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elfish return - ability\"/>
    </mc:Choice>
  </mc:AlternateContent>
  <bookViews>
    <workbookView xWindow="480" yWindow="45" windowWidth="15180" windowHeight="13170"/>
  </bookViews>
  <sheets>
    <sheet name="Meta" sheetId="4" r:id="rId1"/>
    <sheet name="Output" sheetId="50" r:id="rId2"/>
    <sheet name="Grade8" sheetId="1" r:id="rId3"/>
    <sheet name="Grade9" sheetId="51" r:id="rId4"/>
    <sheet name="Grade10" sheetId="61" r:id="rId5"/>
    <sheet name="Grade11" sheetId="62" r:id="rId6"/>
    <sheet name="Grade12" sheetId="63" r:id="rId7"/>
    <sheet name="Grade13" sheetId="64" r:id="rId8"/>
    <sheet name="Grade14" sheetId="65" r:id="rId9"/>
    <sheet name="Grade15" sheetId="66" r:id="rId10"/>
    <sheet name="Grade16" sheetId="67" r:id="rId11"/>
    <sheet name="Grade17" sheetId="68" r:id="rId12"/>
    <sheet name="Grade18" sheetId="69" r:id="rId13"/>
  </sheets>
  <definedNames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coltuition">Meta!$P$2</definedName>
    <definedName name="completionprob" localSheetId="4">Grade10!$G$2</definedName>
    <definedName name="completionprob" localSheetId="5">Grade11!$G$2</definedName>
    <definedName name="completionprob" localSheetId="6">Grade12!$G$2</definedName>
    <definedName name="completionprob" localSheetId="7">Grade13!$G$2</definedName>
    <definedName name="completionprob" localSheetId="8">Grade14!$G$2</definedName>
    <definedName name="completionprob" localSheetId="9">Grade15!$G$2</definedName>
    <definedName name="completionprob" localSheetId="10">Grade16!$G$2</definedName>
    <definedName name="completionprob" localSheetId="11">Grade17!$G$2</definedName>
    <definedName name="completionprob" localSheetId="12">Grade18!$G$2</definedName>
    <definedName name="completionprob">Grade9!$G$2</definedName>
    <definedName name="experiencepremium">Meta!$G$2</definedName>
    <definedName name="expnorm" localSheetId="4">Grade10!$F$2</definedName>
    <definedName name="expnorm" localSheetId="5">Grade11!$F$2</definedName>
    <definedName name="expnorm" localSheetId="6">Grade12!$F$2</definedName>
    <definedName name="expnorm" localSheetId="7">Grade13!$F$2</definedName>
    <definedName name="expnorm" localSheetId="8">Grade14!$F$2</definedName>
    <definedName name="expnorm" localSheetId="9">Grade15!$F$2</definedName>
    <definedName name="expnorm" localSheetId="10">Grade16!$F$2</definedName>
    <definedName name="expnorm" localSheetId="11">Grade17!$F$2</definedName>
    <definedName name="expnorm" localSheetId="12">Grade18!$F$2</definedName>
    <definedName name="expnorm" localSheetId="3">Grade9!$F$2</definedName>
    <definedName name="expnorm">Grade8!$F$2</definedName>
    <definedName name="expnorm8" localSheetId="4">Grade10!$F$2</definedName>
    <definedName name="expnorm8" localSheetId="5">Grade11!$F$2</definedName>
    <definedName name="expnorm8" localSheetId="6">Grade12!$F$2</definedName>
    <definedName name="expnorm8" localSheetId="7">Grade13!$F$2</definedName>
    <definedName name="expnorm8" localSheetId="8">Grade14!$F$2</definedName>
    <definedName name="expnorm8" localSheetId="9">Grade15!$F$2</definedName>
    <definedName name="expnorm8" localSheetId="10">Grade16!$F$2</definedName>
    <definedName name="expnorm8" localSheetId="11">Grade17!$F$2</definedName>
    <definedName name="expnorm8" localSheetId="12">Grade18!$F$2</definedName>
    <definedName name="expnorm8" localSheetId="3">Grade9!$F$2</definedName>
    <definedName name="expnorm8">Grade8!$F$2</definedName>
    <definedName name="feel">Meta!$Q$2</definedName>
    <definedName name="hstuition">Meta!$O$2</definedName>
    <definedName name="incomeindex" localSheetId="0">Meta!$E$2</definedName>
    <definedName name="initialbenrat" localSheetId="4">Grade10!$J$2</definedName>
    <definedName name="initialbenrat" localSheetId="5">Grade11!$J$2</definedName>
    <definedName name="initialbenrat" localSheetId="6">Grade12!$J$2</definedName>
    <definedName name="initialbenrat" localSheetId="7">Grade13!$J$2</definedName>
    <definedName name="initialbenrat" localSheetId="8">Grade14!$J$2</definedName>
    <definedName name="initialbenrat" localSheetId="9">Grade15!$J$2</definedName>
    <definedName name="initialbenrat" localSheetId="10">Grade16!$J$2</definedName>
    <definedName name="initialbenrat" localSheetId="11">Grade17!$J$2</definedName>
    <definedName name="initialbenrat" localSheetId="12">Grade18!$J$2</definedName>
    <definedName name="initialbenrat" localSheetId="3">Grade9!$J$2</definedName>
    <definedName name="initialbenrat">Grade8!$K$2</definedName>
    <definedName name="initialunempprob" localSheetId="4">Grade10!$I$2</definedName>
    <definedName name="initialunempprob" localSheetId="5">Grade11!$I$2</definedName>
    <definedName name="initialunempprob" localSheetId="6">Grade12!$I$2</definedName>
    <definedName name="initialunempprob" localSheetId="7">Grade13!$I$2</definedName>
    <definedName name="initialunempprob" localSheetId="8">Grade14!$I$2</definedName>
    <definedName name="initialunempprob" localSheetId="9">Grade15!$I$2</definedName>
    <definedName name="initialunempprob" localSheetId="10">Grade16!$I$2</definedName>
    <definedName name="initialunempprob" localSheetId="11">Grade17!$I$2</definedName>
    <definedName name="initialunempprob" localSheetId="12">Grade18!$I$2</definedName>
    <definedName name="initialunempprob" localSheetId="3">Grade9!$I$2</definedName>
    <definedName name="initialunempprob">Grade8!$J$2</definedName>
    <definedName name="part" localSheetId="4">Grade10!$H$2</definedName>
    <definedName name="part" localSheetId="5">Grade11!$H$2</definedName>
    <definedName name="part" localSheetId="6">Grade12!$H$2</definedName>
    <definedName name="part" localSheetId="7">Grade13!$H$2</definedName>
    <definedName name="part" localSheetId="8">Grade14!$H$2</definedName>
    <definedName name="part" localSheetId="9">Grade15!$H$2</definedName>
    <definedName name="part" localSheetId="10">Grade16!$H$2</definedName>
    <definedName name="part" localSheetId="11">Grade17!$H$2</definedName>
    <definedName name="part" localSheetId="12">Grade18!$H$2</definedName>
    <definedName name="part">Grade9!$H$2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 localSheetId="4">Grade10!$K$2</definedName>
    <definedName name="return" localSheetId="5">Grade11!$K$2</definedName>
    <definedName name="return" localSheetId="6">Grade12!$K$2</definedName>
    <definedName name="return" localSheetId="7">Grade13!$K$2</definedName>
    <definedName name="return" localSheetId="8">Grade14!$K$2</definedName>
    <definedName name="return" localSheetId="9">Grade15!$K$2</definedName>
    <definedName name="return" localSheetId="10">Grade16!$K$2</definedName>
    <definedName name="return" localSheetId="11">Grade17!$K$2</definedName>
    <definedName name="return" localSheetId="12">Grade18!$K$2</definedName>
    <definedName name="return">Grade9!$K$2</definedName>
    <definedName name="returntoexperience">Meta!$G$2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</definedNames>
  <calcPr calcId="152511"/>
</workbook>
</file>

<file path=xl/calcChain.xml><?xml version="1.0" encoding="utf-8"?>
<calcChain xmlns="http://schemas.openxmlformats.org/spreadsheetml/2006/main">
  <c r="N57" i="69" l="1"/>
  <c r="N58" i="69"/>
  <c r="N59" i="69"/>
  <c r="N60" i="69"/>
  <c r="N61" i="69"/>
  <c r="N62" i="69"/>
  <c r="N63" i="69"/>
  <c r="N64" i="69"/>
  <c r="N65" i="69"/>
  <c r="N66" i="69"/>
  <c r="N67" i="69"/>
  <c r="N68" i="69"/>
  <c r="N69" i="69"/>
  <c r="L14" i="69"/>
  <c r="I2" i="69"/>
  <c r="H2" i="69"/>
  <c r="G2" i="69"/>
  <c r="F2" i="69"/>
  <c r="E2" i="69"/>
  <c r="D2" i="69"/>
  <c r="C2" i="69"/>
  <c r="B2" i="69"/>
  <c r="N57" i="68"/>
  <c r="N58" i="68"/>
  <c r="N59" i="68"/>
  <c r="N60" i="68"/>
  <c r="N61" i="68"/>
  <c r="N62" i="68"/>
  <c r="N63" i="68"/>
  <c r="N64" i="68"/>
  <c r="N65" i="68"/>
  <c r="N66" i="68"/>
  <c r="N67" i="68"/>
  <c r="N68" i="68"/>
  <c r="N69" i="68"/>
  <c r="L13" i="68"/>
  <c r="I2" i="68"/>
  <c r="H2" i="68"/>
  <c r="G2" i="68"/>
  <c r="E2" i="68"/>
  <c r="D2" i="68"/>
  <c r="C2" i="68"/>
  <c r="B2" i="68"/>
  <c r="B23" i="68"/>
  <c r="N57" i="67"/>
  <c r="N58" i="67"/>
  <c r="N59" i="67"/>
  <c r="N60" i="67"/>
  <c r="N61" i="67"/>
  <c r="N62" i="67"/>
  <c r="N63" i="67"/>
  <c r="N64" i="67"/>
  <c r="N65" i="67"/>
  <c r="N66" i="67"/>
  <c r="N67" i="67"/>
  <c r="N68" i="67"/>
  <c r="N69" i="67"/>
  <c r="L12" i="67"/>
  <c r="I2" i="67"/>
  <c r="H2" i="67"/>
  <c r="G2" i="67"/>
  <c r="E2" i="67"/>
  <c r="D2" i="67"/>
  <c r="C2" i="67"/>
  <c r="B2" i="67"/>
  <c r="B17" i="67"/>
  <c r="N57" i="66"/>
  <c r="N58" i="66"/>
  <c r="N59" i="66"/>
  <c r="N60" i="66"/>
  <c r="N61" i="66"/>
  <c r="N62" i="66"/>
  <c r="N63" i="66"/>
  <c r="N64" i="66"/>
  <c r="N65" i="66"/>
  <c r="N66" i="66"/>
  <c r="N67" i="66"/>
  <c r="N68" i="66"/>
  <c r="N69" i="66"/>
  <c r="L11" i="66"/>
  <c r="I2" i="66"/>
  <c r="H2" i="66"/>
  <c r="G2" i="66"/>
  <c r="E2" i="66"/>
  <c r="D2" i="66"/>
  <c r="C2" i="66"/>
  <c r="B2" i="66"/>
  <c r="B20" i="66"/>
  <c r="N57" i="65"/>
  <c r="N58" i="65"/>
  <c r="N59" i="65"/>
  <c r="N60" i="65"/>
  <c r="N61" i="65"/>
  <c r="N62" i="65"/>
  <c r="N63" i="65"/>
  <c r="N64" i="65"/>
  <c r="N65" i="65"/>
  <c r="N66" i="65"/>
  <c r="N67" i="65"/>
  <c r="N68" i="65"/>
  <c r="N69" i="65"/>
  <c r="L10" i="65"/>
  <c r="I2" i="65"/>
  <c r="H2" i="65"/>
  <c r="G2" i="65"/>
  <c r="E2" i="65"/>
  <c r="D2" i="65"/>
  <c r="C2" i="65"/>
  <c r="B2" i="65"/>
  <c r="B39" i="65"/>
  <c r="B31" i="65"/>
  <c r="B24" i="65"/>
  <c r="B19" i="65"/>
  <c r="B14" i="65"/>
  <c r="B11" i="65"/>
  <c r="N57" i="64"/>
  <c r="N58" i="64"/>
  <c r="N59" i="64"/>
  <c r="N60" i="64"/>
  <c r="N61" i="64"/>
  <c r="N62" i="64"/>
  <c r="N63" i="64"/>
  <c r="N64" i="64"/>
  <c r="N65" i="64"/>
  <c r="N66" i="64"/>
  <c r="N67" i="64"/>
  <c r="N68" i="64"/>
  <c r="N69" i="64"/>
  <c r="L9" i="64"/>
  <c r="I2" i="64"/>
  <c r="H2" i="64"/>
  <c r="G2" i="64"/>
  <c r="E2" i="64"/>
  <c r="D2" i="64"/>
  <c r="C2" i="64"/>
  <c r="B2" i="64"/>
  <c r="B42" i="64"/>
  <c r="N57" i="63"/>
  <c r="N58" i="63"/>
  <c r="N59" i="63"/>
  <c r="N60" i="63"/>
  <c r="N61" i="63"/>
  <c r="N62" i="63"/>
  <c r="N63" i="63"/>
  <c r="N64" i="63"/>
  <c r="N65" i="63"/>
  <c r="N66" i="63"/>
  <c r="N67" i="63"/>
  <c r="N68" i="63"/>
  <c r="N69" i="63"/>
  <c r="L8" i="63"/>
  <c r="I2" i="63"/>
  <c r="H2" i="63"/>
  <c r="G2" i="63"/>
  <c r="E2" i="63"/>
  <c r="D2" i="63"/>
  <c r="C2" i="63"/>
  <c r="B2" i="63"/>
  <c r="B38" i="63"/>
  <c r="B47" i="63"/>
  <c r="B45" i="63"/>
  <c r="B28" i="63"/>
  <c r="B24" i="63"/>
  <c r="B20" i="63"/>
  <c r="B19" i="63"/>
  <c r="B15" i="63"/>
  <c r="B14" i="63"/>
  <c r="B10" i="63"/>
  <c r="N57" i="62"/>
  <c r="N58" i="62"/>
  <c r="N59" i="62"/>
  <c r="N60" i="62"/>
  <c r="N61" i="62"/>
  <c r="N62" i="62"/>
  <c r="N63" i="62"/>
  <c r="N64" i="62"/>
  <c r="N65" i="62"/>
  <c r="N66" i="62"/>
  <c r="N67" i="62"/>
  <c r="N68" i="62"/>
  <c r="N69" i="62"/>
  <c r="L7" i="62"/>
  <c r="I2" i="62"/>
  <c r="H2" i="62"/>
  <c r="G2" i="62"/>
  <c r="E2" i="62"/>
  <c r="D2" i="62"/>
  <c r="C2" i="62"/>
  <c r="B2" i="62"/>
  <c r="B26" i="62"/>
  <c r="B13" i="62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L6" i="61"/>
  <c r="I2" i="61"/>
  <c r="H2" i="61"/>
  <c r="G2" i="61"/>
  <c r="E2" i="61"/>
  <c r="D2" i="61"/>
  <c r="C2" i="61"/>
  <c r="B2" i="61"/>
  <c r="B23" i="61"/>
  <c r="B33" i="61"/>
  <c r="B24" i="61"/>
  <c r="B16" i="61"/>
  <c r="B12" i="61"/>
  <c r="B9" i="61"/>
  <c r="H2" i="51"/>
  <c r="H2" i="1"/>
  <c r="L5" i="51"/>
  <c r="N57" i="51"/>
  <c r="N58" i="51"/>
  <c r="N59" i="51"/>
  <c r="N60" i="51"/>
  <c r="N61" i="51"/>
  <c r="N62" i="51"/>
  <c r="N63" i="51"/>
  <c r="N64" i="51"/>
  <c r="N65" i="51"/>
  <c r="N66" i="51"/>
  <c r="N67" i="51"/>
  <c r="N68" i="51"/>
  <c r="N69" i="51"/>
  <c r="G2" i="51"/>
  <c r="E2" i="51"/>
  <c r="D2" i="51"/>
  <c r="C2" i="51"/>
  <c r="B2" i="51"/>
  <c r="B8" i="51"/>
  <c r="I2" i="51"/>
  <c r="D2" i="1"/>
  <c r="C2" i="1"/>
  <c r="B7" i="50"/>
  <c r="B3" i="50"/>
  <c r="B4" i="50"/>
  <c r="B5" i="50"/>
  <c r="Q6" i="50"/>
  <c r="B6" i="50"/>
  <c r="B8" i="50"/>
  <c r="B9" i="50"/>
  <c r="B10" i="50"/>
  <c r="B11" i="50"/>
  <c r="B12" i="50"/>
  <c r="B2" i="50"/>
  <c r="L2" i="4"/>
  <c r="L3" i="4"/>
  <c r="H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B2" i="1"/>
  <c r="B48" i="1"/>
  <c r="B25" i="1"/>
  <c r="H25" i="1"/>
  <c r="J2" i="1"/>
  <c r="E2" i="1"/>
  <c r="B17" i="1"/>
  <c r="B38" i="1"/>
  <c r="G2" i="1"/>
  <c r="B9" i="51"/>
  <c r="B6" i="51"/>
  <c r="B22" i="51"/>
  <c r="B19" i="51"/>
  <c r="B53" i="51"/>
  <c r="B49" i="51"/>
  <c r="B45" i="51"/>
  <c r="B41" i="51"/>
  <c r="B37" i="51"/>
  <c r="B33" i="51"/>
  <c r="B29" i="51"/>
  <c r="B25" i="51"/>
  <c r="B56" i="1"/>
  <c r="B46" i="1"/>
  <c r="B33" i="1"/>
  <c r="B54" i="1"/>
  <c r="B42" i="1"/>
  <c r="B29" i="1"/>
  <c r="B50" i="1"/>
  <c r="B40" i="1"/>
  <c r="N10" i="50"/>
  <c r="B21" i="1"/>
  <c r="B36" i="1"/>
  <c r="B44" i="1"/>
  <c r="B5" i="1"/>
  <c r="B53" i="1"/>
  <c r="B49" i="1"/>
  <c r="B41" i="1"/>
  <c r="B37" i="1"/>
  <c r="B31" i="1"/>
  <c r="B15" i="1"/>
  <c r="B7" i="1"/>
  <c r="B55" i="1"/>
  <c r="B47" i="1"/>
  <c r="B43" i="1"/>
  <c r="B39" i="1"/>
  <c r="C39" i="1"/>
  <c r="B27" i="1"/>
  <c r="B19" i="1"/>
  <c r="B6" i="1"/>
  <c r="B12" i="1"/>
  <c r="B16" i="1"/>
  <c r="B20" i="1"/>
  <c r="B28" i="1"/>
  <c r="B32" i="1"/>
  <c r="B10" i="1"/>
  <c r="B18" i="1"/>
  <c r="B22" i="1"/>
  <c r="B26" i="1"/>
  <c r="C26" i="1"/>
  <c r="B34" i="1"/>
  <c r="K6" i="50"/>
  <c r="N8" i="50"/>
  <c r="K3" i="50"/>
  <c r="K4" i="50"/>
  <c r="N4" i="50"/>
  <c r="B50" i="69"/>
  <c r="C50" i="69"/>
  <c r="B24" i="69"/>
  <c r="B45" i="69"/>
  <c r="B20" i="68"/>
  <c r="B50" i="68"/>
  <c r="B53" i="68"/>
  <c r="B37" i="68"/>
  <c r="B44" i="68"/>
  <c r="B39" i="68"/>
  <c r="B22" i="68"/>
  <c r="B21" i="68"/>
  <c r="B17" i="68"/>
  <c r="B43" i="68"/>
  <c r="B31" i="67"/>
  <c r="B54" i="67"/>
  <c r="B50" i="67"/>
  <c r="B46" i="67"/>
  <c r="B42" i="67"/>
  <c r="B38" i="67"/>
  <c r="B53" i="67"/>
  <c r="B49" i="67"/>
  <c r="B45" i="67"/>
  <c r="B41" i="67"/>
  <c r="B37" i="67"/>
  <c r="B56" i="67"/>
  <c r="B48" i="67"/>
  <c r="B40" i="67"/>
  <c r="B33" i="67"/>
  <c r="B29" i="67"/>
  <c r="B25" i="67"/>
  <c r="B51" i="67"/>
  <c r="B43" i="67"/>
  <c r="B32" i="67"/>
  <c r="B28" i="67"/>
  <c r="B24" i="67"/>
  <c r="B20" i="67"/>
  <c r="B16" i="67"/>
  <c r="B55" i="67"/>
  <c r="B39" i="67"/>
  <c r="B34" i="67"/>
  <c r="B26" i="67"/>
  <c r="B21" i="67"/>
  <c r="B14" i="67"/>
  <c r="B52" i="67"/>
  <c r="B36" i="67"/>
  <c r="B35" i="67"/>
  <c r="B27" i="67"/>
  <c r="B18" i="67"/>
  <c r="B47" i="67"/>
  <c r="B30" i="67"/>
  <c r="B22" i="67"/>
  <c r="B15" i="67"/>
  <c r="B13" i="67"/>
  <c r="B19" i="67"/>
  <c r="B44" i="67"/>
  <c r="B23" i="67"/>
  <c r="B12" i="66"/>
  <c r="B14" i="66"/>
  <c r="B18" i="66"/>
  <c r="B42" i="66"/>
  <c r="B50" i="66"/>
  <c r="B13" i="66"/>
  <c r="B22" i="66"/>
  <c r="B41" i="66"/>
  <c r="B54" i="66"/>
  <c r="B53" i="66"/>
  <c r="B49" i="66"/>
  <c r="B56" i="66"/>
  <c r="B52" i="66"/>
  <c r="B48" i="66"/>
  <c r="B44" i="66"/>
  <c r="B40" i="66"/>
  <c r="B36" i="66"/>
  <c r="B55" i="66"/>
  <c r="B47" i="66"/>
  <c r="B45" i="66"/>
  <c r="B38" i="66"/>
  <c r="B32" i="66"/>
  <c r="B28" i="66"/>
  <c r="B24" i="66"/>
  <c r="B39" i="66"/>
  <c r="B31" i="66"/>
  <c r="B29" i="66"/>
  <c r="B51" i="66"/>
  <c r="B35" i="66"/>
  <c r="B33" i="66"/>
  <c r="B26" i="66"/>
  <c r="B21" i="66"/>
  <c r="B17" i="66"/>
  <c r="B43" i="66"/>
  <c r="B37" i="66"/>
  <c r="B34" i="66"/>
  <c r="B27" i="66"/>
  <c r="B25" i="66"/>
  <c r="B23" i="66"/>
  <c r="B19" i="66"/>
  <c r="B15" i="66"/>
  <c r="B16" i="66"/>
  <c r="B30" i="66"/>
  <c r="B46" i="66"/>
  <c r="B15" i="65"/>
  <c r="B54" i="65"/>
  <c r="B53" i="65"/>
  <c r="B49" i="65"/>
  <c r="B45" i="65"/>
  <c r="B56" i="65"/>
  <c r="B52" i="65"/>
  <c r="B48" i="65"/>
  <c r="B44" i="65"/>
  <c r="B40" i="65"/>
  <c r="B36" i="65"/>
  <c r="B55" i="65"/>
  <c r="B47" i="65"/>
  <c r="B43" i="65"/>
  <c r="B41" i="65"/>
  <c r="B33" i="65"/>
  <c r="B29" i="65"/>
  <c r="B25" i="65"/>
  <c r="B35" i="65"/>
  <c r="B28" i="65"/>
  <c r="B26" i="65"/>
  <c r="B22" i="65"/>
  <c r="B18" i="65"/>
  <c r="B51" i="65"/>
  <c r="B42" i="65"/>
  <c r="B32" i="65"/>
  <c r="B30" i="65"/>
  <c r="B23" i="65"/>
  <c r="B21" i="65"/>
  <c r="B17" i="65"/>
  <c r="B50" i="65"/>
  <c r="B46" i="65"/>
  <c r="B38" i="65"/>
  <c r="B37" i="65"/>
  <c r="B34" i="65"/>
  <c r="B27" i="65"/>
  <c r="B20" i="65"/>
  <c r="B16" i="65"/>
  <c r="B12" i="65"/>
  <c r="B13" i="65"/>
  <c r="B55" i="64"/>
  <c r="B39" i="64"/>
  <c r="B36" i="64"/>
  <c r="B26" i="64"/>
  <c r="B41" i="64"/>
  <c r="B20" i="64"/>
  <c r="B23" i="64"/>
  <c r="B14" i="64"/>
  <c r="B15" i="64"/>
  <c r="B11" i="63"/>
  <c r="B16" i="63"/>
  <c r="B22" i="63"/>
  <c r="B32" i="63"/>
  <c r="B55" i="63"/>
  <c r="B12" i="63"/>
  <c r="B18" i="63"/>
  <c r="B23" i="63"/>
  <c r="B54" i="63"/>
  <c r="B50" i="63"/>
  <c r="B53" i="63"/>
  <c r="B49" i="63"/>
  <c r="B56" i="63"/>
  <c r="B52" i="63"/>
  <c r="B48" i="63"/>
  <c r="B44" i="63"/>
  <c r="B40" i="63"/>
  <c r="B36" i="63"/>
  <c r="B9" i="63"/>
  <c r="B13" i="63"/>
  <c r="B17" i="63"/>
  <c r="B21" i="63"/>
  <c r="B25" i="63"/>
  <c r="B29" i="63"/>
  <c r="B33" i="63"/>
  <c r="B41" i="63"/>
  <c r="B43" i="63"/>
  <c r="B26" i="63"/>
  <c r="B30" i="63"/>
  <c r="B34" i="63"/>
  <c r="B37" i="63"/>
  <c r="B39" i="63"/>
  <c r="B46" i="63"/>
  <c r="B27" i="63"/>
  <c r="B31" i="63"/>
  <c r="B35" i="63"/>
  <c r="B42" i="63"/>
  <c r="B51" i="63"/>
  <c r="B8" i="62"/>
  <c r="B16" i="62"/>
  <c r="H8" i="4"/>
  <c r="F2" i="65"/>
  <c r="B56" i="62"/>
  <c r="B52" i="62"/>
  <c r="B40" i="62"/>
  <c r="B36" i="62"/>
  <c r="B51" i="62"/>
  <c r="B43" i="62"/>
  <c r="B35" i="62"/>
  <c r="B49" i="62"/>
  <c r="B29" i="62"/>
  <c r="B25" i="62"/>
  <c r="B50" i="62"/>
  <c r="B28" i="62"/>
  <c r="B24" i="62"/>
  <c r="B45" i="62"/>
  <c r="B31" i="62"/>
  <c r="B23" i="62"/>
  <c r="B19" i="62"/>
  <c r="B12" i="62"/>
  <c r="B14" i="62"/>
  <c r="B21" i="62"/>
  <c r="B8" i="61"/>
  <c r="B14" i="61"/>
  <c r="B31" i="61"/>
  <c r="B10" i="61"/>
  <c r="H5" i="4"/>
  <c r="F2" i="62"/>
  <c r="H6" i="4"/>
  <c r="H9" i="4"/>
  <c r="F2" i="66"/>
  <c r="H4" i="4"/>
  <c r="H12" i="4"/>
  <c r="H2" i="4"/>
  <c r="F2" i="1"/>
  <c r="B54" i="61"/>
  <c r="B50" i="61"/>
  <c r="B46" i="61"/>
  <c r="B42" i="61"/>
  <c r="B53" i="61"/>
  <c r="B49" i="61"/>
  <c r="B45" i="61"/>
  <c r="B41" i="61"/>
  <c r="B56" i="61"/>
  <c r="B52" i="61"/>
  <c r="B48" i="61"/>
  <c r="B44" i="61"/>
  <c r="B40" i="61"/>
  <c r="B36" i="61"/>
  <c r="B55" i="61"/>
  <c r="B39" i="61"/>
  <c r="B37" i="61"/>
  <c r="B34" i="61"/>
  <c r="B30" i="61"/>
  <c r="B26" i="61"/>
  <c r="B22" i="61"/>
  <c r="B18" i="61"/>
  <c r="B7" i="61"/>
  <c r="B11" i="61"/>
  <c r="B15" i="61"/>
  <c r="B19" i="61"/>
  <c r="B21" i="61"/>
  <c r="B28" i="61"/>
  <c r="B35" i="61"/>
  <c r="B43" i="61"/>
  <c r="B51" i="61"/>
  <c r="B13" i="61"/>
  <c r="B17" i="61"/>
  <c r="B20" i="61"/>
  <c r="B27" i="61"/>
  <c r="B29" i="61"/>
  <c r="B38" i="61"/>
  <c r="B47" i="61"/>
  <c r="B25" i="61"/>
  <c r="B32" i="61"/>
  <c r="H45" i="66"/>
  <c r="H53" i="66"/>
  <c r="H20" i="65"/>
  <c r="H15" i="66"/>
  <c r="F2" i="63"/>
  <c r="C31" i="62"/>
  <c r="F2" i="61"/>
  <c r="C18" i="1"/>
  <c r="H21" i="1"/>
  <c r="H33" i="1"/>
  <c r="C21" i="1"/>
  <c r="D21" i="1"/>
  <c r="D26" i="1"/>
  <c r="C37" i="1"/>
  <c r="D37" i="1"/>
  <c r="H38" i="1"/>
  <c r="H54" i="1"/>
  <c r="H18" i="1"/>
  <c r="H40" i="1"/>
  <c r="H7" i="1"/>
  <c r="C38" i="1"/>
  <c r="D38" i="1"/>
  <c r="H56" i="1"/>
  <c r="H49" i="1"/>
  <c r="H32" i="1"/>
  <c r="H43" i="1"/>
  <c r="H53" i="1"/>
  <c r="H19" i="1"/>
  <c r="C7" i="1"/>
  <c r="H5" i="1"/>
  <c r="C41" i="1"/>
  <c r="D41" i="1"/>
  <c r="C49" i="1"/>
  <c r="D49" i="1"/>
  <c r="C12" i="1"/>
  <c r="D12" i="1"/>
  <c r="C43" i="1"/>
  <c r="D43" i="1"/>
  <c r="C22" i="1"/>
  <c r="D22" i="1"/>
  <c r="C16" i="1"/>
  <c r="D16" i="1"/>
  <c r="H39" i="1"/>
  <c r="H31" i="1"/>
  <c r="H50" i="1"/>
  <c r="C27" i="1"/>
  <c r="D27" i="1"/>
  <c r="C33" i="1"/>
  <c r="D33" i="1"/>
  <c r="C44" i="1"/>
  <c r="C40" i="1"/>
  <c r="C56" i="1"/>
  <c r="D56" i="1"/>
  <c r="C5" i="1"/>
  <c r="H44" i="1"/>
  <c r="H22" i="1"/>
  <c r="C53" i="1"/>
  <c r="D53" i="1"/>
  <c r="H17" i="1"/>
  <c r="H46" i="1"/>
  <c r="H41" i="1"/>
  <c r="C50" i="1"/>
  <c r="D50" i="1"/>
  <c r="D39" i="1"/>
  <c r="C48" i="1"/>
  <c r="D48" i="1"/>
  <c r="C20" i="1"/>
  <c r="D20" i="1"/>
  <c r="H12" i="1"/>
  <c r="H20" i="1"/>
  <c r="C55" i="1"/>
  <c r="D55" i="1"/>
  <c r="C42" i="1"/>
  <c r="D42" i="1"/>
  <c r="C28" i="1"/>
  <c r="D28" i="1"/>
  <c r="C36" i="1"/>
  <c r="H28" i="1"/>
  <c r="C6" i="1"/>
  <c r="D6" i="1"/>
  <c r="F2" i="51"/>
  <c r="C29" i="1"/>
  <c r="D29" i="1"/>
  <c r="H26" i="1"/>
  <c r="H47" i="1"/>
  <c r="H16" i="1"/>
  <c r="H29" i="1"/>
  <c r="H6" i="1"/>
  <c r="C45" i="69"/>
  <c r="H50" i="69"/>
  <c r="D50" i="69"/>
  <c r="C16" i="65"/>
  <c r="D16" i="65"/>
  <c r="E16" i="65"/>
  <c r="F16" i="65"/>
  <c r="G16" i="65"/>
  <c r="C17" i="66"/>
  <c r="D17" i="66"/>
  <c r="C43" i="63"/>
  <c r="D43" i="63"/>
  <c r="E43" i="63"/>
  <c r="F43" i="63"/>
  <c r="C40" i="65"/>
  <c r="D40" i="65"/>
  <c r="E40" i="65"/>
  <c r="F40" i="65"/>
  <c r="C27" i="65"/>
  <c r="D27" i="65"/>
  <c r="E27" i="65"/>
  <c r="H13" i="61"/>
  <c r="H17" i="65"/>
  <c r="C52" i="65"/>
  <c r="D52" i="65"/>
  <c r="E52" i="65"/>
  <c r="F52" i="65"/>
  <c r="H52" i="65"/>
  <c r="H17" i="66"/>
  <c r="H25" i="66"/>
  <c r="H19" i="66"/>
  <c r="C37" i="66"/>
  <c r="D37" i="66"/>
  <c r="C45" i="66"/>
  <c r="D45" i="66"/>
  <c r="C54" i="66"/>
  <c r="D54" i="66"/>
  <c r="C47" i="66"/>
  <c r="D47" i="66"/>
  <c r="H37" i="66"/>
  <c r="C50" i="66"/>
  <c r="D50" i="66"/>
  <c r="H54" i="63"/>
  <c r="C26" i="65"/>
  <c r="D26" i="65"/>
  <c r="E26" i="65"/>
  <c r="F26" i="65"/>
  <c r="H35" i="65"/>
  <c r="H18" i="65"/>
  <c r="C53" i="66"/>
  <c r="D53" i="66"/>
  <c r="C40" i="66"/>
  <c r="D40" i="66"/>
  <c r="C49" i="66"/>
  <c r="D49" i="66"/>
  <c r="H56" i="66"/>
  <c r="H33" i="66"/>
  <c r="H36" i="66"/>
  <c r="H22" i="66"/>
  <c r="H34" i="66"/>
  <c r="H52" i="66"/>
  <c r="C56" i="66"/>
  <c r="D56" i="66"/>
  <c r="C44" i="66"/>
  <c r="D44" i="66"/>
  <c r="C18" i="66"/>
  <c r="D18" i="66"/>
  <c r="H20" i="66"/>
  <c r="H50" i="66"/>
  <c r="H49" i="66"/>
  <c r="H14" i="66"/>
  <c r="H41" i="66"/>
  <c r="C20" i="66"/>
  <c r="D20" i="66"/>
  <c r="H18" i="66"/>
  <c r="C48" i="66"/>
  <c r="D48" i="66"/>
  <c r="C43" i="66"/>
  <c r="D43" i="66"/>
  <c r="C42" i="66"/>
  <c r="D42" i="66"/>
  <c r="C41" i="66"/>
  <c r="D41" i="66"/>
  <c r="H47" i="66"/>
  <c r="H42" i="66"/>
  <c r="H43" i="66"/>
  <c r="H39" i="66"/>
  <c r="H21" i="66"/>
  <c r="H48" i="66"/>
  <c r="C38" i="66"/>
  <c r="D38" i="66"/>
  <c r="C36" i="66"/>
  <c r="D36" i="66"/>
  <c r="C29" i="66"/>
  <c r="D29" i="66"/>
  <c r="C22" i="66"/>
  <c r="D22" i="66"/>
  <c r="H29" i="66"/>
  <c r="H40" i="66"/>
  <c r="C30" i="66"/>
  <c r="D30" i="66"/>
  <c r="C52" i="66"/>
  <c r="D52" i="66"/>
  <c r="C46" i="66"/>
  <c r="D46" i="66"/>
  <c r="H32" i="66"/>
  <c r="H49" i="65"/>
  <c r="C13" i="65"/>
  <c r="D13" i="65"/>
  <c r="C33" i="65"/>
  <c r="D33" i="65"/>
  <c r="E17" i="66"/>
  <c r="F17" i="66"/>
  <c r="F27" i="65"/>
  <c r="H49" i="61"/>
  <c r="C23" i="62"/>
  <c r="D23" i="62"/>
  <c r="H25" i="63"/>
  <c r="H49" i="63"/>
  <c r="H27" i="63"/>
  <c r="H27" i="65"/>
  <c r="C22" i="65"/>
  <c r="D22" i="65"/>
  <c r="C21" i="65"/>
  <c r="D21" i="65"/>
  <c r="C20" i="65"/>
  <c r="D20" i="65"/>
  <c r="E20" i="65"/>
  <c r="H23" i="65"/>
  <c r="C23" i="65"/>
  <c r="D23" i="65"/>
  <c r="H38" i="65"/>
  <c r="C49" i="65"/>
  <c r="D49" i="65"/>
  <c r="H51" i="65"/>
  <c r="C38" i="65"/>
  <c r="D38" i="65"/>
  <c r="E38" i="65"/>
  <c r="H53" i="65"/>
  <c r="H55" i="61"/>
  <c r="H35" i="63"/>
  <c r="C30" i="63"/>
  <c r="D30" i="63"/>
  <c r="H13" i="65"/>
  <c r="C17" i="65"/>
  <c r="D17" i="65"/>
  <c r="C12" i="65"/>
  <c r="D12" i="65"/>
  <c r="C53" i="65"/>
  <c r="D53" i="65"/>
  <c r="C25" i="65"/>
  <c r="D25" i="65"/>
  <c r="C51" i="65"/>
  <c r="D51" i="65"/>
  <c r="H55" i="65"/>
  <c r="C45" i="65"/>
  <c r="D45" i="65"/>
  <c r="H54" i="65"/>
  <c r="C35" i="61"/>
  <c r="D35" i="61"/>
  <c r="H39" i="61"/>
  <c r="C25" i="63"/>
  <c r="D25" i="63"/>
  <c r="H46" i="63"/>
  <c r="C14" i="65"/>
  <c r="D14" i="65"/>
  <c r="H11" i="65"/>
  <c r="H50" i="65"/>
  <c r="H39" i="65"/>
  <c r="H16" i="65"/>
  <c r="H34" i="65"/>
  <c r="H15" i="65"/>
  <c r="H26" i="65"/>
  <c r="C48" i="65"/>
  <c r="D48" i="65"/>
  <c r="E48" i="65"/>
  <c r="C47" i="65"/>
  <c r="D47" i="65"/>
  <c r="C50" i="65"/>
  <c r="D50" i="65"/>
  <c r="C19" i="65"/>
  <c r="D19" i="65"/>
  <c r="H36" i="65"/>
  <c r="H25" i="65"/>
  <c r="H24" i="65"/>
  <c r="C39" i="65"/>
  <c r="D39" i="65"/>
  <c r="E39" i="65"/>
  <c r="C31" i="65"/>
  <c r="D31" i="65"/>
  <c r="H33" i="65"/>
  <c r="H43" i="65"/>
  <c r="H30" i="65"/>
  <c r="H44" i="65"/>
  <c r="H32" i="65"/>
  <c r="H48" i="65"/>
  <c r="H21" i="65"/>
  <c r="C44" i="65"/>
  <c r="D44" i="65"/>
  <c r="C43" i="65"/>
  <c r="D43" i="65"/>
  <c r="C24" i="65"/>
  <c r="D24" i="65"/>
  <c r="C29" i="65"/>
  <c r="D29" i="65"/>
  <c r="C54" i="65"/>
  <c r="D54" i="65"/>
  <c r="H56" i="65"/>
  <c r="H42" i="65"/>
  <c r="H28" i="65"/>
  <c r="H37" i="65"/>
  <c r="C56" i="65"/>
  <c r="D56" i="65"/>
  <c r="C36" i="65"/>
  <c r="D36" i="65"/>
  <c r="E36" i="65"/>
  <c r="H31" i="65"/>
  <c r="H19" i="65"/>
  <c r="H29" i="65"/>
  <c r="C32" i="65"/>
  <c r="D32" i="65"/>
  <c r="C15" i="65"/>
  <c r="D15" i="65"/>
  <c r="H47" i="65"/>
  <c r="H45" i="65"/>
  <c r="H41" i="65"/>
  <c r="H14" i="65"/>
  <c r="C55" i="65"/>
  <c r="D55" i="65"/>
  <c r="C11" i="65"/>
  <c r="C41" i="65"/>
  <c r="D41" i="65"/>
  <c r="C30" i="65"/>
  <c r="D30" i="65"/>
  <c r="C34" i="65"/>
  <c r="D34" i="65"/>
  <c r="H46" i="65"/>
  <c r="C18" i="65"/>
  <c r="D18" i="65"/>
  <c r="C37" i="65"/>
  <c r="D37" i="65"/>
  <c r="C35" i="65"/>
  <c r="D35" i="65"/>
  <c r="C28" i="65"/>
  <c r="D28" i="65"/>
  <c r="C42" i="65"/>
  <c r="D42" i="65"/>
  <c r="H40" i="65"/>
  <c r="H12" i="65"/>
  <c r="H21" i="62"/>
  <c r="H29" i="63"/>
  <c r="H21" i="63"/>
  <c r="H26" i="63"/>
  <c r="H53" i="63"/>
  <c r="C13" i="63"/>
  <c r="D13" i="63"/>
  <c r="H9" i="63"/>
  <c r="C35" i="63"/>
  <c r="D35" i="63"/>
  <c r="C33" i="63"/>
  <c r="D33" i="63"/>
  <c r="E33" i="63"/>
  <c r="H52" i="63"/>
  <c r="H34" i="63"/>
  <c r="E30" i="63"/>
  <c r="F30" i="63"/>
  <c r="C25" i="62"/>
  <c r="D25" i="62"/>
  <c r="H18" i="63"/>
  <c r="C18" i="63"/>
  <c r="D18" i="63"/>
  <c r="C11" i="63"/>
  <c r="D11" i="63"/>
  <c r="E11" i="63"/>
  <c r="H22" i="63"/>
  <c r="C48" i="63"/>
  <c r="D48" i="63"/>
  <c r="C38" i="63"/>
  <c r="D38" i="63"/>
  <c r="C24" i="63"/>
  <c r="D24" i="63"/>
  <c r="C42" i="63"/>
  <c r="D42" i="63"/>
  <c r="H42" i="63"/>
  <c r="H44" i="63"/>
  <c r="H39" i="63"/>
  <c r="H45" i="63"/>
  <c r="H11" i="63"/>
  <c r="H40" i="63"/>
  <c r="C15" i="63"/>
  <c r="D15" i="63"/>
  <c r="C55" i="63"/>
  <c r="D55" i="63"/>
  <c r="C39" i="63"/>
  <c r="D39" i="63"/>
  <c r="C44" i="63"/>
  <c r="D44" i="63"/>
  <c r="C36" i="63"/>
  <c r="D36" i="63"/>
  <c r="E36" i="63"/>
  <c r="C20" i="63"/>
  <c r="D20" i="63"/>
  <c r="H12" i="63"/>
  <c r="H56" i="63"/>
  <c r="H38" i="63"/>
  <c r="H32" i="63"/>
  <c r="H23" i="63"/>
  <c r="H47" i="63"/>
  <c r="H16" i="63"/>
  <c r="H20" i="63"/>
  <c r="C32" i="63"/>
  <c r="D32" i="63"/>
  <c r="C16" i="63"/>
  <c r="D16" i="63"/>
  <c r="E16" i="63"/>
  <c r="C14" i="63"/>
  <c r="D14" i="63"/>
  <c r="C23" i="63"/>
  <c r="D23" i="63"/>
  <c r="H28" i="63"/>
  <c r="H19" i="63"/>
  <c r="C10" i="63"/>
  <c r="D10" i="63"/>
  <c r="C19" i="63"/>
  <c r="D19" i="63"/>
  <c r="E19" i="63"/>
  <c r="F19" i="63"/>
  <c r="C22" i="63"/>
  <c r="D22" i="63"/>
  <c r="C52" i="63"/>
  <c r="D52" i="63"/>
  <c r="C47" i="63"/>
  <c r="D47" i="63"/>
  <c r="C49" i="63"/>
  <c r="D49" i="63"/>
  <c r="C34" i="63"/>
  <c r="D34" i="63"/>
  <c r="C45" i="63"/>
  <c r="D45" i="63"/>
  <c r="E45" i="63"/>
  <c r="C28" i="63"/>
  <c r="D28" i="63"/>
  <c r="C12" i="63"/>
  <c r="D12" i="63"/>
  <c r="H14" i="63"/>
  <c r="H30" i="63"/>
  <c r="H55" i="63"/>
  <c r="H48" i="63"/>
  <c r="H41" i="63"/>
  <c r="H24" i="63"/>
  <c r="H31" i="63"/>
  <c r="H15" i="63"/>
  <c r="H10" i="63"/>
  <c r="C27" i="63"/>
  <c r="D27" i="63"/>
  <c r="H43" i="63"/>
  <c r="C37" i="63"/>
  <c r="D37" i="63"/>
  <c r="C50" i="63"/>
  <c r="D50" i="63"/>
  <c r="E50" i="63"/>
  <c r="H33" i="63"/>
  <c r="H13" i="63"/>
  <c r="C56" i="63"/>
  <c r="D56" i="63"/>
  <c r="E56" i="63"/>
  <c r="C46" i="63"/>
  <c r="D46" i="63"/>
  <c r="E46" i="63"/>
  <c r="C21" i="63"/>
  <c r="D21" i="63"/>
  <c r="E21" i="63"/>
  <c r="H51" i="63"/>
  <c r="H37" i="63"/>
  <c r="C26" i="63"/>
  <c r="D26" i="63"/>
  <c r="H17" i="63"/>
  <c r="C54" i="63"/>
  <c r="D54" i="63"/>
  <c r="C40" i="63"/>
  <c r="D40" i="63"/>
  <c r="C9" i="63"/>
  <c r="C29" i="63"/>
  <c r="D29" i="63"/>
  <c r="C17" i="63"/>
  <c r="D17" i="63"/>
  <c r="E17" i="63"/>
  <c r="F17" i="63"/>
  <c r="H50" i="63"/>
  <c r="C41" i="63"/>
  <c r="D41" i="63"/>
  <c r="E41" i="63"/>
  <c r="C53" i="63"/>
  <c r="D53" i="63"/>
  <c r="C31" i="63"/>
  <c r="D31" i="63"/>
  <c r="C13" i="62"/>
  <c r="D13" i="62"/>
  <c r="C24" i="62"/>
  <c r="D24" i="62"/>
  <c r="C26" i="62"/>
  <c r="D26" i="62"/>
  <c r="H45" i="62"/>
  <c r="H43" i="62"/>
  <c r="I43" i="62"/>
  <c r="H25" i="62"/>
  <c r="H56" i="62"/>
  <c r="H16" i="62"/>
  <c r="C50" i="62"/>
  <c r="D50" i="62"/>
  <c r="C52" i="62"/>
  <c r="D52" i="62"/>
  <c r="C56" i="62"/>
  <c r="D56" i="62"/>
  <c r="C14" i="62"/>
  <c r="D14" i="62"/>
  <c r="C51" i="62"/>
  <c r="D51" i="62"/>
  <c r="C35" i="62"/>
  <c r="D35" i="62"/>
  <c r="C36" i="62"/>
  <c r="D36" i="62"/>
  <c r="C40" i="62"/>
  <c r="D40" i="62"/>
  <c r="C12" i="62"/>
  <c r="D12" i="62"/>
  <c r="H35" i="62"/>
  <c r="H52" i="62"/>
  <c r="C8" i="62"/>
  <c r="C28" i="62"/>
  <c r="D28" i="62"/>
  <c r="H19" i="62"/>
  <c r="H49" i="62"/>
  <c r="H36" i="62"/>
  <c r="H13" i="62"/>
  <c r="C16" i="62"/>
  <c r="D16" i="62"/>
  <c r="H40" i="62"/>
  <c r="C45" i="62"/>
  <c r="D45" i="62"/>
  <c r="H24" i="62"/>
  <c r="H50" i="62"/>
  <c r="H26" i="62"/>
  <c r="H8" i="62"/>
  <c r="H28" i="62"/>
  <c r="C43" i="62"/>
  <c r="D43" i="62"/>
  <c r="H51" i="62"/>
  <c r="H29" i="62"/>
  <c r="C49" i="62"/>
  <c r="D49" i="62"/>
  <c r="C21" i="62"/>
  <c r="D21" i="62"/>
  <c r="E21" i="62"/>
  <c r="H12" i="62"/>
  <c r="H23" i="62"/>
  <c r="H31" i="62"/>
  <c r="C29" i="62"/>
  <c r="D29" i="62"/>
  <c r="C19" i="62"/>
  <c r="D19" i="62"/>
  <c r="H14" i="62"/>
  <c r="C51" i="61"/>
  <c r="D51" i="61"/>
  <c r="E51" i="61"/>
  <c r="F51" i="61"/>
  <c r="G51" i="61"/>
  <c r="K51" i="61"/>
  <c r="H7" i="61"/>
  <c r="H42" i="61"/>
  <c r="C26" i="61"/>
  <c r="D26" i="61"/>
  <c r="H30" i="61"/>
  <c r="H15" i="61"/>
  <c r="C50" i="61"/>
  <c r="D50" i="61"/>
  <c r="C45" i="61"/>
  <c r="D45" i="61"/>
  <c r="H25" i="61"/>
  <c r="H35" i="61"/>
  <c r="H45" i="61"/>
  <c r="C28" i="61"/>
  <c r="D28" i="61"/>
  <c r="E28" i="61"/>
  <c r="F28" i="61"/>
  <c r="H20" i="61"/>
  <c r="C47" i="61"/>
  <c r="D47" i="61"/>
  <c r="H53" i="61"/>
  <c r="H52" i="61"/>
  <c r="H29" i="61"/>
  <c r="H48" i="61"/>
  <c r="C34" i="61"/>
  <c r="D34" i="61"/>
  <c r="E34" i="61"/>
  <c r="F34" i="61"/>
  <c r="H44" i="61"/>
  <c r="C22" i="61"/>
  <c r="D22" i="61"/>
  <c r="C52" i="61"/>
  <c r="D52" i="61"/>
  <c r="C55" i="61"/>
  <c r="D55" i="61"/>
  <c r="C39" i="61"/>
  <c r="D39" i="61"/>
  <c r="H38" i="61"/>
  <c r="C46" i="61"/>
  <c r="D46" i="61"/>
  <c r="H50" i="61"/>
  <c r="C18" i="61"/>
  <c r="D18" i="61"/>
  <c r="C7" i="61"/>
  <c r="E50" i="1"/>
  <c r="F50" i="1"/>
  <c r="G50" i="1"/>
  <c r="I50" i="1"/>
  <c r="N50" i="51"/>
  <c r="E55" i="1"/>
  <c r="F55" i="1"/>
  <c r="G55" i="1"/>
  <c r="E48" i="1"/>
  <c r="F48" i="1"/>
  <c r="G48" i="1"/>
  <c r="E12" i="1"/>
  <c r="F12" i="1"/>
  <c r="G12" i="1"/>
  <c r="I12" i="1"/>
  <c r="H10" i="61"/>
  <c r="C16" i="61"/>
  <c r="D16" i="61"/>
  <c r="C10" i="61"/>
  <c r="D10" i="61"/>
  <c r="C8" i="61"/>
  <c r="D8" i="61"/>
  <c r="H8" i="61"/>
  <c r="C13" i="61"/>
  <c r="D13" i="61"/>
  <c r="C31" i="61"/>
  <c r="D31" i="61"/>
  <c r="C12" i="61"/>
  <c r="D12" i="61"/>
  <c r="H16" i="61"/>
  <c r="H24" i="61"/>
  <c r="H12" i="61"/>
  <c r="C19" i="61"/>
  <c r="D19" i="61"/>
  <c r="H56" i="61"/>
  <c r="H43" i="61"/>
  <c r="H36" i="61"/>
  <c r="H11" i="61"/>
  <c r="H14" i="61"/>
  <c r="C24" i="61"/>
  <c r="D24" i="61"/>
  <c r="C23" i="61"/>
  <c r="D23" i="61"/>
  <c r="H33" i="61"/>
  <c r="H23" i="61"/>
  <c r="H9" i="61"/>
  <c r="C53" i="61"/>
  <c r="D53" i="61"/>
  <c r="C56" i="61"/>
  <c r="D56" i="61"/>
  <c r="C40" i="61"/>
  <c r="D40" i="61"/>
  <c r="C43" i="61"/>
  <c r="D43" i="61"/>
  <c r="C33" i="61"/>
  <c r="D33" i="61"/>
  <c r="C27" i="61"/>
  <c r="D27" i="61"/>
  <c r="C36" i="61"/>
  <c r="D36" i="61"/>
  <c r="C14" i="61"/>
  <c r="D14" i="61"/>
  <c r="C9" i="61"/>
  <c r="D9" i="61"/>
  <c r="H40" i="61"/>
  <c r="H32" i="61"/>
  <c r="H31" i="61"/>
  <c r="E6" i="1"/>
  <c r="F6" i="1"/>
  <c r="G6" i="1"/>
  <c r="I6" i="1"/>
  <c r="E39" i="1"/>
  <c r="F39" i="1"/>
  <c r="G39" i="1"/>
  <c r="I39" i="1"/>
  <c r="N39" i="51"/>
  <c r="E27" i="1"/>
  <c r="F27" i="1"/>
  <c r="G27" i="1"/>
  <c r="E49" i="1"/>
  <c r="F49" i="1"/>
  <c r="G49" i="1"/>
  <c r="I49" i="1"/>
  <c r="H5" i="51"/>
  <c r="H51" i="61"/>
  <c r="H19" i="61"/>
  <c r="C17" i="61"/>
  <c r="D17" i="61"/>
  <c r="H47" i="61"/>
  <c r="H37" i="61"/>
  <c r="H34" i="61"/>
  <c r="H46" i="61"/>
  <c r="C30" i="61"/>
  <c r="D30" i="61"/>
  <c r="H27" i="61"/>
  <c r="C44" i="61"/>
  <c r="D44" i="61"/>
  <c r="H28" i="61"/>
  <c r="H54" i="61"/>
  <c r="C15" i="61"/>
  <c r="D15" i="61"/>
  <c r="E42" i="1"/>
  <c r="F42" i="1"/>
  <c r="G42" i="1"/>
  <c r="E53" i="1"/>
  <c r="F53" i="1"/>
  <c r="G53" i="1"/>
  <c r="I53" i="1"/>
  <c r="C5" i="51"/>
  <c r="D5" i="51"/>
  <c r="D5" i="1"/>
  <c r="E41" i="1"/>
  <c r="F41" i="1"/>
  <c r="G41" i="1"/>
  <c r="I41" i="1"/>
  <c r="E38" i="1"/>
  <c r="F38" i="1"/>
  <c r="G38" i="1"/>
  <c r="I38" i="1"/>
  <c r="E37" i="1"/>
  <c r="F37" i="1"/>
  <c r="G37" i="1"/>
  <c r="E29" i="1"/>
  <c r="F29" i="1"/>
  <c r="G29" i="1"/>
  <c r="I29" i="1"/>
  <c r="E28" i="1"/>
  <c r="F28" i="1"/>
  <c r="G28" i="1"/>
  <c r="I28" i="1"/>
  <c r="N28" i="51"/>
  <c r="E56" i="1"/>
  <c r="F56" i="1"/>
  <c r="G56" i="1"/>
  <c r="I56" i="1"/>
  <c r="N56" i="51"/>
  <c r="E33" i="1"/>
  <c r="F33" i="1"/>
  <c r="G33" i="1"/>
  <c r="I33" i="1"/>
  <c r="N33" i="51"/>
  <c r="E16" i="1"/>
  <c r="F16" i="1"/>
  <c r="G16" i="1"/>
  <c r="I16" i="1"/>
  <c r="E43" i="1"/>
  <c r="F43" i="1"/>
  <c r="G43" i="1"/>
  <c r="I43" i="1"/>
  <c r="E26" i="1"/>
  <c r="F26" i="1"/>
  <c r="G26" i="1"/>
  <c r="I26" i="1"/>
  <c r="H18" i="61"/>
  <c r="H41" i="61"/>
  <c r="C54" i="61"/>
  <c r="D54" i="61"/>
  <c r="H21" i="61"/>
  <c r="C49" i="61"/>
  <c r="D49" i="61"/>
  <c r="C20" i="61"/>
  <c r="D20" i="61"/>
  <c r="C48" i="61"/>
  <c r="D48" i="61"/>
  <c r="C21" i="61"/>
  <c r="D21" i="61"/>
  <c r="E21" i="61"/>
  <c r="F21" i="61"/>
  <c r="C42" i="61"/>
  <c r="D42" i="61"/>
  <c r="H26" i="61"/>
  <c r="C29" i="61"/>
  <c r="D29" i="61"/>
  <c r="C37" i="61"/>
  <c r="D37" i="61"/>
  <c r="H17" i="61"/>
  <c r="E20" i="1"/>
  <c r="F20" i="1"/>
  <c r="G20" i="1"/>
  <c r="I20" i="1"/>
  <c r="C37" i="51"/>
  <c r="D37" i="51"/>
  <c r="H53" i="51"/>
  <c r="H49" i="51"/>
  <c r="C6" i="51"/>
  <c r="H45" i="51"/>
  <c r="C49" i="51"/>
  <c r="D49" i="51"/>
  <c r="C19" i="51"/>
  <c r="D19" i="51"/>
  <c r="E19" i="51"/>
  <c r="F19" i="51"/>
  <c r="C53" i="51"/>
  <c r="D53" i="51"/>
  <c r="C45" i="51"/>
  <c r="D45" i="51"/>
  <c r="E45" i="51"/>
  <c r="H6" i="51"/>
  <c r="C29" i="51"/>
  <c r="D29" i="51"/>
  <c r="C25" i="51"/>
  <c r="D25" i="51"/>
  <c r="C9" i="51"/>
  <c r="D9" i="51"/>
  <c r="H19" i="51"/>
  <c r="C8" i="51"/>
  <c r="D8" i="51"/>
  <c r="C22" i="51"/>
  <c r="D22" i="51"/>
  <c r="E22" i="51"/>
  <c r="F22" i="51"/>
  <c r="H33" i="51"/>
  <c r="H9" i="51"/>
  <c r="H22" i="51"/>
  <c r="H25" i="51"/>
  <c r="H8" i="51"/>
  <c r="H41" i="51"/>
  <c r="C33" i="51"/>
  <c r="D33" i="51"/>
  <c r="C41" i="51"/>
  <c r="D41" i="51"/>
  <c r="E41" i="51"/>
  <c r="F41" i="51"/>
  <c r="H37" i="51"/>
  <c r="H29" i="51"/>
  <c r="E22" i="1"/>
  <c r="F22" i="1"/>
  <c r="G22" i="1"/>
  <c r="I22" i="1"/>
  <c r="E21" i="1"/>
  <c r="F21" i="1"/>
  <c r="G21" i="1"/>
  <c r="I21" i="1"/>
  <c r="C41" i="61"/>
  <c r="D41" i="61"/>
  <c r="E41" i="61"/>
  <c r="C11" i="61"/>
  <c r="D11" i="61"/>
  <c r="C32" i="61"/>
  <c r="D32" i="61"/>
  <c r="H22" i="61"/>
  <c r="C38" i="61"/>
  <c r="D38" i="61"/>
  <c r="E50" i="69"/>
  <c r="F50" i="69"/>
  <c r="G50" i="69"/>
  <c r="D11" i="65"/>
  <c r="C11" i="66"/>
  <c r="D11" i="66"/>
  <c r="E11" i="66"/>
  <c r="F11" i="66"/>
  <c r="H11" i="66"/>
  <c r="E44" i="66"/>
  <c r="F44" i="66"/>
  <c r="G44" i="66"/>
  <c r="E30" i="66"/>
  <c r="F30" i="66"/>
  <c r="G30" i="66"/>
  <c r="E29" i="66"/>
  <c r="F29" i="66"/>
  <c r="G29" i="66"/>
  <c r="E48" i="66"/>
  <c r="F48" i="66"/>
  <c r="G48" i="66"/>
  <c r="E18" i="66"/>
  <c r="F18" i="66"/>
  <c r="E50" i="66"/>
  <c r="F50" i="66"/>
  <c r="G50" i="66"/>
  <c r="E54" i="66"/>
  <c r="F54" i="66"/>
  <c r="G54" i="66"/>
  <c r="E36" i="66"/>
  <c r="F36" i="66"/>
  <c r="E49" i="66"/>
  <c r="F49" i="66"/>
  <c r="G49" i="66"/>
  <c r="E53" i="66"/>
  <c r="F53" i="66"/>
  <c r="G53" i="66"/>
  <c r="E46" i="66"/>
  <c r="F46" i="66"/>
  <c r="G46" i="66"/>
  <c r="E38" i="66"/>
  <c r="F38" i="66"/>
  <c r="G38" i="66"/>
  <c r="E42" i="66"/>
  <c r="F42" i="66"/>
  <c r="G42" i="66"/>
  <c r="E20" i="66"/>
  <c r="F20" i="66"/>
  <c r="G20" i="66"/>
  <c r="E56" i="66"/>
  <c r="F56" i="66"/>
  <c r="G56" i="66"/>
  <c r="E41" i="66"/>
  <c r="F41" i="66"/>
  <c r="G41" i="66"/>
  <c r="E45" i="66"/>
  <c r="F45" i="66"/>
  <c r="G45" i="66"/>
  <c r="E52" i="66"/>
  <c r="F52" i="66"/>
  <c r="G52" i="66"/>
  <c r="E22" i="66"/>
  <c r="F22" i="66"/>
  <c r="G22" i="66"/>
  <c r="E43" i="66"/>
  <c r="F43" i="66"/>
  <c r="G43" i="66"/>
  <c r="E40" i="66"/>
  <c r="F40" i="66"/>
  <c r="G40" i="66"/>
  <c r="E47" i="66"/>
  <c r="F47" i="66"/>
  <c r="G47" i="66"/>
  <c r="E37" i="66"/>
  <c r="F37" i="66"/>
  <c r="G37" i="66"/>
  <c r="E30" i="65"/>
  <c r="F30" i="65"/>
  <c r="G30" i="65"/>
  <c r="E54" i="65"/>
  <c r="F54" i="65"/>
  <c r="G54" i="65"/>
  <c r="E12" i="65"/>
  <c r="F12" i="65"/>
  <c r="G12" i="65"/>
  <c r="I16" i="65"/>
  <c r="K16" i="65"/>
  <c r="H9" i="64"/>
  <c r="E35" i="65"/>
  <c r="F35" i="65"/>
  <c r="G35" i="65"/>
  <c r="E34" i="65"/>
  <c r="F34" i="65"/>
  <c r="G34" i="65"/>
  <c r="E55" i="65"/>
  <c r="F55" i="65"/>
  <c r="G55" i="65"/>
  <c r="E56" i="65"/>
  <c r="F56" i="65"/>
  <c r="G56" i="65"/>
  <c r="E43" i="65"/>
  <c r="F43" i="65"/>
  <c r="G43" i="65"/>
  <c r="E50" i="65"/>
  <c r="F50" i="65"/>
  <c r="G50" i="65"/>
  <c r="E45" i="65"/>
  <c r="F45" i="65"/>
  <c r="G45" i="65"/>
  <c r="E53" i="65"/>
  <c r="F53" i="65"/>
  <c r="G53" i="65"/>
  <c r="E49" i="65"/>
  <c r="F49" i="65"/>
  <c r="G49" i="65"/>
  <c r="F20" i="65"/>
  <c r="G20" i="65"/>
  <c r="E37" i="65"/>
  <c r="F37" i="65"/>
  <c r="G37" i="65"/>
  <c r="E44" i="65"/>
  <c r="F44" i="65"/>
  <c r="G44" i="65"/>
  <c r="E47" i="65"/>
  <c r="F47" i="65"/>
  <c r="G47" i="65"/>
  <c r="E21" i="65"/>
  <c r="F21" i="65"/>
  <c r="G21" i="65"/>
  <c r="E42" i="65"/>
  <c r="F42" i="65"/>
  <c r="E18" i="65"/>
  <c r="F18" i="65"/>
  <c r="E41" i="65"/>
  <c r="F41" i="65"/>
  <c r="G41" i="65"/>
  <c r="E32" i="65"/>
  <c r="F32" i="65"/>
  <c r="G32" i="65"/>
  <c r="E29" i="65"/>
  <c r="F29" i="65"/>
  <c r="G29" i="65"/>
  <c r="F39" i="65"/>
  <c r="F48" i="65"/>
  <c r="G48" i="65"/>
  <c r="E14" i="65"/>
  <c r="F14" i="65"/>
  <c r="G14" i="65"/>
  <c r="E51" i="65"/>
  <c r="F51" i="65"/>
  <c r="G51" i="65"/>
  <c r="E17" i="65"/>
  <c r="F17" i="65"/>
  <c r="G17" i="65"/>
  <c r="F38" i="65"/>
  <c r="G38" i="65"/>
  <c r="E23" i="65"/>
  <c r="F23" i="65"/>
  <c r="G23" i="65"/>
  <c r="E22" i="65"/>
  <c r="F22" i="65"/>
  <c r="G22" i="65"/>
  <c r="E15" i="65"/>
  <c r="F15" i="65"/>
  <c r="G15" i="65"/>
  <c r="E31" i="65"/>
  <c r="F31" i="65"/>
  <c r="G31" i="65"/>
  <c r="D9" i="63"/>
  <c r="E9" i="63"/>
  <c r="F9" i="63"/>
  <c r="C9" i="64"/>
  <c r="D9" i="64"/>
  <c r="E28" i="65"/>
  <c r="F28" i="65"/>
  <c r="G28" i="65"/>
  <c r="F36" i="65"/>
  <c r="E24" i="65"/>
  <c r="F24" i="65"/>
  <c r="E19" i="65"/>
  <c r="F19" i="65"/>
  <c r="G19" i="65"/>
  <c r="I19" i="65"/>
  <c r="N19" i="66"/>
  <c r="E25" i="65"/>
  <c r="F25" i="65"/>
  <c r="G25" i="65"/>
  <c r="D8" i="62"/>
  <c r="E8" i="62"/>
  <c r="F8" i="62"/>
  <c r="C8" i="63"/>
  <c r="D8" i="63"/>
  <c r="H8" i="63"/>
  <c r="E40" i="63"/>
  <c r="F40" i="63"/>
  <c r="E37" i="63"/>
  <c r="F37" i="63"/>
  <c r="G37" i="63"/>
  <c r="G19" i="63"/>
  <c r="E39" i="63"/>
  <c r="F39" i="63"/>
  <c r="G39" i="63"/>
  <c r="E18" i="63"/>
  <c r="F18" i="63"/>
  <c r="G18" i="63"/>
  <c r="E31" i="63"/>
  <c r="F31" i="63"/>
  <c r="G31" i="63"/>
  <c r="G17" i="63"/>
  <c r="E54" i="63"/>
  <c r="F54" i="63"/>
  <c r="E28" i="63"/>
  <c r="F28" i="63"/>
  <c r="G28" i="63"/>
  <c r="E47" i="63"/>
  <c r="F47" i="63"/>
  <c r="G47" i="63"/>
  <c r="I47" i="63"/>
  <c r="E10" i="63"/>
  <c r="F10" i="63"/>
  <c r="G10" i="63"/>
  <c r="E14" i="63"/>
  <c r="F14" i="63"/>
  <c r="G14" i="63"/>
  <c r="E20" i="63"/>
  <c r="F20" i="63"/>
  <c r="G20" i="63"/>
  <c r="E55" i="63"/>
  <c r="F55" i="63"/>
  <c r="G55" i="63"/>
  <c r="I55" i="63"/>
  <c r="E42" i="63"/>
  <c r="F42" i="63"/>
  <c r="G42" i="63"/>
  <c r="E48" i="63"/>
  <c r="F48" i="63"/>
  <c r="G48" i="63"/>
  <c r="K48" i="63"/>
  <c r="F56" i="63"/>
  <c r="G56" i="63"/>
  <c r="E49" i="63"/>
  <c r="F49" i="63"/>
  <c r="G49" i="63"/>
  <c r="I49" i="63"/>
  <c r="E23" i="63"/>
  <c r="F23" i="63"/>
  <c r="G23" i="63"/>
  <c r="E38" i="63"/>
  <c r="F38" i="63"/>
  <c r="E35" i="63"/>
  <c r="F35" i="63"/>
  <c r="H7" i="62"/>
  <c r="E53" i="63"/>
  <c r="F53" i="63"/>
  <c r="E29" i="63"/>
  <c r="F29" i="63"/>
  <c r="G29" i="63"/>
  <c r="F21" i="63"/>
  <c r="G21" i="63"/>
  <c r="E27" i="63"/>
  <c r="F27" i="63"/>
  <c r="G27" i="63"/>
  <c r="I27" i="63"/>
  <c r="N27" i="64"/>
  <c r="F45" i="63"/>
  <c r="E52" i="63"/>
  <c r="F52" i="63"/>
  <c r="F16" i="63"/>
  <c r="G16" i="63"/>
  <c r="F36" i="63"/>
  <c r="G36" i="63"/>
  <c r="E15" i="63"/>
  <c r="F15" i="63"/>
  <c r="G15" i="63"/>
  <c r="E13" i="63"/>
  <c r="F13" i="63"/>
  <c r="G13" i="63"/>
  <c r="E12" i="63"/>
  <c r="F12" i="63"/>
  <c r="G12" i="63"/>
  <c r="F41" i="63"/>
  <c r="G41" i="63"/>
  <c r="E26" i="63"/>
  <c r="F26" i="63"/>
  <c r="F46" i="63"/>
  <c r="G46" i="63"/>
  <c r="F50" i="63"/>
  <c r="G50" i="63"/>
  <c r="E34" i="63"/>
  <c r="F34" i="63"/>
  <c r="G34" i="63"/>
  <c r="E22" i="63"/>
  <c r="F22" i="63"/>
  <c r="G22" i="63"/>
  <c r="I22" i="63"/>
  <c r="E32" i="63"/>
  <c r="F32" i="63"/>
  <c r="E44" i="63"/>
  <c r="F44" i="63"/>
  <c r="G44" i="63"/>
  <c r="I44" i="63"/>
  <c r="E24" i="63"/>
  <c r="F24" i="63"/>
  <c r="G24" i="63"/>
  <c r="K24" i="63"/>
  <c r="F11" i="63"/>
  <c r="G11" i="63"/>
  <c r="K11" i="63"/>
  <c r="F33" i="63"/>
  <c r="G33" i="63"/>
  <c r="K33" i="63"/>
  <c r="E28" i="62"/>
  <c r="F28" i="62"/>
  <c r="G28" i="62"/>
  <c r="E12" i="62"/>
  <c r="F12" i="62"/>
  <c r="G12" i="62"/>
  <c r="E50" i="62"/>
  <c r="F50" i="62"/>
  <c r="F21" i="62"/>
  <c r="G21" i="62"/>
  <c r="I21" i="62"/>
  <c r="E45" i="62"/>
  <c r="F45" i="62"/>
  <c r="G45" i="62"/>
  <c r="K45" i="62"/>
  <c r="E40" i="62"/>
  <c r="F40" i="62"/>
  <c r="G40" i="62"/>
  <c r="E35" i="62"/>
  <c r="F35" i="62"/>
  <c r="E56" i="62"/>
  <c r="F56" i="62"/>
  <c r="G56" i="62"/>
  <c r="E24" i="62"/>
  <c r="F24" i="62"/>
  <c r="G24" i="62"/>
  <c r="D6" i="51"/>
  <c r="E6" i="51"/>
  <c r="F6" i="51"/>
  <c r="C6" i="61"/>
  <c r="D6" i="61"/>
  <c r="E49" i="62"/>
  <c r="F49" i="62"/>
  <c r="G49" i="62"/>
  <c r="I49" i="62"/>
  <c r="E16" i="62"/>
  <c r="F16" i="62"/>
  <c r="G16" i="62"/>
  <c r="E51" i="62"/>
  <c r="F51" i="62"/>
  <c r="G51" i="62"/>
  <c r="E52" i="62"/>
  <c r="F52" i="62"/>
  <c r="G52" i="62"/>
  <c r="K52" i="62"/>
  <c r="E13" i="62"/>
  <c r="F13" i="62"/>
  <c r="G13" i="62"/>
  <c r="E19" i="62"/>
  <c r="F19" i="62"/>
  <c r="G19" i="62"/>
  <c r="K19" i="62"/>
  <c r="E36" i="62"/>
  <c r="F36" i="62"/>
  <c r="G36" i="62"/>
  <c r="E26" i="62"/>
  <c r="F26" i="62"/>
  <c r="G26" i="62"/>
  <c r="K26" i="62"/>
  <c r="H6" i="61"/>
  <c r="E29" i="62"/>
  <c r="F29" i="62"/>
  <c r="G29" i="62"/>
  <c r="E43" i="62"/>
  <c r="F43" i="62"/>
  <c r="G43" i="62"/>
  <c r="E14" i="62"/>
  <c r="F14" i="62"/>
  <c r="G14" i="62"/>
  <c r="G34" i="61"/>
  <c r="N26" i="51"/>
  <c r="N43" i="51"/>
  <c r="N53" i="51"/>
  <c r="N21" i="51"/>
  <c r="N22" i="51"/>
  <c r="N49" i="51"/>
  <c r="I51" i="61"/>
  <c r="E37" i="51"/>
  <c r="F37" i="51"/>
  <c r="G37" i="51"/>
  <c r="K37" i="51"/>
  <c r="E29" i="61"/>
  <c r="F29" i="61"/>
  <c r="N6" i="51"/>
  <c r="E53" i="61"/>
  <c r="F53" i="61"/>
  <c r="G53" i="61"/>
  <c r="I53" i="61"/>
  <c r="E12" i="61"/>
  <c r="F12" i="61"/>
  <c r="G12" i="61"/>
  <c r="N12" i="51"/>
  <c r="E38" i="61"/>
  <c r="F38" i="61"/>
  <c r="G38" i="61"/>
  <c r="K38" i="61"/>
  <c r="F41" i="61"/>
  <c r="G41" i="61"/>
  <c r="E29" i="51"/>
  <c r="F29" i="51"/>
  <c r="G29" i="51"/>
  <c r="I29" i="51"/>
  <c r="E37" i="61"/>
  <c r="F37" i="61"/>
  <c r="G37" i="61"/>
  <c r="I37" i="61"/>
  <c r="G21" i="61"/>
  <c r="E5" i="1"/>
  <c r="F5" i="1"/>
  <c r="G5" i="1"/>
  <c r="E44" i="61"/>
  <c r="F44" i="61"/>
  <c r="E27" i="61"/>
  <c r="F27" i="61"/>
  <c r="G27" i="61"/>
  <c r="E56" i="61"/>
  <c r="F56" i="61"/>
  <c r="G56" i="61"/>
  <c r="E19" i="61"/>
  <c r="F19" i="61"/>
  <c r="G19" i="61"/>
  <c r="I19" i="61"/>
  <c r="N19" i="62"/>
  <c r="E13" i="61"/>
  <c r="F13" i="61"/>
  <c r="G13" i="61"/>
  <c r="K13" i="61"/>
  <c r="E16" i="61"/>
  <c r="F16" i="61"/>
  <c r="G16" i="61"/>
  <c r="I16" i="61"/>
  <c r="F45" i="51"/>
  <c r="G45" i="51"/>
  <c r="I45" i="51"/>
  <c r="N38" i="51"/>
  <c r="E5" i="51"/>
  <c r="F5" i="51"/>
  <c r="E33" i="61"/>
  <c r="F33" i="61"/>
  <c r="G33" i="61"/>
  <c r="E32" i="61"/>
  <c r="F32" i="61"/>
  <c r="G32" i="61"/>
  <c r="I32" i="61"/>
  <c r="E25" i="51"/>
  <c r="F25" i="51"/>
  <c r="G25" i="51"/>
  <c r="E20" i="61"/>
  <c r="F20" i="61"/>
  <c r="G20" i="61"/>
  <c r="N16" i="51"/>
  <c r="N29" i="51"/>
  <c r="N41" i="51"/>
  <c r="E30" i="61"/>
  <c r="F30" i="61"/>
  <c r="G30" i="61"/>
  <c r="I30" i="61"/>
  <c r="E14" i="61"/>
  <c r="F14" i="61"/>
  <c r="G14" i="61"/>
  <c r="E43" i="61"/>
  <c r="F43" i="61"/>
  <c r="G43" i="61"/>
  <c r="E24" i="61"/>
  <c r="F24" i="61"/>
  <c r="G24" i="61"/>
  <c r="K24" i="61"/>
  <c r="E31" i="61"/>
  <c r="F31" i="61"/>
  <c r="G31" i="61"/>
  <c r="E8" i="61"/>
  <c r="F8" i="61"/>
  <c r="G8" i="61"/>
  <c r="E48" i="61"/>
  <c r="F48" i="61"/>
  <c r="G48" i="61"/>
  <c r="I48" i="61"/>
  <c r="E54" i="61"/>
  <c r="F54" i="61"/>
  <c r="G54" i="61"/>
  <c r="E15" i="61"/>
  <c r="F15" i="61"/>
  <c r="G15" i="61"/>
  <c r="K15" i="61"/>
  <c r="E9" i="61"/>
  <c r="F9" i="61"/>
  <c r="G9" i="61"/>
  <c r="E23" i="61"/>
  <c r="F23" i="61"/>
  <c r="G23" i="61"/>
  <c r="I23" i="61"/>
  <c r="N23" i="62"/>
  <c r="E11" i="61"/>
  <c r="F11" i="61"/>
  <c r="G11" i="61"/>
  <c r="I11" i="61"/>
  <c r="E49" i="51"/>
  <c r="F49" i="51"/>
  <c r="G49" i="51"/>
  <c r="K49" i="51"/>
  <c r="N20" i="51"/>
  <c r="E42" i="61"/>
  <c r="F42" i="61"/>
  <c r="G42" i="61"/>
  <c r="E49" i="61"/>
  <c r="F49" i="61"/>
  <c r="G49" i="61"/>
  <c r="E17" i="61"/>
  <c r="F17" i="61"/>
  <c r="G17" i="61"/>
  <c r="I17" i="61"/>
  <c r="N17" i="62"/>
  <c r="E36" i="61"/>
  <c r="F36" i="61"/>
  <c r="G36" i="61"/>
  <c r="I36" i="61"/>
  <c r="E40" i="61"/>
  <c r="F40" i="61"/>
  <c r="G40" i="61"/>
  <c r="I40" i="61"/>
  <c r="E10" i="61"/>
  <c r="F10" i="61"/>
  <c r="G10" i="61"/>
  <c r="I10" i="61"/>
  <c r="N10" i="62"/>
  <c r="I50" i="69"/>
  <c r="M50" i="69"/>
  <c r="K50" i="69"/>
  <c r="N16" i="66"/>
  <c r="I47" i="66"/>
  <c r="N47" i="67"/>
  <c r="K47" i="66"/>
  <c r="I52" i="66"/>
  <c r="K52" i="66"/>
  <c r="K38" i="66"/>
  <c r="I43" i="66"/>
  <c r="K43" i="66"/>
  <c r="M43" i="66"/>
  <c r="I20" i="66"/>
  <c r="K20" i="66"/>
  <c r="I53" i="66"/>
  <c r="K53" i="66"/>
  <c r="I37" i="66"/>
  <c r="K37" i="66"/>
  <c r="I22" i="66"/>
  <c r="K22" i="66"/>
  <c r="M22" i="66"/>
  <c r="I42" i="66"/>
  <c r="K42" i="66"/>
  <c r="I48" i="66"/>
  <c r="K48" i="66"/>
  <c r="I40" i="66"/>
  <c r="K40" i="66"/>
  <c r="M40" i="66"/>
  <c r="I41" i="66"/>
  <c r="K41" i="66"/>
  <c r="K46" i="66"/>
  <c r="K44" i="66"/>
  <c r="I50" i="66"/>
  <c r="N50" i="67"/>
  <c r="K50" i="66"/>
  <c r="I29" i="66"/>
  <c r="M29" i="66"/>
  <c r="O29" i="66"/>
  <c r="K29" i="66"/>
  <c r="I45" i="66"/>
  <c r="N45" i="67"/>
  <c r="K45" i="66"/>
  <c r="K66" i="66"/>
  <c r="M66" i="66"/>
  <c r="O66" i="66"/>
  <c r="K62" i="66"/>
  <c r="M62" i="66"/>
  <c r="O62" i="66"/>
  <c r="K58" i="66"/>
  <c r="M58" i="66"/>
  <c r="O58" i="66"/>
  <c r="K69" i="66"/>
  <c r="M69" i="66"/>
  <c r="O69" i="66"/>
  <c r="K65" i="66"/>
  <c r="M65" i="66"/>
  <c r="O65" i="66"/>
  <c r="K61" i="66"/>
  <c r="M61" i="66"/>
  <c r="O61" i="66"/>
  <c r="K57" i="66"/>
  <c r="M57" i="66"/>
  <c r="O57" i="66"/>
  <c r="K68" i="66"/>
  <c r="M68" i="66"/>
  <c r="O68" i="66"/>
  <c r="K64" i="66"/>
  <c r="M64" i="66"/>
  <c r="O64" i="66"/>
  <c r="K60" i="66"/>
  <c r="M60" i="66"/>
  <c r="O60" i="66"/>
  <c r="K67" i="66"/>
  <c r="M67" i="66"/>
  <c r="O67" i="66"/>
  <c r="K59" i="66"/>
  <c r="M59" i="66"/>
  <c r="O59" i="66"/>
  <c r="I56" i="66"/>
  <c r="N56" i="67"/>
  <c r="K63" i="66"/>
  <c r="M63" i="66"/>
  <c r="O63" i="66"/>
  <c r="K56" i="66"/>
  <c r="I49" i="66"/>
  <c r="K49" i="66"/>
  <c r="M49" i="66"/>
  <c r="K54" i="66"/>
  <c r="K30" i="66"/>
  <c r="I17" i="65"/>
  <c r="K17" i="65"/>
  <c r="I32" i="65"/>
  <c r="K32" i="65"/>
  <c r="I20" i="65"/>
  <c r="K20" i="65"/>
  <c r="M20" i="65"/>
  <c r="I43" i="65"/>
  <c r="K43" i="65"/>
  <c r="K19" i="65"/>
  <c r="I23" i="65"/>
  <c r="K23" i="65"/>
  <c r="I51" i="65"/>
  <c r="K51" i="65"/>
  <c r="I44" i="65"/>
  <c r="K44" i="65"/>
  <c r="I34" i="65"/>
  <c r="N34" i="66"/>
  <c r="K34" i="65"/>
  <c r="I35" i="65"/>
  <c r="N35" i="66"/>
  <c r="K35" i="65"/>
  <c r="I48" i="65"/>
  <c r="N48" i="66"/>
  <c r="K48" i="65"/>
  <c r="I21" i="65"/>
  <c r="K21" i="65"/>
  <c r="I50" i="65"/>
  <c r="K50" i="65"/>
  <c r="M50" i="65"/>
  <c r="I30" i="65"/>
  <c r="K30" i="65"/>
  <c r="I28" i="65"/>
  <c r="N28" i="66"/>
  <c r="K28" i="65"/>
  <c r="I31" i="65"/>
  <c r="K31" i="65"/>
  <c r="I55" i="65"/>
  <c r="N55" i="66"/>
  <c r="K55" i="65"/>
  <c r="I54" i="65"/>
  <c r="K54" i="65"/>
  <c r="M16" i="65"/>
  <c r="I25" i="65"/>
  <c r="K25" i="65"/>
  <c r="I37" i="65"/>
  <c r="K37" i="65"/>
  <c r="K22" i="65"/>
  <c r="I29" i="65"/>
  <c r="K29" i="65"/>
  <c r="I41" i="65"/>
  <c r="N41" i="66"/>
  <c r="K41" i="65"/>
  <c r="I45" i="65"/>
  <c r="K45" i="65"/>
  <c r="I53" i="65"/>
  <c r="K53" i="65"/>
  <c r="M53" i="65"/>
  <c r="K66" i="65"/>
  <c r="M66" i="65"/>
  <c r="O66" i="65"/>
  <c r="K62" i="65"/>
  <c r="M62" i="65"/>
  <c r="O62" i="65"/>
  <c r="K58" i="65"/>
  <c r="M58" i="65"/>
  <c r="O58" i="65"/>
  <c r="K69" i="65"/>
  <c r="M69" i="65"/>
  <c r="O69" i="65"/>
  <c r="K65" i="65"/>
  <c r="M65" i="65"/>
  <c r="O65" i="65"/>
  <c r="K61" i="65"/>
  <c r="M61" i="65"/>
  <c r="O61" i="65"/>
  <c r="K57" i="65"/>
  <c r="M57" i="65"/>
  <c r="O57" i="65"/>
  <c r="K68" i="65"/>
  <c r="M68" i="65"/>
  <c r="O68" i="65"/>
  <c r="K64" i="65"/>
  <c r="M64" i="65"/>
  <c r="O64" i="65"/>
  <c r="K60" i="65"/>
  <c r="M60" i="65"/>
  <c r="O60" i="65"/>
  <c r="K63" i="65"/>
  <c r="M63" i="65"/>
  <c r="O63" i="65"/>
  <c r="K59" i="65"/>
  <c r="M59" i="65"/>
  <c r="O59" i="65"/>
  <c r="K67" i="65"/>
  <c r="M67" i="65"/>
  <c r="O67" i="65"/>
  <c r="I56" i="65"/>
  <c r="K56" i="65"/>
  <c r="I12" i="65"/>
  <c r="N12" i="66"/>
  <c r="K12" i="65"/>
  <c r="K44" i="63"/>
  <c r="I46" i="63"/>
  <c r="M46" i="63"/>
  <c r="K46" i="63"/>
  <c r="K16" i="63"/>
  <c r="M16" i="63"/>
  <c r="O16" i="63"/>
  <c r="I16" i="63"/>
  <c r="N16" i="64"/>
  <c r="I42" i="63"/>
  <c r="K42" i="63"/>
  <c r="K47" i="63"/>
  <c r="M47" i="63"/>
  <c r="I37" i="63"/>
  <c r="M37" i="63"/>
  <c r="K37" i="63"/>
  <c r="I34" i="63"/>
  <c r="K34" i="63"/>
  <c r="M34" i="63"/>
  <c r="I15" i="63"/>
  <c r="K15" i="63"/>
  <c r="I17" i="63"/>
  <c r="K17" i="63"/>
  <c r="M17" i="63"/>
  <c r="I12" i="63"/>
  <c r="K12" i="63"/>
  <c r="I21" i="63"/>
  <c r="K21" i="63"/>
  <c r="M21" i="63"/>
  <c r="K66" i="63"/>
  <c r="M66" i="63"/>
  <c r="O66" i="63"/>
  <c r="K62" i="63"/>
  <c r="M62" i="63"/>
  <c r="O62" i="63"/>
  <c r="K58" i="63"/>
  <c r="M58" i="63"/>
  <c r="O58" i="63"/>
  <c r="K69" i="63"/>
  <c r="M69" i="63"/>
  <c r="O69" i="63"/>
  <c r="K65" i="63"/>
  <c r="M65" i="63"/>
  <c r="O65" i="63"/>
  <c r="K61" i="63"/>
  <c r="M61" i="63"/>
  <c r="O61" i="63"/>
  <c r="K57" i="63"/>
  <c r="M57" i="63"/>
  <c r="O57" i="63"/>
  <c r="K68" i="63"/>
  <c r="M68" i="63"/>
  <c r="O68" i="63"/>
  <c r="K64" i="63"/>
  <c r="M64" i="63"/>
  <c r="O64" i="63"/>
  <c r="K60" i="63"/>
  <c r="M60" i="63"/>
  <c r="O60" i="63"/>
  <c r="K67" i="63"/>
  <c r="M67" i="63"/>
  <c r="O67" i="63"/>
  <c r="K63" i="63"/>
  <c r="M63" i="63"/>
  <c r="O63" i="63"/>
  <c r="K59" i="63"/>
  <c r="M59" i="63"/>
  <c r="O59" i="63"/>
  <c r="I56" i="63"/>
  <c r="K56" i="63"/>
  <c r="M56" i="63"/>
  <c r="I33" i="63"/>
  <c r="I13" i="63"/>
  <c r="K13" i="63"/>
  <c r="I48" i="63"/>
  <c r="K20" i="63"/>
  <c r="M20" i="63"/>
  <c r="I20" i="63"/>
  <c r="N20" i="64"/>
  <c r="I19" i="63"/>
  <c r="K19" i="63"/>
  <c r="K27" i="63"/>
  <c r="M27" i="63"/>
  <c r="K55" i="63"/>
  <c r="I14" i="63"/>
  <c r="K14" i="63"/>
  <c r="I39" i="63"/>
  <c r="K39" i="63"/>
  <c r="N51" i="62"/>
  <c r="K36" i="63"/>
  <c r="K49" i="63"/>
  <c r="I18" i="63"/>
  <c r="K18" i="63"/>
  <c r="M18" i="63"/>
  <c r="I24" i="63"/>
  <c r="N24" i="64"/>
  <c r="I31" i="63"/>
  <c r="K31" i="63"/>
  <c r="I11" i="63"/>
  <c r="K22" i="63"/>
  <c r="I50" i="63"/>
  <c r="N50" i="64"/>
  <c r="K50" i="63"/>
  <c r="K23" i="63"/>
  <c r="M23" i="63"/>
  <c r="I23" i="63"/>
  <c r="I10" i="63"/>
  <c r="N10" i="64"/>
  <c r="K10" i="63"/>
  <c r="M10" i="63"/>
  <c r="I28" i="63"/>
  <c r="N28" i="64"/>
  <c r="K28" i="63"/>
  <c r="K14" i="62"/>
  <c r="I14" i="62"/>
  <c r="I40" i="62"/>
  <c r="K40" i="62"/>
  <c r="K43" i="62"/>
  <c r="K68" i="62"/>
  <c r="M68" i="62"/>
  <c r="O68" i="62"/>
  <c r="K64" i="62"/>
  <c r="M64" i="62"/>
  <c r="O64" i="62"/>
  <c r="K60" i="62"/>
  <c r="M60" i="62"/>
  <c r="O60" i="62"/>
  <c r="K67" i="62"/>
  <c r="M67" i="62"/>
  <c r="O67" i="62"/>
  <c r="K63" i="62"/>
  <c r="M63" i="62"/>
  <c r="O63" i="62"/>
  <c r="K59" i="62"/>
  <c r="M59" i="62"/>
  <c r="O59" i="62"/>
  <c r="I56" i="62"/>
  <c r="K69" i="62"/>
  <c r="M69" i="62"/>
  <c r="O69" i="62"/>
  <c r="K66" i="62"/>
  <c r="M66" i="62"/>
  <c r="O66" i="62"/>
  <c r="K65" i="62"/>
  <c r="M65" i="62"/>
  <c r="O65" i="62"/>
  <c r="K62" i="62"/>
  <c r="M62" i="62"/>
  <c r="O62" i="62"/>
  <c r="K61" i="62"/>
  <c r="M61" i="62"/>
  <c r="O61" i="62"/>
  <c r="K58" i="62"/>
  <c r="M58" i="62"/>
  <c r="O58" i="62"/>
  <c r="K57" i="62"/>
  <c r="M57" i="62"/>
  <c r="O57" i="62"/>
  <c r="K56" i="62"/>
  <c r="K21" i="62"/>
  <c r="I51" i="62"/>
  <c r="K51" i="62"/>
  <c r="I45" i="62"/>
  <c r="N45" i="63"/>
  <c r="K49" i="62"/>
  <c r="I24" i="62"/>
  <c r="K24" i="62"/>
  <c r="I26" i="62"/>
  <c r="I52" i="62"/>
  <c r="I16" i="62"/>
  <c r="N16" i="63"/>
  <c r="K16" i="62"/>
  <c r="M16" i="62"/>
  <c r="I29" i="62"/>
  <c r="N29" i="63"/>
  <c r="K29" i="62"/>
  <c r="I36" i="62"/>
  <c r="K36" i="62"/>
  <c r="M36" i="62"/>
  <c r="O36" i="62"/>
  <c r="I19" i="62"/>
  <c r="I12" i="62"/>
  <c r="N12" i="63"/>
  <c r="K12" i="62"/>
  <c r="M12" i="62"/>
  <c r="M51" i="61"/>
  <c r="K36" i="61"/>
  <c r="K45" i="51"/>
  <c r="M45" i="51"/>
  <c r="K29" i="51"/>
  <c r="I12" i="61"/>
  <c r="K12" i="61"/>
  <c r="K10" i="61"/>
  <c r="K32" i="61"/>
  <c r="M32" i="61"/>
  <c r="K16" i="61"/>
  <c r="M16" i="61"/>
  <c r="K53" i="61"/>
  <c r="K11" i="61"/>
  <c r="I13" i="61"/>
  <c r="N13" i="62"/>
  <c r="O13" i="62"/>
  <c r="J5" i="51"/>
  <c r="N5" i="51"/>
  <c r="I5" i="1"/>
  <c r="I31" i="61"/>
  <c r="K31" i="61"/>
  <c r="I21" i="61"/>
  <c r="N21" i="62"/>
  <c r="K21" i="61"/>
  <c r="I41" i="61"/>
  <c r="K41" i="61"/>
  <c r="I38" i="61"/>
  <c r="M38" i="61"/>
  <c r="I37" i="51"/>
  <c r="K19" i="61"/>
  <c r="I27" i="61"/>
  <c r="K27" i="61"/>
  <c r="M27" i="61"/>
  <c r="K23" i="61"/>
  <c r="I24" i="61"/>
  <c r="N24" i="62"/>
  <c r="I14" i="61"/>
  <c r="N14" i="62"/>
  <c r="K14" i="61"/>
  <c r="K17" i="61"/>
  <c r="I9" i="61"/>
  <c r="N9" i="62"/>
  <c r="K9" i="61"/>
  <c r="K48" i="61"/>
  <c r="K30" i="61"/>
  <c r="I20" i="61"/>
  <c r="M20" i="61"/>
  <c r="N20" i="62"/>
  <c r="K20" i="61"/>
  <c r="N41" i="67"/>
  <c r="N42" i="67"/>
  <c r="N37" i="67"/>
  <c r="N49" i="67"/>
  <c r="N40" i="67"/>
  <c r="N22" i="67"/>
  <c r="N53" i="67"/>
  <c r="N43" i="67"/>
  <c r="N52" i="67"/>
  <c r="N29" i="67"/>
  <c r="N29" i="66"/>
  <c r="N25" i="66"/>
  <c r="N23" i="66"/>
  <c r="N53" i="66"/>
  <c r="O53" i="66"/>
  <c r="N45" i="66"/>
  <c r="N56" i="66"/>
  <c r="N54" i="66"/>
  <c r="N31" i="66"/>
  <c r="N50" i="66"/>
  <c r="N44" i="66"/>
  <c r="N51" i="66"/>
  <c r="N20" i="66"/>
  <c r="N32" i="66"/>
  <c r="N17" i="66"/>
  <c r="M56" i="66"/>
  <c r="O56" i="66"/>
  <c r="M53" i="66"/>
  <c r="M52" i="66"/>
  <c r="M45" i="66"/>
  <c r="M41" i="66"/>
  <c r="M42" i="66"/>
  <c r="M37" i="66"/>
  <c r="M28" i="65"/>
  <c r="M35" i="65"/>
  <c r="M23" i="65"/>
  <c r="M54" i="65"/>
  <c r="M45" i="65"/>
  <c r="M29" i="65"/>
  <c r="M31" i="65"/>
  <c r="M48" i="65"/>
  <c r="M44" i="65"/>
  <c r="M51" i="65"/>
  <c r="M19" i="65"/>
  <c r="M32" i="65"/>
  <c r="M17" i="65"/>
  <c r="N15" i="64"/>
  <c r="N23" i="64"/>
  <c r="N56" i="64"/>
  <c r="M12" i="65"/>
  <c r="M25" i="65"/>
  <c r="N22" i="64"/>
  <c r="N14" i="64"/>
  <c r="N34" i="64"/>
  <c r="N44" i="64"/>
  <c r="N11" i="64"/>
  <c r="N19" i="64"/>
  <c r="N48" i="64"/>
  <c r="M56" i="65"/>
  <c r="N17" i="64"/>
  <c r="N47" i="64"/>
  <c r="N55" i="64"/>
  <c r="N21" i="64"/>
  <c r="N37" i="64"/>
  <c r="N46" i="64"/>
  <c r="N52" i="63"/>
  <c r="N26" i="63"/>
  <c r="N56" i="63"/>
  <c r="N40" i="63"/>
  <c r="N36" i="63"/>
  <c r="N51" i="63"/>
  <c r="M24" i="63"/>
  <c r="M11" i="63"/>
  <c r="M15" i="63"/>
  <c r="M44" i="63"/>
  <c r="N32" i="62"/>
  <c r="N36" i="62"/>
  <c r="N16" i="62"/>
  <c r="N30" i="62"/>
  <c r="N48" i="62"/>
  <c r="M55" i="63"/>
  <c r="M19" i="63"/>
  <c r="M48" i="63"/>
  <c r="N12" i="62"/>
  <c r="M50" i="63"/>
  <c r="M14" i="63"/>
  <c r="N27" i="62"/>
  <c r="N38" i="62"/>
  <c r="O12" i="62"/>
  <c r="M29" i="62"/>
  <c r="M51" i="62"/>
  <c r="O51" i="62"/>
  <c r="M45" i="62"/>
  <c r="N29" i="61"/>
  <c r="N45" i="61"/>
  <c r="M37" i="51"/>
  <c r="N37" i="61"/>
  <c r="M56" i="62"/>
  <c r="M40" i="62"/>
  <c r="M52" i="62"/>
  <c r="M26" i="62"/>
  <c r="M21" i="61"/>
  <c r="M10" i="61"/>
  <c r="M12" i="61"/>
  <c r="M30" i="61"/>
  <c r="M48" i="61"/>
  <c r="M19" i="61"/>
  <c r="M17" i="61"/>
  <c r="M24" i="61"/>
  <c r="O16" i="62"/>
  <c r="M9" i="61"/>
  <c r="N31" i="64"/>
  <c r="M31" i="63"/>
  <c r="K40" i="61"/>
  <c r="I42" i="61"/>
  <c r="K42" i="61"/>
  <c r="I49" i="51"/>
  <c r="N49" i="61"/>
  <c r="M23" i="61"/>
  <c r="I13" i="62"/>
  <c r="K13" i="62"/>
  <c r="M13" i="62"/>
  <c r="K29" i="63"/>
  <c r="I29" i="63"/>
  <c r="M49" i="63"/>
  <c r="N49" i="64"/>
  <c r="N18" i="64"/>
  <c r="M30" i="65"/>
  <c r="N30" i="66"/>
  <c r="N21" i="66"/>
  <c r="M21" i="65"/>
  <c r="M34" i="65"/>
  <c r="I33" i="61"/>
  <c r="N33" i="62"/>
  <c r="K33" i="61"/>
  <c r="K64" i="61"/>
  <c r="M64" i="61"/>
  <c r="O64" i="61"/>
  <c r="K62" i="61"/>
  <c r="M62" i="61"/>
  <c r="O62" i="61"/>
  <c r="I15" i="61"/>
  <c r="K34" i="61"/>
  <c r="I34" i="61"/>
  <c r="E9" i="64"/>
  <c r="F9" i="64"/>
  <c r="G9" i="64"/>
  <c r="I9" i="64"/>
  <c r="E6" i="61"/>
  <c r="F6" i="61"/>
  <c r="G6" i="51"/>
  <c r="G8" i="62"/>
  <c r="E33" i="51"/>
  <c r="F33" i="51"/>
  <c r="G33" i="51"/>
  <c r="I33" i="51"/>
  <c r="N33" i="61"/>
  <c r="O33" i="61"/>
  <c r="E8" i="51"/>
  <c r="F8" i="51"/>
  <c r="G8" i="51"/>
  <c r="K8" i="51"/>
  <c r="E9" i="51"/>
  <c r="F9" i="51"/>
  <c r="G9" i="51"/>
  <c r="I9" i="51"/>
  <c r="E53" i="51"/>
  <c r="F53" i="51"/>
  <c r="G53" i="51"/>
  <c r="I53" i="51"/>
  <c r="G35" i="62"/>
  <c r="G11" i="66"/>
  <c r="G22" i="51"/>
  <c r="E22" i="61"/>
  <c r="F22" i="61"/>
  <c r="G22" i="61"/>
  <c r="G9" i="63"/>
  <c r="I9" i="63"/>
  <c r="G41" i="51"/>
  <c r="E50" i="61"/>
  <c r="F50" i="61"/>
  <c r="G50" i="61"/>
  <c r="K50" i="61"/>
  <c r="G45" i="63"/>
  <c r="G18" i="65"/>
  <c r="K18" i="65"/>
  <c r="G36" i="65"/>
  <c r="G39" i="65"/>
  <c r="K39" i="65"/>
  <c r="G19" i="51"/>
  <c r="E45" i="61"/>
  <c r="F45" i="61"/>
  <c r="G45" i="61"/>
  <c r="E35" i="61"/>
  <c r="F35" i="61"/>
  <c r="G35" i="61"/>
  <c r="G30" i="63"/>
  <c r="G29" i="61"/>
  <c r="G5" i="51"/>
  <c r="E52" i="61"/>
  <c r="F52" i="61"/>
  <c r="G52" i="61"/>
  <c r="K52" i="61"/>
  <c r="E26" i="61"/>
  <c r="F26" i="61"/>
  <c r="G26" i="61"/>
  <c r="I26" i="61"/>
  <c r="G35" i="63"/>
  <c r="E25" i="63"/>
  <c r="F25" i="63"/>
  <c r="G25" i="63"/>
  <c r="I25" i="63"/>
  <c r="E13" i="65"/>
  <c r="F13" i="65"/>
  <c r="G13" i="65"/>
  <c r="I13" i="65"/>
  <c r="E18" i="61"/>
  <c r="F18" i="61"/>
  <c r="G18" i="61"/>
  <c r="K18" i="61"/>
  <c r="E25" i="62"/>
  <c r="F25" i="62"/>
  <c r="G25" i="62"/>
  <c r="K25" i="62"/>
  <c r="E46" i="61"/>
  <c r="F46" i="61"/>
  <c r="G46" i="61"/>
  <c r="K46" i="61"/>
  <c r="E39" i="61"/>
  <c r="F39" i="61"/>
  <c r="G39" i="61"/>
  <c r="K39" i="61"/>
  <c r="G52" i="65"/>
  <c r="I52" i="65"/>
  <c r="N52" i="66"/>
  <c r="O52" i="66"/>
  <c r="G40" i="65"/>
  <c r="G26" i="65"/>
  <c r="K7" i="50"/>
  <c r="K9" i="50"/>
  <c r="K10" i="50"/>
  <c r="K8" i="50"/>
  <c r="C27" i="66"/>
  <c r="D27" i="66"/>
  <c r="C31" i="66"/>
  <c r="D31" i="66"/>
  <c r="C14" i="66"/>
  <c r="D14" i="66"/>
  <c r="E14" i="66"/>
  <c r="F14" i="66"/>
  <c r="G14" i="66"/>
  <c r="C32" i="66"/>
  <c r="D32" i="66"/>
  <c r="C28" i="66"/>
  <c r="D28" i="66"/>
  <c r="E28" i="66"/>
  <c r="F28" i="66"/>
  <c r="C55" i="66"/>
  <c r="D55" i="66"/>
  <c r="E55" i="66"/>
  <c r="F55" i="66"/>
  <c r="G55" i="66"/>
  <c r="C19" i="66"/>
  <c r="D19" i="66"/>
  <c r="E19" i="66"/>
  <c r="C34" i="66"/>
  <c r="D34" i="66"/>
  <c r="C24" i="66"/>
  <c r="D24" i="66"/>
  <c r="C35" i="66"/>
  <c r="D35" i="66"/>
  <c r="E35" i="66"/>
  <c r="C26" i="66"/>
  <c r="D26" i="66"/>
  <c r="C13" i="66"/>
  <c r="D13" i="66"/>
  <c r="E13" i="66"/>
  <c r="C12" i="66"/>
  <c r="H45" i="69"/>
  <c r="D18" i="1"/>
  <c r="D7" i="1"/>
  <c r="D44" i="1"/>
  <c r="E44" i="1"/>
  <c r="F44" i="1"/>
  <c r="G44" i="1"/>
  <c r="I44" i="1"/>
  <c r="N44" i="51"/>
  <c r="D40" i="1"/>
  <c r="D36" i="1"/>
  <c r="Q5" i="50"/>
  <c r="N6" i="50"/>
  <c r="K5" i="50"/>
  <c r="N5" i="50"/>
  <c r="D31" i="62"/>
  <c r="K11" i="50"/>
  <c r="K12" i="50"/>
  <c r="I46" i="61"/>
  <c r="K13" i="65"/>
  <c r="K26" i="61"/>
  <c r="I25" i="62"/>
  <c r="K25" i="63"/>
  <c r="K53" i="51"/>
  <c r="K9" i="51"/>
  <c r="I39" i="61"/>
  <c r="I8" i="51"/>
  <c r="K9" i="64"/>
  <c r="M9" i="64"/>
  <c r="C12" i="67"/>
  <c r="D12" i="67"/>
  <c r="D12" i="66"/>
  <c r="E24" i="66"/>
  <c r="F24" i="66"/>
  <c r="G28" i="66"/>
  <c r="E27" i="66"/>
  <c r="F27" i="66"/>
  <c r="K40" i="65"/>
  <c r="I40" i="65"/>
  <c r="K5" i="51"/>
  <c r="I5" i="51"/>
  <c r="M5" i="51"/>
  <c r="O5" i="51"/>
  <c r="I36" i="65"/>
  <c r="K36" i="65"/>
  <c r="K6" i="51"/>
  <c r="J6" i="61"/>
  <c r="I6" i="51"/>
  <c r="M6" i="51"/>
  <c r="O6" i="51"/>
  <c r="N13" i="63"/>
  <c r="M49" i="51"/>
  <c r="O49" i="51"/>
  <c r="F13" i="66"/>
  <c r="G13" i="66"/>
  <c r="E32" i="66"/>
  <c r="F32" i="66"/>
  <c r="G32" i="66"/>
  <c r="I18" i="65"/>
  <c r="I50" i="61"/>
  <c r="K37" i="61"/>
  <c r="K41" i="51"/>
  <c r="I41" i="51"/>
  <c r="I35" i="62"/>
  <c r="K35" i="62"/>
  <c r="M34" i="61"/>
  <c r="N34" i="62"/>
  <c r="N15" i="62"/>
  <c r="M15" i="61"/>
  <c r="E26" i="66"/>
  <c r="F26" i="66"/>
  <c r="G26" i="66"/>
  <c r="F19" i="66"/>
  <c r="G19" i="66"/>
  <c r="K52" i="65"/>
  <c r="I52" i="61"/>
  <c r="M52" i="61"/>
  <c r="I30" i="63"/>
  <c r="N30" i="64"/>
  <c r="K30" i="63"/>
  <c r="J9" i="64"/>
  <c r="N9" i="64"/>
  <c r="K9" i="63"/>
  <c r="M9" i="63"/>
  <c r="I22" i="51"/>
  <c r="N22" i="61"/>
  <c r="K22" i="51"/>
  <c r="K33" i="51"/>
  <c r="M33" i="61"/>
  <c r="N29" i="64"/>
  <c r="M29" i="63"/>
  <c r="O29" i="63"/>
  <c r="N42" i="62"/>
  <c r="M42" i="61"/>
  <c r="E7" i="1"/>
  <c r="F7" i="1"/>
  <c r="G7" i="1"/>
  <c r="I7" i="1"/>
  <c r="N7" i="51"/>
  <c r="E31" i="62"/>
  <c r="F31" i="62"/>
  <c r="G31" i="62"/>
  <c r="I31" i="62"/>
  <c r="E40" i="1"/>
  <c r="F40" i="1"/>
  <c r="E18" i="1"/>
  <c r="F18" i="1"/>
  <c r="G18" i="1"/>
  <c r="I18" i="1"/>
  <c r="N18" i="51"/>
  <c r="F35" i="66"/>
  <c r="G35" i="66"/>
  <c r="E31" i="66"/>
  <c r="F31" i="66"/>
  <c r="G31" i="66"/>
  <c r="K26" i="65"/>
  <c r="I26" i="65"/>
  <c r="M26" i="65"/>
  <c r="I18" i="61"/>
  <c r="N18" i="62"/>
  <c r="K35" i="63"/>
  <c r="I35" i="63"/>
  <c r="I19" i="51"/>
  <c r="M19" i="51"/>
  <c r="K19" i="51"/>
  <c r="I39" i="65"/>
  <c r="I45" i="63"/>
  <c r="K45" i="63"/>
  <c r="K11" i="66"/>
  <c r="I11" i="66"/>
  <c r="M11" i="66"/>
  <c r="J8" i="63"/>
  <c r="I8" i="62"/>
  <c r="N8" i="63"/>
  <c r="M8" i="62"/>
  <c r="K8" i="62"/>
  <c r="N40" i="62"/>
  <c r="O40" i="62"/>
  <c r="M40" i="61"/>
  <c r="I32" i="66"/>
  <c r="K32" i="66"/>
  <c r="K28" i="66"/>
  <c r="K35" i="66"/>
  <c r="M39" i="65"/>
  <c r="N39" i="66"/>
  <c r="M18" i="61"/>
  <c r="N37" i="62"/>
  <c r="M37" i="61"/>
  <c r="O37" i="61"/>
  <c r="N52" i="62"/>
  <c r="O52" i="62"/>
  <c r="N41" i="61"/>
  <c r="M41" i="51"/>
  <c r="O41" i="51"/>
  <c r="N36" i="66"/>
  <c r="M36" i="65"/>
  <c r="E12" i="66"/>
  <c r="F12" i="66"/>
  <c r="G12" i="66"/>
  <c r="N25" i="63"/>
  <c r="M25" i="62"/>
  <c r="N35" i="64"/>
  <c r="M35" i="63"/>
  <c r="O35" i="63"/>
  <c r="N26" i="66"/>
  <c r="N35" i="63"/>
  <c r="M35" i="62"/>
  <c r="N50" i="62"/>
  <c r="M50" i="61"/>
  <c r="E12" i="67"/>
  <c r="F12" i="67"/>
  <c r="G12" i="67"/>
  <c r="K12" i="67"/>
  <c r="N13" i="66"/>
  <c r="M13" i="65"/>
  <c r="N45" i="64"/>
  <c r="M45" i="63"/>
  <c r="O45" i="63"/>
  <c r="N19" i="61"/>
  <c r="O19" i="61"/>
  <c r="K31" i="62"/>
  <c r="M22" i="51"/>
  <c r="O22" i="51"/>
  <c r="M18" i="65"/>
  <c r="N18" i="66"/>
  <c r="N8" i="61"/>
  <c r="M8" i="51"/>
  <c r="M39" i="61"/>
  <c r="N39" i="62"/>
  <c r="M26" i="61"/>
  <c r="N26" i="62"/>
  <c r="O26" i="62"/>
  <c r="M30" i="63"/>
  <c r="M40" i="65"/>
  <c r="N40" i="66"/>
  <c r="O40" i="66"/>
  <c r="M9" i="51"/>
  <c r="N9" i="61"/>
  <c r="O9" i="61"/>
  <c r="M25" i="63"/>
  <c r="O25" i="63"/>
  <c r="N25" i="64"/>
  <c r="N46" i="62"/>
  <c r="M46" i="61"/>
  <c r="K12" i="66"/>
  <c r="M32" i="66"/>
  <c r="O32" i="66"/>
  <c r="N32" i="67"/>
  <c r="N31" i="63"/>
  <c r="O31" i="63"/>
  <c r="M33" i="51"/>
  <c r="O33" i="51"/>
  <c r="M31" i="62"/>
  <c r="O31" i="62"/>
  <c r="K19" i="66"/>
  <c r="I19" i="66"/>
  <c r="M53" i="51"/>
  <c r="O53" i="51"/>
  <c r="N53" i="61"/>
  <c r="K26" i="66"/>
  <c r="M52" i="65"/>
  <c r="J12" i="67"/>
  <c r="K31" i="66"/>
  <c r="K13" i="66"/>
  <c r="O9" i="64"/>
  <c r="K55" i="66"/>
  <c r="I14" i="66"/>
  <c r="K14" i="66"/>
  <c r="G36" i="1"/>
  <c r="E36" i="1"/>
  <c r="F36" i="1"/>
  <c r="G27" i="66"/>
  <c r="N24" i="63"/>
  <c r="M24" i="62"/>
  <c r="O24" i="62"/>
  <c r="O56" i="63"/>
  <c r="K8" i="61"/>
  <c r="I8" i="61"/>
  <c r="G24" i="66"/>
  <c r="M41" i="61"/>
  <c r="O41" i="61"/>
  <c r="N41" i="62"/>
  <c r="M31" i="61"/>
  <c r="N31" i="62"/>
  <c r="G6" i="61"/>
  <c r="G40" i="1"/>
  <c r="I40" i="1"/>
  <c r="N40" i="51"/>
  <c r="G34" i="66"/>
  <c r="E34" i="66"/>
  <c r="F34" i="66"/>
  <c r="K29" i="61"/>
  <c r="I29" i="61"/>
  <c r="I45" i="61"/>
  <c r="K45" i="61"/>
  <c r="M39" i="63"/>
  <c r="N39" i="64"/>
  <c r="N13" i="64"/>
  <c r="M13" i="63"/>
  <c r="O13" i="63"/>
  <c r="K49" i="61"/>
  <c r="I49" i="61"/>
  <c r="K68" i="61"/>
  <c r="M68" i="61"/>
  <c r="O68" i="61"/>
  <c r="K59" i="61"/>
  <c r="M59" i="61"/>
  <c r="O59" i="61"/>
  <c r="K66" i="61"/>
  <c r="M66" i="61"/>
  <c r="O66" i="61"/>
  <c r="K57" i="61"/>
  <c r="M57" i="61"/>
  <c r="O57" i="61"/>
  <c r="I56" i="61"/>
  <c r="K60" i="61"/>
  <c r="M60" i="61"/>
  <c r="O60" i="61"/>
  <c r="K61" i="61"/>
  <c r="M61" i="61"/>
  <c r="O61" i="61"/>
  <c r="K69" i="61"/>
  <c r="M69" i="61"/>
  <c r="O69" i="61"/>
  <c r="K65" i="61"/>
  <c r="M65" i="61"/>
  <c r="O65" i="61"/>
  <c r="K58" i="61"/>
  <c r="M58" i="61"/>
  <c r="O58" i="61"/>
  <c r="K67" i="61"/>
  <c r="M67" i="61"/>
  <c r="O67" i="61"/>
  <c r="K63" i="61"/>
  <c r="M63" i="61"/>
  <c r="O63" i="61"/>
  <c r="K56" i="61"/>
  <c r="K28" i="62"/>
  <c r="I28" i="62"/>
  <c r="N6" i="61"/>
  <c r="I35" i="61"/>
  <c r="K35" i="61"/>
  <c r="K22" i="61"/>
  <c r="I22" i="61"/>
  <c r="N12" i="64"/>
  <c r="M12" i="63"/>
  <c r="O12" i="63"/>
  <c r="O19" i="63"/>
  <c r="O24" i="63"/>
  <c r="O45" i="66"/>
  <c r="M33" i="63"/>
  <c r="N33" i="64"/>
  <c r="O21" i="63"/>
  <c r="M37" i="65"/>
  <c r="N20" i="67"/>
  <c r="M20" i="66"/>
  <c r="O20" i="66"/>
  <c r="I43" i="61"/>
  <c r="K43" i="61"/>
  <c r="N21" i="63"/>
  <c r="M21" i="62"/>
  <c r="O21" i="62"/>
  <c r="I15" i="65"/>
  <c r="K15" i="65"/>
  <c r="I38" i="65"/>
  <c r="K38" i="65"/>
  <c r="K14" i="65"/>
  <c r="I14" i="65"/>
  <c r="I47" i="65"/>
  <c r="K47" i="65"/>
  <c r="I49" i="65"/>
  <c r="K49" i="65"/>
  <c r="M19" i="62"/>
  <c r="O19" i="62"/>
  <c r="N19" i="63"/>
  <c r="N42" i="64"/>
  <c r="M42" i="63"/>
  <c r="N11" i="62"/>
  <c r="M11" i="61"/>
  <c r="M29" i="51"/>
  <c r="O29" i="51"/>
  <c r="M53" i="61"/>
  <c r="O53" i="61"/>
  <c r="N53" i="62"/>
  <c r="N49" i="63"/>
  <c r="O49" i="63"/>
  <c r="M49" i="62"/>
  <c r="M22" i="63"/>
  <c r="I41" i="63"/>
  <c r="K41" i="63"/>
  <c r="M43" i="62"/>
  <c r="N43" i="63"/>
  <c r="M13" i="61"/>
  <c r="M28" i="63"/>
  <c r="O41" i="66"/>
  <c r="N14" i="63"/>
  <c r="O14" i="63"/>
  <c r="M14" i="62"/>
  <c r="O14" i="62"/>
  <c r="M43" i="65"/>
  <c r="N43" i="66"/>
  <c r="O43" i="66"/>
  <c r="N48" i="67"/>
  <c r="M48" i="66"/>
  <c r="O48" i="66"/>
  <c r="M36" i="61"/>
  <c r="I54" i="61"/>
  <c r="K54" i="61"/>
  <c r="K25" i="51"/>
  <c r="I25" i="51"/>
  <c r="M14" i="61"/>
  <c r="M41" i="65"/>
  <c r="M47" i="66"/>
  <c r="N37" i="66"/>
  <c r="O37" i="66"/>
  <c r="M50" i="66"/>
  <c r="O50" i="66"/>
  <c r="E8" i="63"/>
  <c r="F8" i="63"/>
  <c r="G8" i="63"/>
  <c r="M55" i="65"/>
  <c r="G44" i="61"/>
  <c r="G52" i="63"/>
  <c r="G32" i="63"/>
  <c r="E11" i="65"/>
  <c r="F11" i="65"/>
  <c r="G11" i="65"/>
  <c r="E47" i="61"/>
  <c r="F47" i="61"/>
  <c r="G47" i="61"/>
  <c r="G40" i="63"/>
  <c r="G26" i="63"/>
  <c r="G53" i="63"/>
  <c r="G50" i="62"/>
  <c r="G38" i="63"/>
  <c r="E33" i="65"/>
  <c r="F33" i="65"/>
  <c r="G33" i="65"/>
  <c r="G36" i="66"/>
  <c r="G18" i="66"/>
  <c r="D7" i="61"/>
  <c r="C7" i="62"/>
  <c r="D7" i="62"/>
  <c r="G55" i="61"/>
  <c r="E55" i="61"/>
  <c r="F55" i="61"/>
  <c r="G54" i="63"/>
  <c r="G42" i="65"/>
  <c r="G24" i="65"/>
  <c r="E23" i="62"/>
  <c r="F23" i="62"/>
  <c r="G23" i="62"/>
  <c r="G28" i="61"/>
  <c r="G17" i="66"/>
  <c r="G27" i="65"/>
  <c r="G43" i="63"/>
  <c r="H36" i="63"/>
  <c r="I36" i="63"/>
  <c r="C51" i="63"/>
  <c r="D51" i="63"/>
  <c r="H12" i="66"/>
  <c r="H12" i="67"/>
  <c r="I12" i="67"/>
  <c r="M12" i="67"/>
  <c r="H54" i="66"/>
  <c r="I54" i="66"/>
  <c r="H44" i="66"/>
  <c r="I44" i="66"/>
  <c r="H55" i="66"/>
  <c r="I55" i="66"/>
  <c r="H23" i="66"/>
  <c r="C15" i="66"/>
  <c r="D15" i="66"/>
  <c r="C21" i="66"/>
  <c r="D21" i="66"/>
  <c r="C23" i="66"/>
  <c r="D23" i="66"/>
  <c r="C25" i="66"/>
  <c r="D25" i="66"/>
  <c r="H46" i="66"/>
  <c r="I46" i="66"/>
  <c r="C51" i="66"/>
  <c r="D51" i="66"/>
  <c r="H35" i="66"/>
  <c r="I35" i="66"/>
  <c r="C39" i="66"/>
  <c r="D39" i="66"/>
  <c r="C33" i="66"/>
  <c r="D33" i="66"/>
  <c r="H16" i="66"/>
  <c r="H30" i="66"/>
  <c r="I30" i="66"/>
  <c r="H27" i="66"/>
  <c r="H13" i="66"/>
  <c r="I13" i="66"/>
  <c r="H24" i="66"/>
  <c r="H38" i="66"/>
  <c r="I38" i="66"/>
  <c r="H51" i="66"/>
  <c r="H31" i="66"/>
  <c r="I31" i="66"/>
  <c r="H26" i="66"/>
  <c r="I26" i="66"/>
  <c r="C16" i="66"/>
  <c r="D16" i="66"/>
  <c r="H28" i="66"/>
  <c r="I28" i="66"/>
  <c r="C34" i="1"/>
  <c r="D34" i="1"/>
  <c r="H37" i="1"/>
  <c r="I37" i="1"/>
  <c r="N37" i="51"/>
  <c r="O37" i="51"/>
  <c r="H36" i="1"/>
  <c r="H34" i="1"/>
  <c r="H15" i="1"/>
  <c r="H55" i="1"/>
  <c r="I55" i="1"/>
  <c r="N55" i="51"/>
  <c r="C54" i="1"/>
  <c r="D54" i="1"/>
  <c r="C15" i="1"/>
  <c r="D15" i="1"/>
  <c r="C10" i="1"/>
  <c r="D10" i="1"/>
  <c r="H10" i="1"/>
  <c r="C19" i="1"/>
  <c r="D19" i="1"/>
  <c r="C32" i="1"/>
  <c r="D32" i="1"/>
  <c r="C46" i="1"/>
  <c r="D46" i="1"/>
  <c r="H42" i="1"/>
  <c r="I42" i="1"/>
  <c r="N42" i="51"/>
  <c r="C25" i="1"/>
  <c r="D25" i="1"/>
  <c r="C47" i="1"/>
  <c r="D47" i="1"/>
  <c r="C17" i="1"/>
  <c r="D17" i="1"/>
  <c r="H27" i="1"/>
  <c r="I27" i="1"/>
  <c r="N27" i="51"/>
  <c r="C31" i="1"/>
  <c r="D31" i="1"/>
  <c r="H48" i="1"/>
  <c r="I48" i="1"/>
  <c r="N48" i="51"/>
  <c r="B20" i="69"/>
  <c r="B37" i="69"/>
  <c r="B52" i="69"/>
  <c r="B36" i="69"/>
  <c r="B43" i="69"/>
  <c r="B32" i="69"/>
  <c r="B38" i="69"/>
  <c r="B22" i="69"/>
  <c r="B33" i="69"/>
  <c r="B15" i="69"/>
  <c r="B27" i="69"/>
  <c r="B16" i="69"/>
  <c r="B54" i="69"/>
  <c r="B48" i="69"/>
  <c r="B55" i="69"/>
  <c r="B39" i="69"/>
  <c r="B28" i="69"/>
  <c r="B34" i="69"/>
  <c r="B53" i="69"/>
  <c r="B29" i="69"/>
  <c r="B19" i="69"/>
  <c r="B23" i="69"/>
  <c r="B31" i="69"/>
  <c r="B56" i="69"/>
  <c r="B40" i="69"/>
  <c r="B47" i="69"/>
  <c r="B42" i="69"/>
  <c r="B46" i="69"/>
  <c r="B26" i="69"/>
  <c r="B41" i="69"/>
  <c r="B21" i="69"/>
  <c r="B17" i="69"/>
  <c r="B51" i="69"/>
  <c r="B49" i="69"/>
  <c r="B18" i="69"/>
  <c r="B35" i="69"/>
  <c r="B25" i="69"/>
  <c r="B44" i="69"/>
  <c r="B30" i="69"/>
  <c r="D45" i="69"/>
  <c r="C25" i="61"/>
  <c r="D25" i="61"/>
  <c r="H22" i="65"/>
  <c r="I22" i="65"/>
  <c r="C46" i="65"/>
  <c r="D46" i="65"/>
  <c r="C24" i="69"/>
  <c r="D24" i="69"/>
  <c r="H24" i="69"/>
  <c r="B38" i="62"/>
  <c r="B15" i="62"/>
  <c r="B37" i="62"/>
  <c r="B32" i="62"/>
  <c r="B41" i="62"/>
  <c r="B47" i="62"/>
  <c r="B44" i="62"/>
  <c r="B22" i="62"/>
  <c r="B29" i="64"/>
  <c r="Q10" i="50"/>
  <c r="N9" i="50"/>
  <c r="Q9" i="50"/>
  <c r="B20" i="51"/>
  <c r="B17" i="51"/>
  <c r="B14" i="51"/>
  <c r="B11" i="51"/>
  <c r="B55" i="51"/>
  <c r="B51" i="51"/>
  <c r="B47" i="51"/>
  <c r="B43" i="51"/>
  <c r="B39" i="51"/>
  <c r="B35" i="51"/>
  <c r="B31" i="51"/>
  <c r="B27" i="51"/>
  <c r="B12" i="51"/>
  <c r="B16" i="51"/>
  <c r="B21" i="51"/>
  <c r="B18" i="51"/>
  <c r="B15" i="51"/>
  <c r="B54" i="51"/>
  <c r="B50" i="51"/>
  <c r="B46" i="51"/>
  <c r="B42" i="51"/>
  <c r="B38" i="51"/>
  <c r="B34" i="51"/>
  <c r="B30" i="51"/>
  <c r="B26" i="51"/>
  <c r="B23" i="51"/>
  <c r="B13" i="51"/>
  <c r="B10" i="51"/>
  <c r="B7" i="51"/>
  <c r="B56" i="51"/>
  <c r="B52" i="51"/>
  <c r="B48" i="51"/>
  <c r="B44" i="51"/>
  <c r="B40" i="51"/>
  <c r="B36" i="51"/>
  <c r="B32" i="51"/>
  <c r="B28" i="51"/>
  <c r="B24" i="51"/>
  <c r="B47" i="68"/>
  <c r="B29" i="68"/>
  <c r="B42" i="68"/>
  <c r="B45" i="68"/>
  <c r="B52" i="68"/>
  <c r="B36" i="68"/>
  <c r="B30" i="68"/>
  <c r="B14" i="68"/>
  <c r="B35" i="68"/>
  <c r="B31" i="68"/>
  <c r="B25" i="68"/>
  <c r="B16" i="68"/>
  <c r="B54" i="68"/>
  <c r="B38" i="68"/>
  <c r="B41" i="68"/>
  <c r="B48" i="68"/>
  <c r="B55" i="68"/>
  <c r="B26" i="68"/>
  <c r="B19" i="68"/>
  <c r="B15" i="68"/>
  <c r="B33" i="68"/>
  <c r="B32" i="68"/>
  <c r="B27" i="68"/>
  <c r="B46" i="68"/>
  <c r="B49" i="68"/>
  <c r="B56" i="68"/>
  <c r="B40" i="68"/>
  <c r="B34" i="68"/>
  <c r="B18" i="68"/>
  <c r="B28" i="68"/>
  <c r="B24" i="68"/>
  <c r="B51" i="68"/>
  <c r="H7" i="4"/>
  <c r="F2" i="64"/>
  <c r="H15" i="64"/>
  <c r="H11" i="4"/>
  <c r="F2" i="68"/>
  <c r="C22" i="68"/>
  <c r="D22" i="68"/>
  <c r="H10" i="4"/>
  <c r="F2" i="67"/>
  <c r="C34" i="67"/>
  <c r="D34" i="67"/>
  <c r="B46" i="62"/>
  <c r="B18" i="62"/>
  <c r="B9" i="62"/>
  <c r="B30" i="62"/>
  <c r="B17" i="62"/>
  <c r="B54" i="62"/>
  <c r="B20" i="62"/>
  <c r="B10" i="62"/>
  <c r="B48" i="62"/>
  <c r="B55" i="62"/>
  <c r="B39" i="62"/>
  <c r="B33" i="62"/>
  <c r="B42" i="62"/>
  <c r="B53" i="62"/>
  <c r="B27" i="62"/>
  <c r="B11" i="62"/>
  <c r="B34" i="62"/>
  <c r="B53" i="64"/>
  <c r="B47" i="64"/>
  <c r="B45" i="64"/>
  <c r="B27" i="64"/>
  <c r="B34" i="64"/>
  <c r="B50" i="64"/>
  <c r="B28" i="64"/>
  <c r="B12" i="64"/>
  <c r="B17" i="64"/>
  <c r="B25" i="64"/>
  <c r="B44" i="64"/>
  <c r="B46" i="64"/>
  <c r="B49" i="64"/>
  <c r="B43" i="64"/>
  <c r="B38" i="64"/>
  <c r="B56" i="64"/>
  <c r="B30" i="64"/>
  <c r="B48" i="64"/>
  <c r="B24" i="64"/>
  <c r="B37" i="64"/>
  <c r="B10" i="64"/>
  <c r="B21" i="64"/>
  <c r="B33" i="64"/>
  <c r="B11" i="64"/>
  <c r="B54" i="64"/>
  <c r="B51" i="64"/>
  <c r="B35" i="64"/>
  <c r="B31" i="64"/>
  <c r="B40" i="64"/>
  <c r="B22" i="64"/>
  <c r="B32" i="64"/>
  <c r="B16" i="64"/>
  <c r="B19" i="64"/>
  <c r="B18" i="64"/>
  <c r="B52" i="64"/>
  <c r="B13" i="64"/>
  <c r="C23" i="67"/>
  <c r="D23" i="67"/>
  <c r="B30" i="1"/>
  <c r="B14" i="1"/>
  <c r="B24" i="1"/>
  <c r="B8" i="1"/>
  <c r="B35" i="1"/>
  <c r="B51" i="1"/>
  <c r="B23" i="1"/>
  <c r="B45" i="1"/>
  <c r="B52" i="1"/>
  <c r="B11" i="1"/>
  <c r="B9" i="1"/>
  <c r="B13" i="1"/>
  <c r="E22" i="68"/>
  <c r="F22" i="68"/>
  <c r="G22" i="68"/>
  <c r="M13" i="66"/>
  <c r="O13" i="66"/>
  <c r="N13" i="67"/>
  <c r="K23" i="62"/>
  <c r="I23" i="62"/>
  <c r="I47" i="61"/>
  <c r="K47" i="61"/>
  <c r="N55" i="67"/>
  <c r="M55" i="66"/>
  <c r="O55" i="66"/>
  <c r="K11" i="65"/>
  <c r="J11" i="66"/>
  <c r="I11" i="65"/>
  <c r="E34" i="67"/>
  <c r="F34" i="67"/>
  <c r="G34" i="67"/>
  <c r="M26" i="66"/>
  <c r="O26" i="66"/>
  <c r="N26" i="67"/>
  <c r="M31" i="66"/>
  <c r="O31" i="66"/>
  <c r="N31" i="67"/>
  <c r="G23" i="67"/>
  <c r="E23" i="67"/>
  <c r="F23" i="67"/>
  <c r="C35" i="64"/>
  <c r="D35" i="64"/>
  <c r="H35" i="64"/>
  <c r="H44" i="64"/>
  <c r="C44" i="64"/>
  <c r="D44" i="64"/>
  <c r="H33" i="62"/>
  <c r="C33" i="62"/>
  <c r="D33" i="62"/>
  <c r="C51" i="68"/>
  <c r="D51" i="68"/>
  <c r="H51" i="68"/>
  <c r="H35" i="1"/>
  <c r="C35" i="1"/>
  <c r="D35" i="1"/>
  <c r="C33" i="67"/>
  <c r="D33" i="67"/>
  <c r="C9" i="1"/>
  <c r="D9" i="1"/>
  <c r="H9" i="1"/>
  <c r="C23" i="1"/>
  <c r="D23" i="1"/>
  <c r="H23" i="1"/>
  <c r="C24" i="1"/>
  <c r="D24" i="1"/>
  <c r="H24" i="1"/>
  <c r="C13" i="64"/>
  <c r="D13" i="64"/>
  <c r="H13" i="64"/>
  <c r="H16" i="64"/>
  <c r="C16" i="64"/>
  <c r="D16" i="64"/>
  <c r="H31" i="64"/>
  <c r="C31" i="64"/>
  <c r="D31" i="64"/>
  <c r="H11" i="64"/>
  <c r="C11" i="64"/>
  <c r="D11" i="64"/>
  <c r="C37" i="64"/>
  <c r="D37" i="64"/>
  <c r="H37" i="64"/>
  <c r="H56" i="64"/>
  <c r="C56" i="64"/>
  <c r="D56" i="64"/>
  <c r="C46" i="64"/>
  <c r="D46" i="64"/>
  <c r="H46" i="64"/>
  <c r="C12" i="64"/>
  <c r="D12" i="64"/>
  <c r="H12" i="64"/>
  <c r="H27" i="64"/>
  <c r="C27" i="64"/>
  <c r="D27" i="64"/>
  <c r="C34" i="62"/>
  <c r="D34" i="62"/>
  <c r="H34" i="62"/>
  <c r="C42" i="62"/>
  <c r="D42" i="62"/>
  <c r="H42" i="62"/>
  <c r="H48" i="62"/>
  <c r="C48" i="62"/>
  <c r="D48" i="62"/>
  <c r="H17" i="62"/>
  <c r="C17" i="62"/>
  <c r="D17" i="62"/>
  <c r="H46" i="62"/>
  <c r="C46" i="62"/>
  <c r="D46" i="62"/>
  <c r="C18" i="68"/>
  <c r="D18" i="68"/>
  <c r="H18" i="68"/>
  <c r="C49" i="68"/>
  <c r="D49" i="68"/>
  <c r="H49" i="68"/>
  <c r="C33" i="68"/>
  <c r="D33" i="68"/>
  <c r="H33" i="68"/>
  <c r="C55" i="68"/>
  <c r="D55" i="68"/>
  <c r="H55" i="68"/>
  <c r="C54" i="68"/>
  <c r="D54" i="68"/>
  <c r="H54" i="68"/>
  <c r="H35" i="68"/>
  <c r="C35" i="68"/>
  <c r="D35" i="68"/>
  <c r="H52" i="68"/>
  <c r="C52" i="68"/>
  <c r="D52" i="68"/>
  <c r="C47" i="68"/>
  <c r="D47" i="68"/>
  <c r="H47" i="68"/>
  <c r="H36" i="51"/>
  <c r="C36" i="51"/>
  <c r="D36" i="51"/>
  <c r="C52" i="51"/>
  <c r="D52" i="51"/>
  <c r="H52" i="51"/>
  <c r="H13" i="51"/>
  <c r="C13" i="51"/>
  <c r="D13" i="51"/>
  <c r="H34" i="51"/>
  <c r="C34" i="51"/>
  <c r="D34" i="51"/>
  <c r="H50" i="51"/>
  <c r="C50" i="51"/>
  <c r="D50" i="51"/>
  <c r="H21" i="51"/>
  <c r="C21" i="51"/>
  <c r="D21" i="51"/>
  <c r="H31" i="51"/>
  <c r="C31" i="51"/>
  <c r="D31" i="51"/>
  <c r="H47" i="51"/>
  <c r="C47" i="51"/>
  <c r="D47" i="51"/>
  <c r="C14" i="51"/>
  <c r="D14" i="51"/>
  <c r="H14" i="51"/>
  <c r="H44" i="62"/>
  <c r="C44" i="62"/>
  <c r="D44" i="62"/>
  <c r="C37" i="62"/>
  <c r="D37" i="62"/>
  <c r="H37" i="62"/>
  <c r="E24" i="69"/>
  <c r="F24" i="69"/>
  <c r="G24" i="69"/>
  <c r="E25" i="61"/>
  <c r="F25" i="61"/>
  <c r="G25" i="61"/>
  <c r="C25" i="69"/>
  <c r="D25" i="69"/>
  <c r="H25" i="69"/>
  <c r="C51" i="69"/>
  <c r="D51" i="69"/>
  <c r="H51" i="69"/>
  <c r="C41" i="69"/>
  <c r="D41" i="69"/>
  <c r="H41" i="69"/>
  <c r="H47" i="69"/>
  <c r="C47" i="69"/>
  <c r="D47" i="69"/>
  <c r="C23" i="69"/>
  <c r="D23" i="69"/>
  <c r="H23" i="69"/>
  <c r="H34" i="69"/>
  <c r="C34" i="69"/>
  <c r="D34" i="69"/>
  <c r="H48" i="69"/>
  <c r="C48" i="69"/>
  <c r="D48" i="69"/>
  <c r="C15" i="69"/>
  <c r="D15" i="69"/>
  <c r="H15" i="69"/>
  <c r="H32" i="69"/>
  <c r="C32" i="69"/>
  <c r="D32" i="69"/>
  <c r="C37" i="69"/>
  <c r="D37" i="69"/>
  <c r="H37" i="69"/>
  <c r="E16" i="66"/>
  <c r="F16" i="66"/>
  <c r="G16" i="66"/>
  <c r="M38" i="66"/>
  <c r="N38" i="67"/>
  <c r="N30" i="67"/>
  <c r="M30" i="66"/>
  <c r="O30" i="66"/>
  <c r="N35" i="67"/>
  <c r="M35" i="66"/>
  <c r="O35" i="66"/>
  <c r="E23" i="66"/>
  <c r="F23" i="66"/>
  <c r="G23" i="66"/>
  <c r="E51" i="63"/>
  <c r="F51" i="63"/>
  <c r="G51" i="63"/>
  <c r="I17" i="66"/>
  <c r="K17" i="66"/>
  <c r="K24" i="65"/>
  <c r="I24" i="65"/>
  <c r="I55" i="61"/>
  <c r="K55" i="61"/>
  <c r="K36" i="66"/>
  <c r="I36" i="66"/>
  <c r="I50" i="62"/>
  <c r="K50" i="62"/>
  <c r="M47" i="65"/>
  <c r="N47" i="66"/>
  <c r="M38" i="65"/>
  <c r="N38" i="66"/>
  <c r="N28" i="63"/>
  <c r="M28" i="62"/>
  <c r="N14" i="67"/>
  <c r="M14" i="66"/>
  <c r="H14" i="1"/>
  <c r="C14" i="1"/>
  <c r="D14" i="1"/>
  <c r="C33" i="64"/>
  <c r="D33" i="64"/>
  <c r="H33" i="64"/>
  <c r="H45" i="64"/>
  <c r="C45" i="64"/>
  <c r="D45" i="64"/>
  <c r="H30" i="62"/>
  <c r="C30" i="62"/>
  <c r="D30" i="62"/>
  <c r="C46" i="68"/>
  <c r="D46" i="68"/>
  <c r="H46" i="68"/>
  <c r="H15" i="68"/>
  <c r="C15" i="68"/>
  <c r="D15" i="68"/>
  <c r="H48" i="68"/>
  <c r="C48" i="68"/>
  <c r="D48" i="68"/>
  <c r="C16" i="68"/>
  <c r="D16" i="68"/>
  <c r="H16" i="68"/>
  <c r="C14" i="68"/>
  <c r="H14" i="68"/>
  <c r="H14" i="69"/>
  <c r="C45" i="68"/>
  <c r="D45" i="68"/>
  <c r="H45" i="68"/>
  <c r="H24" i="51"/>
  <c r="C24" i="51"/>
  <c r="D24" i="51"/>
  <c r="H40" i="51"/>
  <c r="C40" i="51"/>
  <c r="D40" i="51"/>
  <c r="H56" i="51"/>
  <c r="C56" i="51"/>
  <c r="D56" i="51"/>
  <c r="C23" i="51"/>
  <c r="D23" i="51"/>
  <c r="H23" i="51"/>
  <c r="C38" i="51"/>
  <c r="D38" i="51"/>
  <c r="H38" i="51"/>
  <c r="H54" i="51"/>
  <c r="C54" i="51"/>
  <c r="D54" i="51"/>
  <c r="H16" i="51"/>
  <c r="C16" i="51"/>
  <c r="D16" i="51"/>
  <c r="H35" i="51"/>
  <c r="C35" i="51"/>
  <c r="D35" i="51"/>
  <c r="H51" i="51"/>
  <c r="C51" i="51"/>
  <c r="D51" i="51"/>
  <c r="H17" i="51"/>
  <c r="C17" i="51"/>
  <c r="D17" i="51"/>
  <c r="C47" i="62"/>
  <c r="D47" i="62"/>
  <c r="H47" i="62"/>
  <c r="H15" i="62"/>
  <c r="C15" i="62"/>
  <c r="D15" i="62"/>
  <c r="C35" i="69"/>
  <c r="D35" i="69"/>
  <c r="H35" i="69"/>
  <c r="C26" i="69"/>
  <c r="D26" i="69"/>
  <c r="H26" i="69"/>
  <c r="C40" i="69"/>
  <c r="D40" i="69"/>
  <c r="H40" i="69"/>
  <c r="C19" i="69"/>
  <c r="D19" i="69"/>
  <c r="H19" i="69"/>
  <c r="C28" i="69"/>
  <c r="D28" i="69"/>
  <c r="H28" i="69"/>
  <c r="H54" i="69"/>
  <c r="C54" i="69"/>
  <c r="D54" i="69"/>
  <c r="C33" i="69"/>
  <c r="D33" i="69"/>
  <c r="H33" i="69"/>
  <c r="H43" i="69"/>
  <c r="C43" i="69"/>
  <c r="D43" i="69"/>
  <c r="C20" i="69"/>
  <c r="D20" i="69"/>
  <c r="H20" i="69"/>
  <c r="E17" i="1"/>
  <c r="F17" i="1"/>
  <c r="G17" i="1"/>
  <c r="I17" i="1"/>
  <c r="N17" i="51"/>
  <c r="G46" i="1"/>
  <c r="I46" i="1"/>
  <c r="N46" i="51"/>
  <c r="E46" i="1"/>
  <c r="F46" i="1"/>
  <c r="E10" i="1"/>
  <c r="F10" i="1"/>
  <c r="G10" i="1"/>
  <c r="I10" i="1"/>
  <c r="N10" i="51"/>
  <c r="E34" i="1"/>
  <c r="F34" i="1"/>
  <c r="G34" i="1"/>
  <c r="I34" i="1"/>
  <c r="N34" i="51"/>
  <c r="E51" i="66"/>
  <c r="F51" i="66"/>
  <c r="G51" i="66"/>
  <c r="G21" i="66"/>
  <c r="E21" i="66"/>
  <c r="F21" i="66"/>
  <c r="N44" i="67"/>
  <c r="M44" i="66"/>
  <c r="O44" i="66"/>
  <c r="M36" i="63"/>
  <c r="O36" i="63"/>
  <c r="N36" i="64"/>
  <c r="K28" i="61"/>
  <c r="I28" i="61"/>
  <c r="K42" i="65"/>
  <c r="I42" i="65"/>
  <c r="E7" i="62"/>
  <c r="F7" i="62"/>
  <c r="G7" i="62"/>
  <c r="K33" i="65"/>
  <c r="I33" i="65"/>
  <c r="K53" i="63"/>
  <c r="I53" i="63"/>
  <c r="I32" i="63"/>
  <c r="K32" i="63"/>
  <c r="M54" i="61"/>
  <c r="N54" i="62"/>
  <c r="O28" i="63"/>
  <c r="N14" i="66"/>
  <c r="M14" i="65"/>
  <c r="M45" i="61"/>
  <c r="O45" i="61"/>
  <c r="N45" i="62"/>
  <c r="O45" i="62"/>
  <c r="K34" i="66"/>
  <c r="I34" i="66"/>
  <c r="I24" i="66"/>
  <c r="K24" i="66"/>
  <c r="I36" i="1"/>
  <c r="N36" i="51"/>
  <c r="H51" i="1"/>
  <c r="C51" i="1"/>
  <c r="D51" i="1"/>
  <c r="C32" i="64"/>
  <c r="D32" i="64"/>
  <c r="H32" i="64"/>
  <c r="C38" i="64"/>
  <c r="D38" i="64"/>
  <c r="H38" i="64"/>
  <c r="H11" i="62"/>
  <c r="C11" i="62"/>
  <c r="D11" i="62"/>
  <c r="C38" i="67"/>
  <c r="D38" i="67"/>
  <c r="H38" i="67"/>
  <c r="H50" i="67"/>
  <c r="C55" i="67"/>
  <c r="D55" i="67"/>
  <c r="C24" i="67"/>
  <c r="D24" i="67"/>
  <c r="C18" i="67"/>
  <c r="D18" i="67"/>
  <c r="H33" i="67"/>
  <c r="C39" i="67"/>
  <c r="D39" i="67"/>
  <c r="C20" i="67"/>
  <c r="D20" i="67"/>
  <c r="C32" i="67"/>
  <c r="D32" i="67"/>
  <c r="C40" i="67"/>
  <c r="D40" i="67"/>
  <c r="H23" i="67"/>
  <c r="C37" i="67"/>
  <c r="D37" i="67"/>
  <c r="C15" i="67"/>
  <c r="D15" i="67"/>
  <c r="H13" i="67"/>
  <c r="H13" i="68"/>
  <c r="C52" i="67"/>
  <c r="D52" i="67"/>
  <c r="C17" i="67"/>
  <c r="D17" i="67"/>
  <c r="H43" i="67"/>
  <c r="C54" i="67"/>
  <c r="D54" i="67"/>
  <c r="H37" i="67"/>
  <c r="H17" i="67"/>
  <c r="C13" i="67"/>
  <c r="H22" i="67"/>
  <c r="C41" i="67"/>
  <c r="D41" i="67"/>
  <c r="H28" i="67"/>
  <c r="C21" i="67"/>
  <c r="D21" i="67"/>
  <c r="C28" i="67"/>
  <c r="D28" i="67"/>
  <c r="C46" i="67"/>
  <c r="D46" i="67"/>
  <c r="H46" i="67"/>
  <c r="H49" i="67"/>
  <c r="H18" i="67"/>
  <c r="H15" i="67"/>
  <c r="C50" i="67"/>
  <c r="D50" i="67"/>
  <c r="C45" i="67"/>
  <c r="D45" i="67"/>
  <c r="H53" i="67"/>
  <c r="H24" i="67"/>
  <c r="C22" i="67"/>
  <c r="D22" i="67"/>
  <c r="H35" i="67"/>
  <c r="C56" i="67"/>
  <c r="D56" i="67"/>
  <c r="H55" i="67"/>
  <c r="C14" i="67"/>
  <c r="D14" i="67"/>
  <c r="H41" i="67"/>
  <c r="H48" i="67"/>
  <c r="H34" i="67"/>
  <c r="H52" i="67"/>
  <c r="H31" i="67"/>
  <c r="C53" i="67"/>
  <c r="D53" i="67"/>
  <c r="H19" i="67"/>
  <c r="H25" i="67"/>
  <c r="H20" i="67"/>
  <c r="H21" i="67"/>
  <c r="H16" i="67"/>
  <c r="C49" i="67"/>
  <c r="D49" i="67"/>
  <c r="C30" i="67"/>
  <c r="D30" i="67"/>
  <c r="H44" i="67"/>
  <c r="H36" i="67"/>
  <c r="H51" i="67"/>
  <c r="H45" i="67"/>
  <c r="C44" i="67"/>
  <c r="D44" i="67"/>
  <c r="C26" i="67"/>
  <c r="D26" i="67"/>
  <c r="H42" i="67"/>
  <c r="C25" i="67"/>
  <c r="D25" i="67"/>
  <c r="H32" i="67"/>
  <c r="H47" i="67"/>
  <c r="C43" i="67"/>
  <c r="D43" i="67"/>
  <c r="H54" i="67"/>
  <c r="H14" i="67"/>
  <c r="C35" i="67"/>
  <c r="D35" i="67"/>
  <c r="C42" i="67"/>
  <c r="D42" i="67"/>
  <c r="C16" i="67"/>
  <c r="D16" i="67"/>
  <c r="H39" i="67"/>
  <c r="C47" i="67"/>
  <c r="D47" i="67"/>
  <c r="C27" i="67"/>
  <c r="D27" i="67"/>
  <c r="H30" i="67"/>
  <c r="H29" i="67"/>
  <c r="H40" i="67"/>
  <c r="C29" i="67"/>
  <c r="D29" i="67"/>
  <c r="C48" i="67"/>
  <c r="D48" i="67"/>
  <c r="C36" i="67"/>
  <c r="D36" i="67"/>
  <c r="C31" i="67"/>
  <c r="D31" i="67"/>
  <c r="H27" i="67"/>
  <c r="H56" i="67"/>
  <c r="H26" i="67"/>
  <c r="H30" i="1"/>
  <c r="C30" i="1"/>
  <c r="D30" i="1"/>
  <c r="H22" i="64"/>
  <c r="C22" i="64"/>
  <c r="D22" i="64"/>
  <c r="H21" i="64"/>
  <c r="C21" i="64"/>
  <c r="D21" i="64"/>
  <c r="H25" i="64"/>
  <c r="C25" i="64"/>
  <c r="D25" i="64"/>
  <c r="C47" i="64"/>
  <c r="D47" i="64"/>
  <c r="H47" i="64"/>
  <c r="C20" i="68"/>
  <c r="D20" i="68"/>
  <c r="C17" i="68"/>
  <c r="D17" i="68"/>
  <c r="H53" i="68"/>
  <c r="C53" i="68"/>
  <c r="D53" i="68"/>
  <c r="C21" i="68"/>
  <c r="D21" i="68"/>
  <c r="H50" i="68"/>
  <c r="H20" i="68"/>
  <c r="C37" i="68"/>
  <c r="D37" i="68"/>
  <c r="H44" i="68"/>
  <c r="C39" i="68"/>
  <c r="D39" i="68"/>
  <c r="C44" i="68"/>
  <c r="D44" i="68"/>
  <c r="H23" i="68"/>
  <c r="C43" i="68"/>
  <c r="D43" i="68"/>
  <c r="H21" i="68"/>
  <c r="C23" i="68"/>
  <c r="D23" i="68"/>
  <c r="C50" i="68"/>
  <c r="D50" i="68"/>
  <c r="H39" i="68"/>
  <c r="H43" i="68"/>
  <c r="H37" i="68"/>
  <c r="H17" i="68"/>
  <c r="H22" i="68"/>
  <c r="H40" i="68"/>
  <c r="C40" i="68"/>
  <c r="D40" i="68"/>
  <c r="C27" i="68"/>
  <c r="D27" i="68"/>
  <c r="H27" i="68"/>
  <c r="H41" i="68"/>
  <c r="C41" i="68"/>
  <c r="D41" i="68"/>
  <c r="H25" i="68"/>
  <c r="C25" i="68"/>
  <c r="D25" i="68"/>
  <c r="C30" i="68"/>
  <c r="D30" i="68"/>
  <c r="H30" i="68"/>
  <c r="H42" i="68"/>
  <c r="C42" i="68"/>
  <c r="D42" i="68"/>
  <c r="H28" i="51"/>
  <c r="C28" i="51"/>
  <c r="D28" i="51"/>
  <c r="H44" i="51"/>
  <c r="C44" i="51"/>
  <c r="D44" i="51"/>
  <c r="C7" i="51"/>
  <c r="D7" i="51"/>
  <c r="H7" i="51"/>
  <c r="C26" i="51"/>
  <c r="D26" i="51"/>
  <c r="H26" i="51"/>
  <c r="H42" i="51"/>
  <c r="C42" i="51"/>
  <c r="D42" i="51"/>
  <c r="H15" i="51"/>
  <c r="C15" i="51"/>
  <c r="D15" i="51"/>
  <c r="H12" i="51"/>
  <c r="C12" i="51"/>
  <c r="D12" i="51"/>
  <c r="H39" i="51"/>
  <c r="C39" i="51"/>
  <c r="D39" i="51"/>
  <c r="C55" i="51"/>
  <c r="D55" i="51"/>
  <c r="H55" i="51"/>
  <c r="C20" i="51"/>
  <c r="D20" i="51"/>
  <c r="H20" i="51"/>
  <c r="C29" i="64"/>
  <c r="D29" i="64"/>
  <c r="H29" i="64"/>
  <c r="H41" i="62"/>
  <c r="C41" i="62"/>
  <c r="D41" i="62"/>
  <c r="H38" i="62"/>
  <c r="C38" i="62"/>
  <c r="D38" i="62"/>
  <c r="G46" i="65"/>
  <c r="E46" i="65"/>
  <c r="F46" i="65"/>
  <c r="E45" i="69"/>
  <c r="F45" i="69"/>
  <c r="G45" i="69"/>
  <c r="C30" i="69"/>
  <c r="D30" i="69"/>
  <c r="H30" i="69"/>
  <c r="C18" i="69"/>
  <c r="D18" i="69"/>
  <c r="H18" i="69"/>
  <c r="C17" i="69"/>
  <c r="D17" i="69"/>
  <c r="H17" i="69"/>
  <c r="H46" i="69"/>
  <c r="C46" i="69"/>
  <c r="D46" i="69"/>
  <c r="C56" i="69"/>
  <c r="D56" i="69"/>
  <c r="H56" i="69"/>
  <c r="C29" i="69"/>
  <c r="D29" i="69"/>
  <c r="H29" i="69"/>
  <c r="C39" i="69"/>
  <c r="D39" i="69"/>
  <c r="H39" i="69"/>
  <c r="C16" i="69"/>
  <c r="D16" i="69"/>
  <c r="H16" i="69"/>
  <c r="C22" i="69"/>
  <c r="D22" i="69"/>
  <c r="H22" i="69"/>
  <c r="C36" i="69"/>
  <c r="D36" i="69"/>
  <c r="H36" i="69"/>
  <c r="G47" i="1"/>
  <c r="I47" i="1"/>
  <c r="N47" i="51"/>
  <c r="E47" i="1"/>
  <c r="F47" i="1"/>
  <c r="E32" i="1"/>
  <c r="F32" i="1"/>
  <c r="G32" i="1"/>
  <c r="I32" i="1"/>
  <c r="N32" i="51"/>
  <c r="G15" i="1"/>
  <c r="I15" i="1"/>
  <c r="N15" i="51"/>
  <c r="E15" i="1"/>
  <c r="F15" i="1"/>
  <c r="E33" i="66"/>
  <c r="F33" i="66"/>
  <c r="G33" i="66"/>
  <c r="N46" i="67"/>
  <c r="M46" i="66"/>
  <c r="E15" i="66"/>
  <c r="F15" i="66"/>
  <c r="G15" i="66"/>
  <c r="N54" i="67"/>
  <c r="M54" i="66"/>
  <c r="O54" i="66"/>
  <c r="K43" i="63"/>
  <c r="I43" i="63"/>
  <c r="I54" i="63"/>
  <c r="K54" i="63"/>
  <c r="E7" i="61"/>
  <c r="F7" i="61"/>
  <c r="G7" i="61"/>
  <c r="I26" i="63"/>
  <c r="K26" i="63"/>
  <c r="I52" i="63"/>
  <c r="K52" i="63"/>
  <c r="K8" i="63"/>
  <c r="I8" i="63"/>
  <c r="M25" i="51"/>
  <c r="N25" i="61"/>
  <c r="N41" i="64"/>
  <c r="M41" i="63"/>
  <c r="M49" i="65"/>
  <c r="N49" i="66"/>
  <c r="O49" i="66"/>
  <c r="N15" i="66"/>
  <c r="M15" i="65"/>
  <c r="N43" i="62"/>
  <c r="O43" i="62"/>
  <c r="M43" i="61"/>
  <c r="N35" i="62"/>
  <c r="O35" i="62"/>
  <c r="M35" i="61"/>
  <c r="M56" i="61"/>
  <c r="N56" i="62"/>
  <c r="O56" i="62"/>
  <c r="N29" i="62"/>
  <c r="O29" i="62"/>
  <c r="M29" i="61"/>
  <c r="O29" i="61"/>
  <c r="N8" i="62"/>
  <c r="O8" i="62"/>
  <c r="M8" i="61"/>
  <c r="O8" i="61"/>
  <c r="I12" i="66"/>
  <c r="M12" i="66"/>
  <c r="O12" i="66"/>
  <c r="H11" i="1"/>
  <c r="C11" i="1"/>
  <c r="D11" i="1"/>
  <c r="H52" i="64"/>
  <c r="C52" i="64"/>
  <c r="D52" i="64"/>
  <c r="C24" i="64"/>
  <c r="D24" i="64"/>
  <c r="H24" i="64"/>
  <c r="H28" i="64"/>
  <c r="C28" i="64"/>
  <c r="D28" i="64"/>
  <c r="H10" i="62"/>
  <c r="C10" i="62"/>
  <c r="D10" i="62"/>
  <c r="H34" i="68"/>
  <c r="C34" i="68"/>
  <c r="D34" i="68"/>
  <c r="C52" i="1"/>
  <c r="D52" i="1"/>
  <c r="H52" i="1"/>
  <c r="H18" i="64"/>
  <c r="C18" i="64"/>
  <c r="D18" i="64"/>
  <c r="C51" i="64"/>
  <c r="D51" i="64"/>
  <c r="H51" i="64"/>
  <c r="C48" i="64"/>
  <c r="D48" i="64"/>
  <c r="H48" i="64"/>
  <c r="C43" i="64"/>
  <c r="D43" i="64"/>
  <c r="H43" i="64"/>
  <c r="C50" i="64"/>
  <c r="D50" i="64"/>
  <c r="H50" i="64"/>
  <c r="C27" i="62"/>
  <c r="D27" i="62"/>
  <c r="H27" i="62"/>
  <c r="C39" i="62"/>
  <c r="D39" i="62"/>
  <c r="H39" i="62"/>
  <c r="H20" i="62"/>
  <c r="C20" i="62"/>
  <c r="D20" i="62"/>
  <c r="C9" i="62"/>
  <c r="D9" i="62"/>
  <c r="H9" i="62"/>
  <c r="C24" i="68"/>
  <c r="D24" i="68"/>
  <c r="H24" i="68"/>
  <c r="C19" i="68"/>
  <c r="D19" i="68"/>
  <c r="H19" i="68"/>
  <c r="H13" i="1"/>
  <c r="C13" i="1"/>
  <c r="D13" i="1"/>
  <c r="C45" i="1"/>
  <c r="D45" i="1"/>
  <c r="H45" i="1"/>
  <c r="C8" i="1"/>
  <c r="D8" i="1"/>
  <c r="H8" i="1"/>
  <c r="C19" i="67"/>
  <c r="D19" i="67"/>
  <c r="C51" i="67"/>
  <c r="D51" i="67"/>
  <c r="H19" i="64"/>
  <c r="C19" i="64"/>
  <c r="D19" i="64"/>
  <c r="H40" i="64"/>
  <c r="C40" i="64"/>
  <c r="D40" i="64"/>
  <c r="H54" i="64"/>
  <c r="C54" i="64"/>
  <c r="D54" i="64"/>
  <c r="H10" i="64"/>
  <c r="H10" i="65"/>
  <c r="C10" i="64"/>
  <c r="C30" i="64"/>
  <c r="D30" i="64"/>
  <c r="H30" i="64"/>
  <c r="H49" i="64"/>
  <c r="C49" i="64"/>
  <c r="D49" i="64"/>
  <c r="C17" i="64"/>
  <c r="D17" i="64"/>
  <c r="H17" i="64"/>
  <c r="C34" i="64"/>
  <c r="D34" i="64"/>
  <c r="H34" i="64"/>
  <c r="C53" i="64"/>
  <c r="D53" i="64"/>
  <c r="H53" i="64"/>
  <c r="H53" i="62"/>
  <c r="C53" i="62"/>
  <c r="D53" i="62"/>
  <c r="C55" i="62"/>
  <c r="D55" i="62"/>
  <c r="H55" i="62"/>
  <c r="C54" i="62"/>
  <c r="D54" i="62"/>
  <c r="H54" i="62"/>
  <c r="C18" i="62"/>
  <c r="D18" i="62"/>
  <c r="H18" i="62"/>
  <c r="H23" i="64"/>
  <c r="H26" i="64"/>
  <c r="C15" i="64"/>
  <c r="D15" i="64"/>
  <c r="H39" i="64"/>
  <c r="H42" i="64"/>
  <c r="H55" i="64"/>
  <c r="C41" i="64"/>
  <c r="D41" i="64"/>
  <c r="C20" i="64"/>
  <c r="D20" i="64"/>
  <c r="C42" i="64"/>
  <c r="D42" i="64"/>
  <c r="H14" i="64"/>
  <c r="C23" i="64"/>
  <c r="D23" i="64"/>
  <c r="H20" i="64"/>
  <c r="C26" i="64"/>
  <c r="D26" i="64"/>
  <c r="C39" i="64"/>
  <c r="D39" i="64"/>
  <c r="C14" i="64"/>
  <c r="D14" i="64"/>
  <c r="H41" i="64"/>
  <c r="H36" i="64"/>
  <c r="C55" i="64"/>
  <c r="D55" i="64"/>
  <c r="C36" i="64"/>
  <c r="D36" i="64"/>
  <c r="C28" i="68"/>
  <c r="D28" i="68"/>
  <c r="H28" i="68"/>
  <c r="C56" i="68"/>
  <c r="D56" i="68"/>
  <c r="H56" i="68"/>
  <c r="H32" i="68"/>
  <c r="C32" i="68"/>
  <c r="D32" i="68"/>
  <c r="C26" i="68"/>
  <c r="D26" i="68"/>
  <c r="H26" i="68"/>
  <c r="H38" i="68"/>
  <c r="C38" i="68"/>
  <c r="D38" i="68"/>
  <c r="C31" i="68"/>
  <c r="D31" i="68"/>
  <c r="H31" i="68"/>
  <c r="H36" i="68"/>
  <c r="C36" i="68"/>
  <c r="D36" i="68"/>
  <c r="C29" i="68"/>
  <c r="D29" i="68"/>
  <c r="H29" i="68"/>
  <c r="C32" i="51"/>
  <c r="D32" i="51"/>
  <c r="H32" i="51"/>
  <c r="H48" i="51"/>
  <c r="C48" i="51"/>
  <c r="D48" i="51"/>
  <c r="C10" i="51"/>
  <c r="D10" i="51"/>
  <c r="H10" i="51"/>
  <c r="H30" i="51"/>
  <c r="C30" i="51"/>
  <c r="D30" i="51"/>
  <c r="C46" i="51"/>
  <c r="D46" i="51"/>
  <c r="H46" i="51"/>
  <c r="H18" i="51"/>
  <c r="C18" i="51"/>
  <c r="D18" i="51"/>
  <c r="C27" i="51"/>
  <c r="D27" i="51"/>
  <c r="H27" i="51"/>
  <c r="C43" i="51"/>
  <c r="D43" i="51"/>
  <c r="H43" i="51"/>
  <c r="C11" i="51"/>
  <c r="D11" i="51"/>
  <c r="H11" i="51"/>
  <c r="C22" i="62"/>
  <c r="D22" i="62"/>
  <c r="H22" i="62"/>
  <c r="C32" i="62"/>
  <c r="D32" i="62"/>
  <c r="H32" i="62"/>
  <c r="N22" i="66"/>
  <c r="O22" i="66"/>
  <c r="M22" i="65"/>
  <c r="C44" i="69"/>
  <c r="D44" i="69"/>
  <c r="H44" i="69"/>
  <c r="C49" i="69"/>
  <c r="D49" i="69"/>
  <c r="H49" i="69"/>
  <c r="C21" i="69"/>
  <c r="D21" i="69"/>
  <c r="H21" i="69"/>
  <c r="C42" i="69"/>
  <c r="D42" i="69"/>
  <c r="H42" i="69"/>
  <c r="C31" i="69"/>
  <c r="D31" i="69"/>
  <c r="H31" i="69"/>
  <c r="C53" i="69"/>
  <c r="D53" i="69"/>
  <c r="H53" i="69"/>
  <c r="C55" i="69"/>
  <c r="D55" i="69"/>
  <c r="H55" i="69"/>
  <c r="C27" i="69"/>
  <c r="D27" i="69"/>
  <c r="H27" i="69"/>
  <c r="C38" i="69"/>
  <c r="D38" i="69"/>
  <c r="H38" i="69"/>
  <c r="C52" i="69"/>
  <c r="D52" i="69"/>
  <c r="H52" i="69"/>
  <c r="E31" i="1"/>
  <c r="F31" i="1"/>
  <c r="G31" i="1"/>
  <c r="I31" i="1"/>
  <c r="N31" i="51"/>
  <c r="E25" i="1"/>
  <c r="F25" i="1"/>
  <c r="G25" i="1"/>
  <c r="I25" i="1"/>
  <c r="N25" i="51"/>
  <c r="E19" i="1"/>
  <c r="F19" i="1"/>
  <c r="G19" i="1"/>
  <c r="I19" i="1"/>
  <c r="N19" i="51"/>
  <c r="O19" i="51"/>
  <c r="G54" i="1"/>
  <c r="I54" i="1"/>
  <c r="N54" i="51"/>
  <c r="E54" i="1"/>
  <c r="F54" i="1"/>
  <c r="N28" i="67"/>
  <c r="M28" i="66"/>
  <c r="O28" i="66"/>
  <c r="E39" i="66"/>
  <c r="F39" i="66"/>
  <c r="G39" i="66"/>
  <c r="E25" i="66"/>
  <c r="F25" i="66"/>
  <c r="G25" i="66"/>
  <c r="I27" i="65"/>
  <c r="K27" i="65"/>
  <c r="I18" i="66"/>
  <c r="K18" i="66"/>
  <c r="I38" i="63"/>
  <c r="K38" i="63"/>
  <c r="I40" i="63"/>
  <c r="K40" i="63"/>
  <c r="I44" i="61"/>
  <c r="K44" i="61"/>
  <c r="O47" i="66"/>
  <c r="M22" i="61"/>
  <c r="O22" i="61"/>
  <c r="N22" i="62"/>
  <c r="M49" i="61"/>
  <c r="O49" i="61"/>
  <c r="N49" i="62"/>
  <c r="O49" i="62"/>
  <c r="I6" i="61"/>
  <c r="M6" i="61"/>
  <c r="O6" i="61"/>
  <c r="K6" i="61"/>
  <c r="I27" i="66"/>
  <c r="K27" i="66"/>
  <c r="N19" i="67"/>
  <c r="M19" i="66"/>
  <c r="O19" i="66"/>
  <c r="I25" i="66"/>
  <c r="K25" i="66"/>
  <c r="K39" i="66"/>
  <c r="I39" i="66"/>
  <c r="I16" i="66"/>
  <c r="K16" i="66"/>
  <c r="K15" i="66"/>
  <c r="I15" i="66"/>
  <c r="I7" i="62"/>
  <c r="M7" i="62"/>
  <c r="K7" i="62"/>
  <c r="I23" i="66"/>
  <c r="K23" i="66"/>
  <c r="I25" i="61"/>
  <c r="K25" i="61"/>
  <c r="I34" i="67"/>
  <c r="K34" i="67"/>
  <c r="E27" i="69"/>
  <c r="F27" i="69"/>
  <c r="G27" i="69"/>
  <c r="M40" i="63"/>
  <c r="O40" i="63"/>
  <c r="N40" i="64"/>
  <c r="N44" i="62"/>
  <c r="M44" i="61"/>
  <c r="N38" i="64"/>
  <c r="M38" i="63"/>
  <c r="N27" i="66"/>
  <c r="M27" i="65"/>
  <c r="G11" i="51"/>
  <c r="E11" i="51"/>
  <c r="F11" i="51"/>
  <c r="E27" i="51"/>
  <c r="F27" i="51"/>
  <c r="G27" i="51"/>
  <c r="G46" i="51"/>
  <c r="E46" i="51"/>
  <c r="F46" i="51"/>
  <c r="E10" i="51"/>
  <c r="F10" i="51"/>
  <c r="G10" i="51"/>
  <c r="E32" i="51"/>
  <c r="F32" i="51"/>
  <c r="G32" i="51"/>
  <c r="E28" i="68"/>
  <c r="F28" i="68"/>
  <c r="G28" i="68"/>
  <c r="E20" i="64"/>
  <c r="F20" i="64"/>
  <c r="G20" i="64"/>
  <c r="G54" i="64"/>
  <c r="E54" i="64"/>
  <c r="F54" i="64"/>
  <c r="E19" i="64"/>
  <c r="F19" i="64"/>
  <c r="G19" i="64"/>
  <c r="G13" i="1"/>
  <c r="I13" i="1"/>
  <c r="N13" i="51"/>
  <c r="E13" i="1"/>
  <c r="F13" i="1"/>
  <c r="E20" i="62"/>
  <c r="F20" i="62"/>
  <c r="G20" i="62"/>
  <c r="G10" i="62"/>
  <c r="E10" i="62"/>
  <c r="F10" i="62"/>
  <c r="E11" i="1"/>
  <c r="F11" i="1"/>
  <c r="G11" i="1"/>
  <c r="I11" i="1"/>
  <c r="N11" i="51"/>
  <c r="M8" i="63"/>
  <c r="O8" i="63"/>
  <c r="E41" i="62"/>
  <c r="F41" i="62"/>
  <c r="G41" i="62"/>
  <c r="E39" i="51"/>
  <c r="F39" i="51"/>
  <c r="G39" i="51"/>
  <c r="E15" i="51"/>
  <c r="F15" i="51"/>
  <c r="G15" i="51"/>
  <c r="E44" i="51"/>
  <c r="F44" i="51"/>
  <c r="G44" i="51"/>
  <c r="E42" i="68"/>
  <c r="F42" i="68"/>
  <c r="G42" i="68"/>
  <c r="E25" i="68"/>
  <c r="F25" i="68"/>
  <c r="G25" i="68"/>
  <c r="E43" i="68"/>
  <c r="F43" i="68"/>
  <c r="G43" i="68"/>
  <c r="E21" i="68"/>
  <c r="F21" i="68"/>
  <c r="G21" i="68"/>
  <c r="E20" i="68"/>
  <c r="F20" i="68"/>
  <c r="G20" i="68"/>
  <c r="E48" i="67"/>
  <c r="F48" i="67"/>
  <c r="G48" i="67"/>
  <c r="E16" i="67"/>
  <c r="F16" i="67"/>
  <c r="G16" i="67"/>
  <c r="E25" i="67"/>
  <c r="F25" i="67"/>
  <c r="G25" i="67"/>
  <c r="E30" i="67"/>
  <c r="F30" i="67"/>
  <c r="G30" i="67"/>
  <c r="E45" i="67"/>
  <c r="F45" i="67"/>
  <c r="G45" i="67"/>
  <c r="E21" i="67"/>
  <c r="F21" i="67"/>
  <c r="G21" i="67"/>
  <c r="C13" i="68"/>
  <c r="D13" i="68"/>
  <c r="D13" i="67"/>
  <c r="E15" i="67"/>
  <c r="F15" i="67"/>
  <c r="G15" i="67"/>
  <c r="E32" i="67"/>
  <c r="F32" i="67"/>
  <c r="G32" i="67"/>
  <c r="E18" i="67"/>
  <c r="F18" i="67"/>
  <c r="G18" i="67"/>
  <c r="E51" i="1"/>
  <c r="F51" i="1"/>
  <c r="G51" i="1"/>
  <c r="I51" i="1"/>
  <c r="N51" i="51"/>
  <c r="N12" i="67"/>
  <c r="O12" i="67"/>
  <c r="M24" i="66"/>
  <c r="N24" i="67"/>
  <c r="M33" i="65"/>
  <c r="N33" i="66"/>
  <c r="N42" i="66"/>
  <c r="O42" i="66"/>
  <c r="M42" i="65"/>
  <c r="G51" i="51"/>
  <c r="E51" i="51"/>
  <c r="F51" i="51"/>
  <c r="E16" i="51"/>
  <c r="F16" i="51"/>
  <c r="G16" i="51"/>
  <c r="E56" i="51"/>
  <c r="F56" i="51"/>
  <c r="G56" i="51"/>
  <c r="E24" i="51"/>
  <c r="F24" i="51"/>
  <c r="G24" i="51"/>
  <c r="E48" i="68"/>
  <c r="F48" i="68"/>
  <c r="G48" i="68"/>
  <c r="E45" i="64"/>
  <c r="F45" i="64"/>
  <c r="G45" i="64"/>
  <c r="G14" i="1"/>
  <c r="I14" i="1"/>
  <c r="N14" i="51"/>
  <c r="E14" i="1"/>
  <c r="F14" i="1"/>
  <c r="M50" i="62"/>
  <c r="O50" i="62"/>
  <c r="N50" i="63"/>
  <c r="O50" i="63"/>
  <c r="M55" i="61"/>
  <c r="N55" i="62"/>
  <c r="M17" i="66"/>
  <c r="O17" i="66"/>
  <c r="N17" i="67"/>
  <c r="E23" i="69"/>
  <c r="F23" i="69"/>
  <c r="G23" i="69"/>
  <c r="G41" i="69"/>
  <c r="E41" i="69"/>
  <c r="F41" i="69"/>
  <c r="E25" i="69"/>
  <c r="F25" i="69"/>
  <c r="G25" i="69"/>
  <c r="E52" i="51"/>
  <c r="F52" i="51"/>
  <c r="G52" i="51"/>
  <c r="G47" i="68"/>
  <c r="E47" i="68"/>
  <c r="F47" i="68"/>
  <c r="E55" i="68"/>
  <c r="F55" i="68"/>
  <c r="G55" i="68"/>
  <c r="G49" i="68"/>
  <c r="E49" i="68"/>
  <c r="F49" i="68"/>
  <c r="E34" i="62"/>
  <c r="F34" i="62"/>
  <c r="G34" i="62"/>
  <c r="E12" i="64"/>
  <c r="F12" i="64"/>
  <c r="G12" i="64"/>
  <c r="E24" i="1"/>
  <c r="F24" i="1"/>
  <c r="G24" i="1"/>
  <c r="I24" i="1"/>
  <c r="N24" i="51"/>
  <c r="E9" i="1"/>
  <c r="F9" i="1"/>
  <c r="G9" i="1"/>
  <c r="I9" i="1"/>
  <c r="N9" i="51"/>
  <c r="O9" i="51"/>
  <c r="E44" i="64"/>
  <c r="F44" i="64"/>
  <c r="G44" i="64"/>
  <c r="N11" i="66"/>
  <c r="O11" i="66"/>
  <c r="E53" i="69"/>
  <c r="F53" i="69"/>
  <c r="G53" i="69"/>
  <c r="E22" i="62"/>
  <c r="F22" i="62"/>
  <c r="G22" i="62"/>
  <c r="G30" i="51"/>
  <c r="E30" i="51"/>
  <c r="F30" i="51"/>
  <c r="E48" i="51"/>
  <c r="F48" i="51"/>
  <c r="G48" i="51"/>
  <c r="E36" i="64"/>
  <c r="F36" i="64"/>
  <c r="G36" i="64"/>
  <c r="E14" i="64"/>
  <c r="F14" i="64"/>
  <c r="G14" i="64"/>
  <c r="E23" i="64"/>
  <c r="F23" i="64"/>
  <c r="G23" i="64"/>
  <c r="E41" i="64"/>
  <c r="F41" i="64"/>
  <c r="G41" i="64"/>
  <c r="E15" i="64"/>
  <c r="F15" i="64"/>
  <c r="G15" i="64"/>
  <c r="G18" i="62"/>
  <c r="E18" i="62"/>
  <c r="F18" i="62"/>
  <c r="E55" i="62"/>
  <c r="F55" i="62"/>
  <c r="G55" i="62"/>
  <c r="E53" i="64"/>
  <c r="F53" i="64"/>
  <c r="G53" i="64"/>
  <c r="E17" i="64"/>
  <c r="F17" i="64"/>
  <c r="G17" i="64"/>
  <c r="E30" i="64"/>
  <c r="F30" i="64"/>
  <c r="G30" i="64"/>
  <c r="G8" i="1"/>
  <c r="I8" i="1"/>
  <c r="N8" i="51"/>
  <c r="O8" i="51"/>
  <c r="E8" i="1"/>
  <c r="F8" i="1"/>
  <c r="G24" i="68"/>
  <c r="E24" i="68"/>
  <c r="F24" i="68"/>
  <c r="G27" i="62"/>
  <c r="E27" i="62"/>
  <c r="F27" i="62"/>
  <c r="G43" i="64"/>
  <c r="E43" i="64"/>
  <c r="F43" i="64"/>
  <c r="E51" i="64"/>
  <c r="F51" i="64"/>
  <c r="G51" i="64"/>
  <c r="E52" i="1"/>
  <c r="F52" i="1"/>
  <c r="G52" i="1"/>
  <c r="I52" i="1"/>
  <c r="N52" i="51"/>
  <c r="E24" i="64"/>
  <c r="F24" i="64"/>
  <c r="G24" i="64"/>
  <c r="N26" i="64"/>
  <c r="M26" i="63"/>
  <c r="O26" i="63"/>
  <c r="N54" i="64"/>
  <c r="M54" i="63"/>
  <c r="G22" i="69"/>
  <c r="E22" i="69"/>
  <c r="F22" i="69"/>
  <c r="E39" i="69"/>
  <c r="F39" i="69"/>
  <c r="G39" i="69"/>
  <c r="G56" i="69"/>
  <c r="E56" i="69"/>
  <c r="F56" i="69"/>
  <c r="E17" i="69"/>
  <c r="F17" i="69"/>
  <c r="G17" i="69"/>
  <c r="E30" i="69"/>
  <c r="F30" i="69"/>
  <c r="G30" i="69"/>
  <c r="K46" i="65"/>
  <c r="I46" i="65"/>
  <c r="E20" i="51"/>
  <c r="F20" i="51"/>
  <c r="G20" i="51"/>
  <c r="E26" i="51"/>
  <c r="F26" i="51"/>
  <c r="G26" i="51"/>
  <c r="E27" i="68"/>
  <c r="F27" i="68"/>
  <c r="G27" i="68"/>
  <c r="E50" i="68"/>
  <c r="F50" i="68"/>
  <c r="G50" i="68"/>
  <c r="G37" i="68"/>
  <c r="E37" i="68"/>
  <c r="F37" i="68"/>
  <c r="E53" i="68"/>
  <c r="F53" i="68"/>
  <c r="G53" i="68"/>
  <c r="E21" i="64"/>
  <c r="F21" i="64"/>
  <c r="G21" i="64"/>
  <c r="E30" i="1"/>
  <c r="F30" i="1"/>
  <c r="G30" i="1"/>
  <c r="I30" i="1"/>
  <c r="N30" i="51"/>
  <c r="G29" i="67"/>
  <c r="E29" i="67"/>
  <c r="F29" i="67"/>
  <c r="G27" i="67"/>
  <c r="E27" i="67"/>
  <c r="F27" i="67"/>
  <c r="E42" i="67"/>
  <c r="F42" i="67"/>
  <c r="G42" i="67"/>
  <c r="G43" i="67"/>
  <c r="E43" i="67"/>
  <c r="F43" i="67"/>
  <c r="G49" i="67"/>
  <c r="E49" i="67"/>
  <c r="F49" i="67"/>
  <c r="E14" i="67"/>
  <c r="F14" i="67"/>
  <c r="G14" i="67"/>
  <c r="E22" i="67"/>
  <c r="F22" i="67"/>
  <c r="G22" i="67"/>
  <c r="E50" i="67"/>
  <c r="F50" i="67"/>
  <c r="G50" i="67"/>
  <c r="E17" i="67"/>
  <c r="F17" i="67"/>
  <c r="G17" i="67"/>
  <c r="G37" i="67"/>
  <c r="E37" i="67"/>
  <c r="F37" i="67"/>
  <c r="E20" i="67"/>
  <c r="F20" i="67"/>
  <c r="G20" i="67"/>
  <c r="E24" i="67"/>
  <c r="F24" i="67"/>
  <c r="G24" i="67"/>
  <c r="E38" i="67"/>
  <c r="F38" i="67"/>
  <c r="G38" i="67"/>
  <c r="G38" i="64"/>
  <c r="E38" i="64"/>
  <c r="F38" i="64"/>
  <c r="M34" i="66"/>
  <c r="O34" i="66"/>
  <c r="N34" i="67"/>
  <c r="N32" i="64"/>
  <c r="M32" i="63"/>
  <c r="I21" i="66"/>
  <c r="K21" i="66"/>
  <c r="E20" i="69"/>
  <c r="F20" i="69"/>
  <c r="G20" i="69"/>
  <c r="E33" i="69"/>
  <c r="F33" i="69"/>
  <c r="G33" i="69"/>
  <c r="E28" i="69"/>
  <c r="F28" i="69"/>
  <c r="G28" i="69"/>
  <c r="E40" i="69"/>
  <c r="F40" i="69"/>
  <c r="G40" i="69"/>
  <c r="E35" i="69"/>
  <c r="F35" i="69"/>
  <c r="G35" i="69"/>
  <c r="E47" i="62"/>
  <c r="F47" i="62"/>
  <c r="G47" i="62"/>
  <c r="E38" i="51"/>
  <c r="F38" i="51"/>
  <c r="G38" i="51"/>
  <c r="D14" i="68"/>
  <c r="C14" i="69"/>
  <c r="D14" i="69"/>
  <c r="E46" i="68"/>
  <c r="F46" i="68"/>
  <c r="G46" i="68"/>
  <c r="N36" i="67"/>
  <c r="M36" i="66"/>
  <c r="O36" i="66"/>
  <c r="M24" i="65"/>
  <c r="N24" i="66"/>
  <c r="I51" i="63"/>
  <c r="K51" i="63"/>
  <c r="E34" i="69"/>
  <c r="F34" i="69"/>
  <c r="G34" i="69"/>
  <c r="E47" i="69"/>
  <c r="F47" i="69"/>
  <c r="G47" i="69"/>
  <c r="E31" i="51"/>
  <c r="F31" i="51"/>
  <c r="G31" i="51"/>
  <c r="G50" i="51"/>
  <c r="E50" i="51"/>
  <c r="F50" i="51"/>
  <c r="G13" i="51"/>
  <c r="E13" i="51"/>
  <c r="F13" i="51"/>
  <c r="G36" i="51"/>
  <c r="E36" i="51"/>
  <c r="F36" i="51"/>
  <c r="E52" i="68"/>
  <c r="F52" i="68"/>
  <c r="G52" i="68"/>
  <c r="G17" i="62"/>
  <c r="E17" i="62"/>
  <c r="F17" i="62"/>
  <c r="G27" i="64"/>
  <c r="E27" i="64"/>
  <c r="F27" i="64"/>
  <c r="E31" i="64"/>
  <c r="F31" i="64"/>
  <c r="G31" i="64"/>
  <c r="E33" i="67"/>
  <c r="F33" i="67"/>
  <c r="G33" i="67"/>
  <c r="G51" i="68"/>
  <c r="E51" i="68"/>
  <c r="F51" i="68"/>
  <c r="K23" i="67"/>
  <c r="I23" i="67"/>
  <c r="M47" i="61"/>
  <c r="N47" i="62"/>
  <c r="E42" i="69"/>
  <c r="F42" i="69"/>
  <c r="G42" i="69"/>
  <c r="E18" i="51"/>
  <c r="F18" i="51"/>
  <c r="G18" i="51"/>
  <c r="M18" i="66"/>
  <c r="O18" i="66"/>
  <c r="N18" i="67"/>
  <c r="E43" i="51"/>
  <c r="F43" i="51"/>
  <c r="G43" i="51"/>
  <c r="E31" i="68"/>
  <c r="F31" i="68"/>
  <c r="G31" i="68"/>
  <c r="E26" i="68"/>
  <c r="F26" i="68"/>
  <c r="G26" i="68"/>
  <c r="G56" i="68"/>
  <c r="E56" i="68"/>
  <c r="F56" i="68"/>
  <c r="G55" i="64"/>
  <c r="E55" i="64"/>
  <c r="F55" i="64"/>
  <c r="E39" i="64"/>
  <c r="F39" i="64"/>
  <c r="G39" i="64"/>
  <c r="G53" i="62"/>
  <c r="E53" i="62"/>
  <c r="F53" i="62"/>
  <c r="G49" i="64"/>
  <c r="E49" i="64"/>
  <c r="F49" i="64"/>
  <c r="D10" i="64"/>
  <c r="C10" i="65"/>
  <c r="D10" i="65"/>
  <c r="G40" i="64"/>
  <c r="E40" i="64"/>
  <c r="F40" i="64"/>
  <c r="G51" i="67"/>
  <c r="E51" i="67"/>
  <c r="F51" i="67"/>
  <c r="E18" i="64"/>
  <c r="F18" i="64"/>
  <c r="G18" i="64"/>
  <c r="E34" i="68"/>
  <c r="F34" i="68"/>
  <c r="G34" i="68"/>
  <c r="G28" i="64"/>
  <c r="E28" i="64"/>
  <c r="F28" i="64"/>
  <c r="G52" i="64"/>
  <c r="E52" i="64"/>
  <c r="F52" i="64"/>
  <c r="K7" i="61"/>
  <c r="J7" i="62"/>
  <c r="I7" i="61"/>
  <c r="M7" i="61"/>
  <c r="M43" i="63"/>
  <c r="O43" i="63"/>
  <c r="N43" i="64"/>
  <c r="I33" i="66"/>
  <c r="K33" i="66"/>
  <c r="E46" i="69"/>
  <c r="F46" i="69"/>
  <c r="G46" i="69"/>
  <c r="K45" i="69"/>
  <c r="I45" i="69"/>
  <c r="M45" i="69"/>
  <c r="E38" i="62"/>
  <c r="F38" i="62"/>
  <c r="G38" i="62"/>
  <c r="E12" i="51"/>
  <c r="F12" i="51"/>
  <c r="G12" i="51"/>
  <c r="E42" i="51"/>
  <c r="F42" i="51"/>
  <c r="G42" i="51"/>
  <c r="E28" i="51"/>
  <c r="F28" i="51"/>
  <c r="G28" i="51"/>
  <c r="E41" i="68"/>
  <c r="F41" i="68"/>
  <c r="G41" i="68"/>
  <c r="E40" i="68"/>
  <c r="F40" i="68"/>
  <c r="G40" i="68"/>
  <c r="E23" i="68"/>
  <c r="F23" i="68"/>
  <c r="G23" i="68"/>
  <c r="E44" i="68"/>
  <c r="F44" i="68"/>
  <c r="G44" i="68"/>
  <c r="E47" i="64"/>
  <c r="F47" i="64"/>
  <c r="G47" i="64"/>
  <c r="E31" i="67"/>
  <c r="F31" i="67"/>
  <c r="G31" i="67"/>
  <c r="E47" i="67"/>
  <c r="F47" i="67"/>
  <c r="G47" i="67"/>
  <c r="E35" i="67"/>
  <c r="F35" i="67"/>
  <c r="G35" i="67"/>
  <c r="E26" i="67"/>
  <c r="F26" i="67"/>
  <c r="G26" i="67"/>
  <c r="E46" i="67"/>
  <c r="F46" i="67"/>
  <c r="G46" i="67"/>
  <c r="E41" i="67"/>
  <c r="F41" i="67"/>
  <c r="G41" i="67"/>
  <c r="E52" i="67"/>
  <c r="F52" i="67"/>
  <c r="G52" i="67"/>
  <c r="E39" i="67"/>
  <c r="F39" i="67"/>
  <c r="G39" i="67"/>
  <c r="E55" i="67"/>
  <c r="F55" i="67"/>
  <c r="G55" i="67"/>
  <c r="E11" i="62"/>
  <c r="F11" i="62"/>
  <c r="G11" i="62"/>
  <c r="N53" i="64"/>
  <c r="M53" i="63"/>
  <c r="M28" i="61"/>
  <c r="N28" i="62"/>
  <c r="O28" i="62"/>
  <c r="I51" i="66"/>
  <c r="K51" i="66"/>
  <c r="G43" i="69"/>
  <c r="E43" i="69"/>
  <c r="F43" i="69"/>
  <c r="G54" i="69"/>
  <c r="E54" i="69"/>
  <c r="F54" i="69"/>
  <c r="E15" i="62"/>
  <c r="F15" i="62"/>
  <c r="G15" i="62"/>
  <c r="G17" i="51"/>
  <c r="E17" i="51"/>
  <c r="F17" i="51"/>
  <c r="E35" i="51"/>
  <c r="F35" i="51"/>
  <c r="G35" i="51"/>
  <c r="E54" i="51"/>
  <c r="F54" i="51"/>
  <c r="G54" i="51"/>
  <c r="G40" i="51"/>
  <c r="E40" i="51"/>
  <c r="F40" i="51"/>
  <c r="G15" i="68"/>
  <c r="E15" i="68"/>
  <c r="F15" i="68"/>
  <c r="E30" i="62"/>
  <c r="F30" i="62"/>
  <c r="G30" i="62"/>
  <c r="O14" i="66"/>
  <c r="O38" i="66"/>
  <c r="E37" i="69"/>
  <c r="F37" i="69"/>
  <c r="G37" i="69"/>
  <c r="G15" i="69"/>
  <c r="E15" i="69"/>
  <c r="F15" i="69"/>
  <c r="G51" i="69"/>
  <c r="E51" i="69"/>
  <c r="F51" i="69"/>
  <c r="E37" i="62"/>
  <c r="F37" i="62"/>
  <c r="G37" i="62"/>
  <c r="G14" i="51"/>
  <c r="E14" i="51"/>
  <c r="F14" i="51"/>
  <c r="E54" i="68"/>
  <c r="F54" i="68"/>
  <c r="G54" i="68"/>
  <c r="E33" i="68"/>
  <c r="F33" i="68"/>
  <c r="G33" i="68"/>
  <c r="G18" i="68"/>
  <c r="E18" i="68"/>
  <c r="F18" i="68"/>
  <c r="E42" i="62"/>
  <c r="F42" i="62"/>
  <c r="G42" i="62"/>
  <c r="E46" i="64"/>
  <c r="F46" i="64"/>
  <c r="G46" i="64"/>
  <c r="E37" i="64"/>
  <c r="F37" i="64"/>
  <c r="G37" i="64"/>
  <c r="E13" i="64"/>
  <c r="F13" i="64"/>
  <c r="G13" i="64"/>
  <c r="E23" i="1"/>
  <c r="F23" i="1"/>
  <c r="G23" i="1"/>
  <c r="I23" i="1"/>
  <c r="N23" i="51"/>
  <c r="E35" i="1"/>
  <c r="F35" i="1"/>
  <c r="G35" i="1"/>
  <c r="I35" i="1"/>
  <c r="N35" i="51"/>
  <c r="E33" i="62"/>
  <c r="F33" i="62"/>
  <c r="G33" i="62"/>
  <c r="M23" i="62"/>
  <c r="O23" i="62"/>
  <c r="N23" i="63"/>
  <c r="O23" i="63"/>
  <c r="I22" i="68"/>
  <c r="K22" i="68"/>
  <c r="E52" i="69"/>
  <c r="F52" i="69"/>
  <c r="G52" i="69"/>
  <c r="E49" i="69"/>
  <c r="F49" i="69"/>
  <c r="G49" i="69"/>
  <c r="G29" i="68"/>
  <c r="E29" i="68"/>
  <c r="F29" i="68"/>
  <c r="M27" i="66"/>
  <c r="O27" i="66"/>
  <c r="N27" i="67"/>
  <c r="E38" i="69"/>
  <c r="F38" i="69"/>
  <c r="G38" i="69"/>
  <c r="E55" i="69"/>
  <c r="F55" i="69"/>
  <c r="G55" i="69"/>
  <c r="E31" i="69"/>
  <c r="F31" i="69"/>
  <c r="G31" i="69"/>
  <c r="E21" i="69"/>
  <c r="F21" i="69"/>
  <c r="G21" i="69"/>
  <c r="E44" i="69"/>
  <c r="F44" i="69"/>
  <c r="G44" i="69"/>
  <c r="E32" i="62"/>
  <c r="F32" i="62"/>
  <c r="G32" i="62"/>
  <c r="E36" i="68"/>
  <c r="F36" i="68"/>
  <c r="G36" i="68"/>
  <c r="E38" i="68"/>
  <c r="F38" i="68"/>
  <c r="G38" i="68"/>
  <c r="E32" i="68"/>
  <c r="F32" i="68"/>
  <c r="G32" i="68"/>
  <c r="E26" i="64"/>
  <c r="F26" i="64"/>
  <c r="G26" i="64"/>
  <c r="E42" i="64"/>
  <c r="F42" i="64"/>
  <c r="G42" i="64"/>
  <c r="E54" i="62"/>
  <c r="F54" i="62"/>
  <c r="G54" i="62"/>
  <c r="E34" i="64"/>
  <c r="F34" i="64"/>
  <c r="G34" i="64"/>
  <c r="E19" i="67"/>
  <c r="F19" i="67"/>
  <c r="G19" i="67"/>
  <c r="E45" i="1"/>
  <c r="F45" i="1"/>
  <c r="G45" i="1"/>
  <c r="I45" i="1"/>
  <c r="N45" i="51"/>
  <c r="O45" i="51"/>
  <c r="E19" i="68"/>
  <c r="F19" i="68"/>
  <c r="G19" i="68"/>
  <c r="E9" i="62"/>
  <c r="F9" i="62"/>
  <c r="G9" i="62"/>
  <c r="E39" i="62"/>
  <c r="F39" i="62"/>
  <c r="G39" i="62"/>
  <c r="E50" i="64"/>
  <c r="F50" i="64"/>
  <c r="G50" i="64"/>
  <c r="E48" i="64"/>
  <c r="F48" i="64"/>
  <c r="G48" i="64"/>
  <c r="O25" i="51"/>
  <c r="N52" i="64"/>
  <c r="M52" i="63"/>
  <c r="O52" i="63"/>
  <c r="E36" i="69"/>
  <c r="F36" i="69"/>
  <c r="G36" i="69"/>
  <c r="G16" i="69"/>
  <c r="E16" i="69"/>
  <c r="F16" i="69"/>
  <c r="E29" i="69"/>
  <c r="F29" i="69"/>
  <c r="G29" i="69"/>
  <c r="G18" i="69"/>
  <c r="E18" i="69"/>
  <c r="F18" i="69"/>
  <c r="G29" i="64"/>
  <c r="E29" i="64"/>
  <c r="F29" i="64"/>
  <c r="E55" i="51"/>
  <c r="F55" i="51"/>
  <c r="G55" i="51"/>
  <c r="E7" i="51"/>
  <c r="F7" i="51"/>
  <c r="G7" i="51"/>
  <c r="E30" i="68"/>
  <c r="F30" i="68"/>
  <c r="G30" i="68"/>
  <c r="G39" i="68"/>
  <c r="E39" i="68"/>
  <c r="F39" i="68"/>
  <c r="G17" i="68"/>
  <c r="E17" i="68"/>
  <c r="F17" i="68"/>
  <c r="E25" i="64"/>
  <c r="F25" i="64"/>
  <c r="G25" i="64"/>
  <c r="G22" i="64"/>
  <c r="E22" i="64"/>
  <c r="F22" i="64"/>
  <c r="E36" i="67"/>
  <c r="F36" i="67"/>
  <c r="G36" i="67"/>
  <c r="E44" i="67"/>
  <c r="F44" i="67"/>
  <c r="G44" i="67"/>
  <c r="E53" i="67"/>
  <c r="F53" i="67"/>
  <c r="G53" i="67"/>
  <c r="G56" i="67"/>
  <c r="E56" i="67"/>
  <c r="F56" i="67"/>
  <c r="G28" i="67"/>
  <c r="E28" i="67"/>
  <c r="F28" i="67"/>
  <c r="E54" i="67"/>
  <c r="F54" i="67"/>
  <c r="G54" i="67"/>
  <c r="E40" i="67"/>
  <c r="F40" i="67"/>
  <c r="G40" i="67"/>
  <c r="E32" i="64"/>
  <c r="F32" i="64"/>
  <c r="G32" i="64"/>
  <c r="E19" i="69"/>
  <c r="F19" i="69"/>
  <c r="G19" i="69"/>
  <c r="E26" i="69"/>
  <c r="F26" i="69"/>
  <c r="G26" i="69"/>
  <c r="E23" i="51"/>
  <c r="F23" i="51"/>
  <c r="G23" i="51"/>
  <c r="E45" i="68"/>
  <c r="F45" i="68"/>
  <c r="G45" i="68"/>
  <c r="E16" i="68"/>
  <c r="F16" i="68"/>
  <c r="G16" i="68"/>
  <c r="E33" i="64"/>
  <c r="F33" i="64"/>
  <c r="G33" i="64"/>
  <c r="E32" i="69"/>
  <c r="F32" i="69"/>
  <c r="G32" i="69"/>
  <c r="E48" i="69"/>
  <c r="F48" i="69"/>
  <c r="G48" i="69"/>
  <c r="I24" i="69"/>
  <c r="K24" i="69"/>
  <c r="E44" i="62"/>
  <c r="F44" i="62"/>
  <c r="G44" i="62"/>
  <c r="E47" i="51"/>
  <c r="F47" i="51"/>
  <c r="G47" i="51"/>
  <c r="E21" i="51"/>
  <c r="F21" i="51"/>
  <c r="G21" i="51"/>
  <c r="E34" i="51"/>
  <c r="F34" i="51"/>
  <c r="G34" i="51"/>
  <c r="E35" i="68"/>
  <c r="F35" i="68"/>
  <c r="G35" i="68"/>
  <c r="E46" i="62"/>
  <c r="F46" i="62"/>
  <c r="G46" i="62"/>
  <c r="E48" i="62"/>
  <c r="F48" i="62"/>
  <c r="G48" i="62"/>
  <c r="E56" i="64"/>
  <c r="F56" i="64"/>
  <c r="G56" i="64"/>
  <c r="E11" i="64"/>
  <c r="F11" i="64"/>
  <c r="G11" i="64"/>
  <c r="E16" i="64"/>
  <c r="F16" i="64"/>
  <c r="G16" i="64"/>
  <c r="E35" i="64"/>
  <c r="F35" i="64"/>
  <c r="G35" i="64"/>
  <c r="M11" i="65"/>
  <c r="K24" i="51"/>
  <c r="I24" i="51"/>
  <c r="I32" i="67"/>
  <c r="K32" i="67"/>
  <c r="I39" i="51"/>
  <c r="K39" i="51"/>
  <c r="K10" i="51"/>
  <c r="I10" i="51"/>
  <c r="K66" i="64"/>
  <c r="M66" i="64"/>
  <c r="O66" i="64"/>
  <c r="K65" i="64"/>
  <c r="M65" i="64"/>
  <c r="O65" i="64"/>
  <c r="K63" i="64"/>
  <c r="M63" i="64"/>
  <c r="O63" i="64"/>
  <c r="K56" i="64"/>
  <c r="K62" i="64"/>
  <c r="M62" i="64"/>
  <c r="O62" i="64"/>
  <c r="K61" i="64"/>
  <c r="M61" i="64"/>
  <c r="O61" i="64"/>
  <c r="K59" i="64"/>
  <c r="M59" i="64"/>
  <c r="O59" i="64"/>
  <c r="K68" i="64"/>
  <c r="M68" i="64"/>
  <c r="O68" i="64"/>
  <c r="K69" i="64"/>
  <c r="M69" i="64"/>
  <c r="O69" i="64"/>
  <c r="K57" i="64"/>
  <c r="M57" i="64"/>
  <c r="O57" i="64"/>
  <c r="K64" i="64"/>
  <c r="M64" i="64"/>
  <c r="O64" i="64"/>
  <c r="K67" i="64"/>
  <c r="M67" i="64"/>
  <c r="O67" i="64"/>
  <c r="K60" i="64"/>
  <c r="M60" i="64"/>
  <c r="O60" i="64"/>
  <c r="I56" i="64"/>
  <c r="K58" i="64"/>
  <c r="M58" i="64"/>
  <c r="O58" i="64"/>
  <c r="I46" i="62"/>
  <c r="K46" i="62"/>
  <c r="K32" i="69"/>
  <c r="I32" i="69"/>
  <c r="I54" i="67"/>
  <c r="K54" i="67"/>
  <c r="K7" i="51"/>
  <c r="I7" i="51"/>
  <c r="I39" i="62"/>
  <c r="K39" i="62"/>
  <c r="I19" i="67"/>
  <c r="K19" i="67"/>
  <c r="I42" i="64"/>
  <c r="K42" i="64"/>
  <c r="K21" i="69"/>
  <c r="I21" i="69"/>
  <c r="I33" i="62"/>
  <c r="K33" i="62"/>
  <c r="K37" i="64"/>
  <c r="I37" i="64"/>
  <c r="I52" i="67"/>
  <c r="K52" i="67"/>
  <c r="K47" i="67"/>
  <c r="I47" i="67"/>
  <c r="I40" i="68"/>
  <c r="K40" i="68"/>
  <c r="K34" i="68"/>
  <c r="I34" i="68"/>
  <c r="K39" i="64"/>
  <c r="I39" i="64"/>
  <c r="I42" i="69"/>
  <c r="M42" i="69"/>
  <c r="K42" i="69"/>
  <c r="K31" i="64"/>
  <c r="I31" i="64"/>
  <c r="K31" i="51"/>
  <c r="I31" i="51"/>
  <c r="K35" i="69"/>
  <c r="I35" i="69"/>
  <c r="M35" i="69"/>
  <c r="K24" i="67"/>
  <c r="I24" i="67"/>
  <c r="K17" i="67"/>
  <c r="I17" i="67"/>
  <c r="K42" i="67"/>
  <c r="I42" i="67"/>
  <c r="K26" i="51"/>
  <c r="I26" i="51"/>
  <c r="K30" i="69"/>
  <c r="I30" i="69"/>
  <c r="I39" i="69"/>
  <c r="K39" i="69"/>
  <c r="K53" i="64"/>
  <c r="I53" i="64"/>
  <c r="I15" i="64"/>
  <c r="K15" i="64"/>
  <c r="K36" i="64"/>
  <c r="I36" i="64"/>
  <c r="I22" i="62"/>
  <c r="K22" i="62"/>
  <c r="K35" i="68"/>
  <c r="I35" i="68"/>
  <c r="K33" i="64"/>
  <c r="I33" i="64"/>
  <c r="K19" i="69"/>
  <c r="I19" i="69"/>
  <c r="K53" i="67"/>
  <c r="I53" i="67"/>
  <c r="K55" i="51"/>
  <c r="I55" i="51"/>
  <c r="K36" i="69"/>
  <c r="I36" i="69"/>
  <c r="M36" i="69"/>
  <c r="I9" i="62"/>
  <c r="K9" i="62"/>
  <c r="I38" i="68"/>
  <c r="K38" i="68"/>
  <c r="K38" i="69"/>
  <c r="I38" i="69"/>
  <c r="I46" i="64"/>
  <c r="K46" i="64"/>
  <c r="I33" i="68"/>
  <c r="K33" i="68"/>
  <c r="K37" i="62"/>
  <c r="I37" i="62"/>
  <c r="K30" i="62"/>
  <c r="I30" i="62"/>
  <c r="K11" i="62"/>
  <c r="I11" i="62"/>
  <c r="K41" i="67"/>
  <c r="I41" i="67"/>
  <c r="I31" i="67"/>
  <c r="K31" i="67"/>
  <c r="I41" i="68"/>
  <c r="K41" i="68"/>
  <c r="I18" i="64"/>
  <c r="K18" i="64"/>
  <c r="K26" i="68"/>
  <c r="I26" i="68"/>
  <c r="I52" i="68"/>
  <c r="K52" i="68"/>
  <c r="K47" i="69"/>
  <c r="I47" i="69"/>
  <c r="M47" i="69"/>
  <c r="K40" i="69"/>
  <c r="I40" i="69"/>
  <c r="M40" i="69"/>
  <c r="I20" i="67"/>
  <c r="K20" i="67"/>
  <c r="I50" i="67"/>
  <c r="K50" i="67"/>
  <c r="I20" i="51"/>
  <c r="K20" i="51"/>
  <c r="K17" i="69"/>
  <c r="I17" i="69"/>
  <c r="M17" i="69"/>
  <c r="K51" i="64"/>
  <c r="I51" i="64"/>
  <c r="I55" i="62"/>
  <c r="K55" i="62"/>
  <c r="I41" i="64"/>
  <c r="K41" i="64"/>
  <c r="K48" i="51"/>
  <c r="I48" i="51"/>
  <c r="K53" i="69"/>
  <c r="I53" i="69"/>
  <c r="M53" i="69"/>
  <c r="I52" i="51"/>
  <c r="K52" i="51"/>
  <c r="K23" i="69"/>
  <c r="I23" i="69"/>
  <c r="M23" i="69"/>
  <c r="K56" i="51"/>
  <c r="K67" i="51"/>
  <c r="M67" i="51"/>
  <c r="O67" i="51"/>
  <c r="K65" i="51"/>
  <c r="M65" i="51"/>
  <c r="O65" i="51"/>
  <c r="K66" i="51"/>
  <c r="M66" i="51"/>
  <c r="O66" i="51"/>
  <c r="K63" i="51"/>
  <c r="M63" i="51"/>
  <c r="O63" i="51"/>
  <c r="K58" i="51"/>
  <c r="M58" i="51"/>
  <c r="O58" i="51"/>
  <c r="K61" i="51"/>
  <c r="M61" i="51"/>
  <c r="O61" i="51"/>
  <c r="K62" i="51"/>
  <c r="M62" i="51"/>
  <c r="O62" i="51"/>
  <c r="K59" i="51"/>
  <c r="M59" i="51"/>
  <c r="O59" i="51"/>
  <c r="K64" i="51"/>
  <c r="M64" i="51"/>
  <c r="O64" i="51"/>
  <c r="K60" i="51"/>
  <c r="M60" i="51"/>
  <c r="O60" i="51"/>
  <c r="K69" i="51"/>
  <c r="M69" i="51"/>
  <c r="O69" i="51"/>
  <c r="K57" i="51"/>
  <c r="M57" i="51"/>
  <c r="O57" i="51"/>
  <c r="K68" i="51"/>
  <c r="M68" i="51"/>
  <c r="O68" i="51"/>
  <c r="I56" i="51"/>
  <c r="I21" i="67"/>
  <c r="K21" i="67"/>
  <c r="K20" i="64"/>
  <c r="I20" i="64"/>
  <c r="I32" i="64"/>
  <c r="K32" i="64"/>
  <c r="K44" i="67"/>
  <c r="I44" i="67"/>
  <c r="K25" i="64"/>
  <c r="I25" i="64"/>
  <c r="I29" i="69"/>
  <c r="M29" i="69"/>
  <c r="K29" i="69"/>
  <c r="I19" i="68"/>
  <c r="K19" i="68"/>
  <c r="K49" i="69"/>
  <c r="I49" i="69"/>
  <c r="K42" i="62"/>
  <c r="I42" i="62"/>
  <c r="K54" i="51"/>
  <c r="I54" i="51"/>
  <c r="K55" i="67"/>
  <c r="I55" i="67"/>
  <c r="I28" i="51"/>
  <c r="K28" i="51"/>
  <c r="K31" i="68"/>
  <c r="I31" i="68"/>
  <c r="K34" i="69"/>
  <c r="I34" i="69"/>
  <c r="K28" i="69"/>
  <c r="I28" i="69"/>
  <c r="M28" i="69"/>
  <c r="I22" i="67"/>
  <c r="K22" i="67"/>
  <c r="K21" i="64"/>
  <c r="I21" i="64"/>
  <c r="K50" i="68"/>
  <c r="I50" i="68"/>
  <c r="K30" i="64"/>
  <c r="I30" i="64"/>
  <c r="I23" i="64"/>
  <c r="K23" i="64"/>
  <c r="K12" i="64"/>
  <c r="I12" i="64"/>
  <c r="K55" i="68"/>
  <c r="I55" i="68"/>
  <c r="K25" i="69"/>
  <c r="I25" i="69"/>
  <c r="M25" i="69"/>
  <c r="I45" i="64"/>
  <c r="K45" i="64"/>
  <c r="K16" i="51"/>
  <c r="I16" i="51"/>
  <c r="I25" i="67"/>
  <c r="K25" i="67"/>
  <c r="K20" i="68"/>
  <c r="I20" i="68"/>
  <c r="K25" i="68"/>
  <c r="I25" i="68"/>
  <c r="K19" i="64"/>
  <c r="I19" i="64"/>
  <c r="K28" i="68"/>
  <c r="I28" i="68"/>
  <c r="K47" i="51"/>
  <c r="I47" i="51"/>
  <c r="I23" i="51"/>
  <c r="K23" i="51"/>
  <c r="K54" i="68"/>
  <c r="I54" i="68"/>
  <c r="K37" i="69"/>
  <c r="I37" i="69"/>
  <c r="I15" i="62"/>
  <c r="K15" i="62"/>
  <c r="K16" i="64"/>
  <c r="I16" i="64"/>
  <c r="I48" i="62"/>
  <c r="K48" i="62"/>
  <c r="I44" i="62"/>
  <c r="K44" i="62"/>
  <c r="K40" i="67"/>
  <c r="I40" i="67"/>
  <c r="I36" i="67"/>
  <c r="K36" i="67"/>
  <c r="I30" i="68"/>
  <c r="K30" i="68"/>
  <c r="K50" i="64"/>
  <c r="I50" i="64"/>
  <c r="I54" i="62"/>
  <c r="K54" i="62"/>
  <c r="I52" i="69"/>
  <c r="K52" i="69"/>
  <c r="K13" i="64"/>
  <c r="I13" i="64"/>
  <c r="I35" i="51"/>
  <c r="K35" i="51"/>
  <c r="I39" i="67"/>
  <c r="K39" i="67"/>
  <c r="K43" i="51"/>
  <c r="I43" i="51"/>
  <c r="I33" i="67"/>
  <c r="K33" i="67"/>
  <c r="K47" i="62"/>
  <c r="I47" i="62"/>
  <c r="I38" i="67"/>
  <c r="K38" i="67"/>
  <c r="I14" i="67"/>
  <c r="K14" i="67"/>
  <c r="I53" i="68"/>
  <c r="K53" i="68"/>
  <c r="K27" i="68"/>
  <c r="I27" i="68"/>
  <c r="I24" i="64"/>
  <c r="K24" i="64"/>
  <c r="I17" i="64"/>
  <c r="K17" i="64"/>
  <c r="I14" i="64"/>
  <c r="K14" i="64"/>
  <c r="K44" i="64"/>
  <c r="I44" i="64"/>
  <c r="K34" i="62"/>
  <c r="I34" i="62"/>
  <c r="I48" i="68"/>
  <c r="K48" i="68"/>
  <c r="I16" i="67"/>
  <c r="K16" i="67"/>
  <c r="I21" i="68"/>
  <c r="K21" i="68"/>
  <c r="I42" i="68"/>
  <c r="K42" i="68"/>
  <c r="K20" i="62"/>
  <c r="I20" i="62"/>
  <c r="I32" i="51"/>
  <c r="K32" i="51"/>
  <c r="K27" i="51"/>
  <c r="I27" i="51"/>
  <c r="K29" i="64"/>
  <c r="I29" i="64"/>
  <c r="K48" i="69"/>
  <c r="I48" i="69"/>
  <c r="M48" i="69"/>
  <c r="K16" i="68"/>
  <c r="I16" i="68"/>
  <c r="K62" i="67"/>
  <c r="M62" i="67"/>
  <c r="O62" i="67"/>
  <c r="K61" i="67"/>
  <c r="M61" i="67"/>
  <c r="O61" i="67"/>
  <c r="K64" i="67"/>
  <c r="M64" i="67"/>
  <c r="O64" i="67"/>
  <c r="I56" i="67"/>
  <c r="K66" i="67"/>
  <c r="M66" i="67"/>
  <c r="O66" i="67"/>
  <c r="K65" i="67"/>
  <c r="M65" i="67"/>
  <c r="O65" i="67"/>
  <c r="K67" i="67"/>
  <c r="M67" i="67"/>
  <c r="O67" i="67"/>
  <c r="K59" i="67"/>
  <c r="M59" i="67"/>
  <c r="O59" i="67"/>
  <c r="K56" i="67"/>
  <c r="K58" i="67"/>
  <c r="M58" i="67"/>
  <c r="O58" i="67"/>
  <c r="K57" i="67"/>
  <c r="M57" i="67"/>
  <c r="O57" i="67"/>
  <c r="K63" i="67"/>
  <c r="M63" i="67"/>
  <c r="O63" i="67"/>
  <c r="K68" i="67"/>
  <c r="M68" i="67"/>
  <c r="O68" i="67"/>
  <c r="K69" i="67"/>
  <c r="M69" i="67"/>
  <c r="O69" i="67"/>
  <c r="K60" i="67"/>
  <c r="M60" i="67"/>
  <c r="O60" i="67"/>
  <c r="I34" i="64"/>
  <c r="K34" i="64"/>
  <c r="E10" i="65"/>
  <c r="F10" i="65"/>
  <c r="G10" i="65"/>
  <c r="N23" i="68"/>
  <c r="M23" i="67"/>
  <c r="N51" i="64"/>
  <c r="M51" i="63"/>
  <c r="O51" i="63"/>
  <c r="I17" i="51"/>
  <c r="K17" i="51"/>
  <c r="K54" i="69"/>
  <c r="I54" i="69"/>
  <c r="M54" i="69"/>
  <c r="M51" i="66"/>
  <c r="O51" i="66"/>
  <c r="N51" i="67"/>
  <c r="K46" i="67"/>
  <c r="I46" i="67"/>
  <c r="K35" i="67"/>
  <c r="I35" i="67"/>
  <c r="I44" i="68"/>
  <c r="K44" i="68"/>
  <c r="K12" i="51"/>
  <c r="I12" i="51"/>
  <c r="K52" i="64"/>
  <c r="I52" i="64"/>
  <c r="K51" i="67"/>
  <c r="I51" i="67"/>
  <c r="E10" i="64"/>
  <c r="F10" i="64"/>
  <c r="G10" i="64"/>
  <c r="K53" i="62"/>
  <c r="I53" i="62"/>
  <c r="I55" i="64"/>
  <c r="K55" i="64"/>
  <c r="K18" i="51"/>
  <c r="I18" i="51"/>
  <c r="I27" i="64"/>
  <c r="K27" i="64"/>
  <c r="I13" i="51"/>
  <c r="K13" i="51"/>
  <c r="E14" i="69"/>
  <c r="F14" i="69"/>
  <c r="G14" i="69"/>
  <c r="K33" i="69"/>
  <c r="I33" i="69"/>
  <c r="K49" i="67"/>
  <c r="I49" i="67"/>
  <c r="I29" i="67"/>
  <c r="K29" i="67"/>
  <c r="K37" i="68"/>
  <c r="I37" i="68"/>
  <c r="K62" i="69"/>
  <c r="M62" i="69"/>
  <c r="O62" i="69"/>
  <c r="K60" i="69"/>
  <c r="M60" i="69"/>
  <c r="O60" i="69"/>
  <c r="K69" i="69"/>
  <c r="M69" i="69"/>
  <c r="O69" i="69"/>
  <c r="K56" i="69"/>
  <c r="K66" i="69"/>
  <c r="M66" i="69"/>
  <c r="O66" i="69"/>
  <c r="K64" i="69"/>
  <c r="M64" i="69"/>
  <c r="O64" i="69"/>
  <c r="K59" i="69"/>
  <c r="M59" i="69"/>
  <c r="O59" i="69"/>
  <c r="K57" i="69"/>
  <c r="M57" i="69"/>
  <c r="O57" i="69"/>
  <c r="K58" i="69"/>
  <c r="M58" i="69"/>
  <c r="O58" i="69"/>
  <c r="K67" i="69"/>
  <c r="M67" i="69"/>
  <c r="O67" i="69"/>
  <c r="K65" i="69"/>
  <c r="M65" i="69"/>
  <c r="O65" i="69"/>
  <c r="K61" i="69"/>
  <c r="M61" i="69"/>
  <c r="O61" i="69"/>
  <c r="K63" i="69"/>
  <c r="M63" i="69"/>
  <c r="O63" i="69"/>
  <c r="K68" i="69"/>
  <c r="M68" i="69"/>
  <c r="O68" i="69"/>
  <c r="I56" i="69"/>
  <c r="K22" i="69"/>
  <c r="I22" i="69"/>
  <c r="I27" i="62"/>
  <c r="K27" i="62"/>
  <c r="I30" i="51"/>
  <c r="K30" i="51"/>
  <c r="K41" i="69"/>
  <c r="I41" i="69"/>
  <c r="M41" i="69"/>
  <c r="G13" i="67"/>
  <c r="E13" i="67"/>
  <c r="F13" i="67"/>
  <c r="K45" i="67"/>
  <c r="I45" i="67"/>
  <c r="K48" i="67"/>
  <c r="I48" i="67"/>
  <c r="K44" i="51"/>
  <c r="I44" i="51"/>
  <c r="I46" i="51"/>
  <c r="K46" i="51"/>
  <c r="I11" i="51"/>
  <c r="K11" i="51"/>
  <c r="N25" i="62"/>
  <c r="O25" i="62"/>
  <c r="M25" i="61"/>
  <c r="O25" i="61"/>
  <c r="N16" i="67"/>
  <c r="M16" i="66"/>
  <c r="O16" i="66"/>
  <c r="I28" i="67"/>
  <c r="K28" i="67"/>
  <c r="K39" i="68"/>
  <c r="I39" i="68"/>
  <c r="I48" i="64"/>
  <c r="K48" i="64"/>
  <c r="I26" i="64"/>
  <c r="K26" i="64"/>
  <c r="I32" i="62"/>
  <c r="K32" i="62"/>
  <c r="K55" i="69"/>
  <c r="I55" i="69"/>
  <c r="I29" i="68"/>
  <c r="K29" i="68"/>
  <c r="N22" i="69"/>
  <c r="M22" i="68"/>
  <c r="I18" i="68"/>
  <c r="K18" i="68"/>
  <c r="K15" i="69"/>
  <c r="I15" i="69"/>
  <c r="K15" i="68"/>
  <c r="I15" i="68"/>
  <c r="M24" i="69"/>
  <c r="N33" i="67"/>
  <c r="M33" i="66"/>
  <c r="O33" i="66"/>
  <c r="N7" i="62"/>
  <c r="O7" i="62"/>
  <c r="E14" i="68"/>
  <c r="F14" i="68"/>
  <c r="G14" i="68"/>
  <c r="N21" i="67"/>
  <c r="M21" i="66"/>
  <c r="O21" i="66"/>
  <c r="K2" i="66"/>
  <c r="N46" i="66"/>
  <c r="O46" i="66"/>
  <c r="M46" i="65"/>
  <c r="G13" i="68"/>
  <c r="E13" i="68"/>
  <c r="F13" i="68"/>
  <c r="N15" i="67"/>
  <c r="M15" i="66"/>
  <c r="O15" i="66"/>
  <c r="N39" i="67"/>
  <c r="M39" i="66"/>
  <c r="O39" i="66"/>
  <c r="I34" i="51"/>
  <c r="K34" i="51"/>
  <c r="I45" i="68"/>
  <c r="K45" i="68"/>
  <c r="K26" i="69"/>
  <c r="I26" i="69"/>
  <c r="I35" i="64"/>
  <c r="K35" i="64"/>
  <c r="K11" i="64"/>
  <c r="I11" i="64"/>
  <c r="I21" i="51"/>
  <c r="K21" i="51"/>
  <c r="I22" i="64"/>
  <c r="K22" i="64"/>
  <c r="K17" i="68"/>
  <c r="I17" i="68"/>
  <c r="K18" i="69"/>
  <c r="I18" i="69"/>
  <c r="I16" i="69"/>
  <c r="M16" i="69"/>
  <c r="K16" i="69"/>
  <c r="K32" i="68"/>
  <c r="I32" i="68"/>
  <c r="K36" i="68"/>
  <c r="I36" i="68"/>
  <c r="K44" i="69"/>
  <c r="I44" i="69"/>
  <c r="K31" i="69"/>
  <c r="I31" i="69"/>
  <c r="K14" i="51"/>
  <c r="I14" i="51"/>
  <c r="K51" i="69"/>
  <c r="I51" i="69"/>
  <c r="K40" i="51"/>
  <c r="I40" i="51"/>
  <c r="I43" i="69"/>
  <c r="M43" i="69"/>
  <c r="K43" i="69"/>
  <c r="K26" i="67"/>
  <c r="I26" i="67"/>
  <c r="I47" i="64"/>
  <c r="K47" i="64"/>
  <c r="I23" i="68"/>
  <c r="K23" i="68"/>
  <c r="K42" i="51"/>
  <c r="I42" i="51"/>
  <c r="K38" i="62"/>
  <c r="I38" i="62"/>
  <c r="I46" i="69"/>
  <c r="M46" i="69"/>
  <c r="K46" i="69"/>
  <c r="I28" i="64"/>
  <c r="K28" i="64"/>
  <c r="I40" i="64"/>
  <c r="K40" i="64"/>
  <c r="K49" i="64"/>
  <c r="I49" i="64"/>
  <c r="K62" i="68"/>
  <c r="M62" i="68"/>
  <c r="O62" i="68"/>
  <c r="K61" i="68"/>
  <c r="M61" i="68"/>
  <c r="O61" i="68"/>
  <c r="K60" i="68"/>
  <c r="M60" i="68"/>
  <c r="O60" i="68"/>
  <c r="I56" i="68"/>
  <c r="K66" i="68"/>
  <c r="M66" i="68"/>
  <c r="O66" i="68"/>
  <c r="K65" i="68"/>
  <c r="M65" i="68"/>
  <c r="O65" i="68"/>
  <c r="K64" i="68"/>
  <c r="M64" i="68"/>
  <c r="O64" i="68"/>
  <c r="K59" i="68"/>
  <c r="M59" i="68"/>
  <c r="O59" i="68"/>
  <c r="K58" i="68"/>
  <c r="M58" i="68"/>
  <c r="O58" i="68"/>
  <c r="K57" i="68"/>
  <c r="M57" i="68"/>
  <c r="O57" i="68"/>
  <c r="K63" i="68"/>
  <c r="M63" i="68"/>
  <c r="O63" i="68"/>
  <c r="K67" i="68"/>
  <c r="M67" i="68"/>
  <c r="O67" i="68"/>
  <c r="K68" i="68"/>
  <c r="M68" i="68"/>
  <c r="O68" i="68"/>
  <c r="K56" i="68"/>
  <c r="K69" i="68"/>
  <c r="M69" i="68"/>
  <c r="O69" i="68"/>
  <c r="K51" i="68"/>
  <c r="I51" i="68"/>
  <c r="K17" i="62"/>
  <c r="I17" i="62"/>
  <c r="I36" i="51"/>
  <c r="K36" i="51"/>
  <c r="K50" i="51"/>
  <c r="I50" i="51"/>
  <c r="K46" i="68"/>
  <c r="I46" i="68"/>
  <c r="I38" i="51"/>
  <c r="K38" i="51"/>
  <c r="K20" i="69"/>
  <c r="I20" i="69"/>
  <c r="K38" i="64"/>
  <c r="I38" i="64"/>
  <c r="K37" i="67"/>
  <c r="I37" i="67"/>
  <c r="K43" i="67"/>
  <c r="I43" i="67"/>
  <c r="K27" i="67"/>
  <c r="I27" i="67"/>
  <c r="I43" i="64"/>
  <c r="K43" i="64"/>
  <c r="K24" i="68"/>
  <c r="I24" i="68"/>
  <c r="I18" i="62"/>
  <c r="K18" i="62"/>
  <c r="K49" i="68"/>
  <c r="I49" i="68"/>
  <c r="K47" i="68"/>
  <c r="I47" i="68"/>
  <c r="I51" i="51"/>
  <c r="K51" i="51"/>
  <c r="O24" i="66"/>
  <c r="K18" i="67"/>
  <c r="I18" i="67"/>
  <c r="I15" i="67"/>
  <c r="K15" i="67"/>
  <c r="K30" i="67"/>
  <c r="I30" i="67"/>
  <c r="I43" i="68"/>
  <c r="K43" i="68"/>
  <c r="K15" i="51"/>
  <c r="I15" i="51"/>
  <c r="I41" i="62"/>
  <c r="K41" i="62"/>
  <c r="I10" i="62"/>
  <c r="K10" i="62"/>
  <c r="K54" i="64"/>
  <c r="I54" i="64"/>
  <c r="K27" i="69"/>
  <c r="I27" i="69"/>
  <c r="M27" i="69"/>
  <c r="M34" i="67"/>
  <c r="O34" i="67"/>
  <c r="N34" i="68"/>
  <c r="N23" i="67"/>
  <c r="M23" i="66"/>
  <c r="O23" i="66"/>
  <c r="N25" i="67"/>
  <c r="M25" i="66"/>
  <c r="O25" i="66"/>
  <c r="K14" i="69"/>
  <c r="I14" i="69"/>
  <c r="M14" i="69"/>
  <c r="P68" i="66"/>
  <c r="P61" i="66"/>
  <c r="P58" i="66"/>
  <c r="P66" i="66"/>
  <c r="P29" i="66"/>
  <c r="P57" i="66"/>
  <c r="P59" i="66"/>
  <c r="P64" i="66"/>
  <c r="P69" i="66"/>
  <c r="P60" i="66"/>
  <c r="P67" i="66"/>
  <c r="P53" i="66"/>
  <c r="P52" i="66"/>
  <c r="P65" i="66"/>
  <c r="P62" i="66"/>
  <c r="D9" i="50"/>
  <c r="P56" i="66"/>
  <c r="P63" i="66"/>
  <c r="P40" i="66"/>
  <c r="P32" i="66"/>
  <c r="P41" i="66"/>
  <c r="P20" i="66"/>
  <c r="P37" i="66"/>
  <c r="P50" i="66"/>
  <c r="P43" i="66"/>
  <c r="P48" i="66"/>
  <c r="P45" i="66"/>
  <c r="P31" i="66"/>
  <c r="P22" i="66"/>
  <c r="P28" i="66"/>
  <c r="P54" i="66"/>
  <c r="P35" i="66"/>
  <c r="P44" i="66"/>
  <c r="P26" i="66"/>
  <c r="P19" i="66"/>
  <c r="P13" i="66"/>
  <c r="P47" i="66"/>
  <c r="P49" i="66"/>
  <c r="P55" i="66"/>
  <c r="P12" i="66"/>
  <c r="P30" i="66"/>
  <c r="P27" i="66"/>
  <c r="P34" i="66"/>
  <c r="P42" i="66"/>
  <c r="P36" i="66"/>
  <c r="P38" i="66"/>
  <c r="P17" i="66"/>
  <c r="P11" i="66"/>
  <c r="P18" i="66"/>
  <c r="P14" i="66"/>
  <c r="I10" i="65"/>
  <c r="M10" i="65"/>
  <c r="K10" i="65"/>
  <c r="M34" i="51"/>
  <c r="O34" i="51"/>
  <c r="N34" i="61"/>
  <c r="O34" i="61"/>
  <c r="N26" i="65"/>
  <c r="O26" i="65"/>
  <c r="M26" i="64"/>
  <c r="O26" i="64"/>
  <c r="N46" i="61"/>
  <c r="O46" i="61"/>
  <c r="M46" i="51"/>
  <c r="O46" i="51"/>
  <c r="J13" i="68"/>
  <c r="N13" i="68"/>
  <c r="I13" i="67"/>
  <c r="K13" i="67"/>
  <c r="M49" i="67"/>
  <c r="O49" i="67"/>
  <c r="N49" i="68"/>
  <c r="M13" i="51"/>
  <c r="O13" i="51"/>
  <c r="N13" i="61"/>
  <c r="O13" i="61"/>
  <c r="N44" i="69"/>
  <c r="M44" i="68"/>
  <c r="O54" i="69"/>
  <c r="N56" i="68"/>
  <c r="M56" i="67"/>
  <c r="O56" i="67"/>
  <c r="N29" i="65"/>
  <c r="O29" i="65"/>
  <c r="M29" i="64"/>
  <c r="O29" i="64"/>
  <c r="N34" i="63"/>
  <c r="O34" i="63"/>
  <c r="M34" i="62"/>
  <c r="O34" i="62"/>
  <c r="N36" i="68"/>
  <c r="M36" i="67"/>
  <c r="O36" i="67"/>
  <c r="M25" i="67"/>
  <c r="O25" i="67"/>
  <c r="N25" i="68"/>
  <c r="P23" i="66"/>
  <c r="M54" i="64"/>
  <c r="O54" i="64"/>
  <c r="N54" i="65"/>
  <c r="O54" i="65"/>
  <c r="N15" i="61"/>
  <c r="O15" i="61"/>
  <c r="M15" i="51"/>
  <c r="O15" i="51"/>
  <c r="M30" i="67"/>
  <c r="O30" i="67"/>
  <c r="N30" i="68"/>
  <c r="M18" i="67"/>
  <c r="O18" i="67"/>
  <c r="N18" i="68"/>
  <c r="N18" i="63"/>
  <c r="O18" i="63"/>
  <c r="M18" i="62"/>
  <c r="O18" i="62"/>
  <c r="N43" i="65"/>
  <c r="O43" i="65"/>
  <c r="M43" i="64"/>
  <c r="O43" i="64"/>
  <c r="N38" i="61"/>
  <c r="O38" i="61"/>
  <c r="M38" i="51"/>
  <c r="O38" i="51"/>
  <c r="M50" i="51"/>
  <c r="O50" i="51"/>
  <c r="N50" i="61"/>
  <c r="O50" i="61"/>
  <c r="M17" i="62"/>
  <c r="O17" i="62"/>
  <c r="N17" i="63"/>
  <c r="O17" i="63"/>
  <c r="N40" i="65"/>
  <c r="O40" i="65"/>
  <c r="M40" i="64"/>
  <c r="O40" i="64"/>
  <c r="M47" i="64"/>
  <c r="O47" i="64"/>
  <c r="N47" i="65"/>
  <c r="O47" i="65"/>
  <c r="N21" i="61"/>
  <c r="O21" i="61"/>
  <c r="M21" i="51"/>
  <c r="O21" i="51"/>
  <c r="N35" i="65"/>
  <c r="O35" i="65"/>
  <c r="M35" i="64"/>
  <c r="O35" i="64"/>
  <c r="M45" i="68"/>
  <c r="N45" i="69"/>
  <c r="O45" i="69"/>
  <c r="K13" i="68"/>
  <c r="I13" i="68"/>
  <c r="M13" i="68"/>
  <c r="O13" i="68"/>
  <c r="I14" i="68"/>
  <c r="M14" i="68"/>
  <c r="O14" i="68"/>
  <c r="J14" i="69"/>
  <c r="K14" i="68"/>
  <c r="P33" i="66"/>
  <c r="O24" i="69"/>
  <c r="M18" i="68"/>
  <c r="O18" i="68"/>
  <c r="N18" i="69"/>
  <c r="N29" i="69"/>
  <c r="M29" i="68"/>
  <c r="O29" i="68"/>
  <c r="M51" i="51"/>
  <c r="O51" i="51"/>
  <c r="N51" i="61"/>
  <c r="O51" i="61"/>
  <c r="M49" i="68"/>
  <c r="O49" i="68"/>
  <c r="N49" i="69"/>
  <c r="N24" i="69"/>
  <c r="M24" i="68"/>
  <c r="N27" i="68"/>
  <c r="M27" i="67"/>
  <c r="O27" i="67"/>
  <c r="M37" i="67"/>
  <c r="O37" i="67"/>
  <c r="N37" i="68"/>
  <c r="M20" i="69"/>
  <c r="N46" i="69"/>
  <c r="O46" i="69"/>
  <c r="M46" i="68"/>
  <c r="N56" i="69"/>
  <c r="M56" i="68"/>
  <c r="M49" i="64"/>
  <c r="O49" i="64"/>
  <c r="N49" i="65"/>
  <c r="O49" i="65"/>
  <c r="N38" i="63"/>
  <c r="O38" i="63"/>
  <c r="M38" i="62"/>
  <c r="O38" i="62"/>
  <c r="M26" i="67"/>
  <c r="O26" i="67"/>
  <c r="N26" i="68"/>
  <c r="M40" i="51"/>
  <c r="O40" i="51"/>
  <c r="N40" i="61"/>
  <c r="O40" i="61"/>
  <c r="N14" i="61"/>
  <c r="O14" i="61"/>
  <c r="M14" i="51"/>
  <c r="O14" i="51"/>
  <c r="M44" i="69"/>
  <c r="O44" i="69"/>
  <c r="N32" i="69"/>
  <c r="M32" i="68"/>
  <c r="M18" i="69"/>
  <c r="M11" i="64"/>
  <c r="O11" i="64"/>
  <c r="N11" i="65"/>
  <c r="O11" i="65"/>
  <c r="M26" i="69"/>
  <c r="P15" i="66"/>
  <c r="P46" i="66"/>
  <c r="M15" i="69"/>
  <c r="M55" i="69"/>
  <c r="M39" i="68"/>
  <c r="O39" i="68"/>
  <c r="N39" i="69"/>
  <c r="P16" i="66"/>
  <c r="N48" i="68"/>
  <c r="M48" i="67"/>
  <c r="O48" i="67"/>
  <c r="N30" i="61"/>
  <c r="O30" i="61"/>
  <c r="M30" i="51"/>
  <c r="O30" i="51"/>
  <c r="M22" i="69"/>
  <c r="O22" i="69"/>
  <c r="M29" i="67"/>
  <c r="O29" i="67"/>
  <c r="N29" i="68"/>
  <c r="M33" i="69"/>
  <c r="M18" i="51"/>
  <c r="O18" i="51"/>
  <c r="N18" i="61"/>
  <c r="O18" i="61"/>
  <c r="M53" i="62"/>
  <c r="O53" i="62"/>
  <c r="N53" i="63"/>
  <c r="O53" i="63"/>
  <c r="N51" i="68"/>
  <c r="M51" i="67"/>
  <c r="O51" i="67"/>
  <c r="M46" i="67"/>
  <c r="O46" i="67"/>
  <c r="N46" i="68"/>
  <c r="P51" i="66"/>
  <c r="M17" i="51"/>
  <c r="O17" i="51"/>
  <c r="N17" i="61"/>
  <c r="O17" i="61"/>
  <c r="N21" i="69"/>
  <c r="M21" i="68"/>
  <c r="O21" i="68"/>
  <c r="M48" i="68"/>
  <c r="N48" i="69"/>
  <c r="N17" i="65"/>
  <c r="O17" i="65"/>
  <c r="M17" i="64"/>
  <c r="O17" i="64"/>
  <c r="N14" i="68"/>
  <c r="M14" i="67"/>
  <c r="O14" i="67"/>
  <c r="M35" i="51"/>
  <c r="O35" i="51"/>
  <c r="N35" i="61"/>
  <c r="O35" i="61"/>
  <c r="M52" i="69"/>
  <c r="M50" i="64"/>
  <c r="O50" i="64"/>
  <c r="N50" i="65"/>
  <c r="O50" i="65"/>
  <c r="N16" i="65"/>
  <c r="O16" i="65"/>
  <c r="M16" i="64"/>
  <c r="O16" i="64"/>
  <c r="M37" i="69"/>
  <c r="N28" i="69"/>
  <c r="M28" i="68"/>
  <c r="O28" i="68"/>
  <c r="N25" i="69"/>
  <c r="M25" i="68"/>
  <c r="O25" i="68"/>
  <c r="M55" i="68"/>
  <c r="N55" i="69"/>
  <c r="M50" i="68"/>
  <c r="N50" i="69"/>
  <c r="O50" i="69"/>
  <c r="M34" i="69"/>
  <c r="N54" i="61"/>
  <c r="O54" i="61"/>
  <c r="M54" i="51"/>
  <c r="O54" i="51"/>
  <c r="M49" i="69"/>
  <c r="N44" i="68"/>
  <c r="M44" i="67"/>
  <c r="O44" i="67"/>
  <c r="N20" i="65"/>
  <c r="O20" i="65"/>
  <c r="M20" i="64"/>
  <c r="O20" i="64"/>
  <c r="N56" i="61"/>
  <c r="O56" i="61"/>
  <c r="M56" i="51"/>
  <c r="O56" i="51"/>
  <c r="N41" i="65"/>
  <c r="O41" i="65"/>
  <c r="M41" i="64"/>
  <c r="O41" i="64"/>
  <c r="N20" i="61"/>
  <c r="O20" i="61"/>
  <c r="M20" i="51"/>
  <c r="O20" i="51"/>
  <c r="M20" i="67"/>
  <c r="O20" i="67"/>
  <c r="N20" i="68"/>
  <c r="N41" i="69"/>
  <c r="M41" i="68"/>
  <c r="M30" i="62"/>
  <c r="O30" i="62"/>
  <c r="N30" i="63"/>
  <c r="O30" i="63"/>
  <c r="M38" i="69"/>
  <c r="N55" i="61"/>
  <c r="O55" i="61"/>
  <c r="M55" i="51"/>
  <c r="O55" i="51"/>
  <c r="M19" i="69"/>
  <c r="N35" i="69"/>
  <c r="M35" i="68"/>
  <c r="N36" i="65"/>
  <c r="O36" i="65"/>
  <c r="M36" i="64"/>
  <c r="O36" i="64"/>
  <c r="N53" i="65"/>
  <c r="O53" i="65"/>
  <c r="M53" i="64"/>
  <c r="O53" i="64"/>
  <c r="M30" i="69"/>
  <c r="O30" i="69"/>
  <c r="M42" i="67"/>
  <c r="O42" i="67"/>
  <c r="N42" i="68"/>
  <c r="N24" i="68"/>
  <c r="M24" i="67"/>
  <c r="O24" i="67"/>
  <c r="N31" i="61"/>
  <c r="O31" i="61"/>
  <c r="M31" i="51"/>
  <c r="O31" i="51"/>
  <c r="M34" i="68"/>
  <c r="O34" i="68"/>
  <c r="N34" i="69"/>
  <c r="M47" i="67"/>
  <c r="O47" i="67"/>
  <c r="N47" i="68"/>
  <c r="N37" i="65"/>
  <c r="O37" i="65"/>
  <c r="M37" i="64"/>
  <c r="O37" i="64"/>
  <c r="M21" i="69"/>
  <c r="O21" i="69"/>
  <c r="N7" i="61"/>
  <c r="O7" i="61"/>
  <c r="M7" i="51"/>
  <c r="O7" i="51"/>
  <c r="M32" i="69"/>
  <c r="O32" i="69"/>
  <c r="N32" i="68"/>
  <c r="M32" i="67"/>
  <c r="O32" i="67"/>
  <c r="P24" i="66"/>
  <c r="N51" i="69"/>
  <c r="M51" i="68"/>
  <c r="N23" i="69"/>
  <c r="M23" i="68"/>
  <c r="O23" i="68"/>
  <c r="P21" i="66"/>
  <c r="M37" i="68"/>
  <c r="O37" i="68"/>
  <c r="N37" i="69"/>
  <c r="N34" i="65"/>
  <c r="O34" i="65"/>
  <c r="M34" i="64"/>
  <c r="O34" i="64"/>
  <c r="N16" i="69"/>
  <c r="O16" i="69"/>
  <c r="M16" i="68"/>
  <c r="N13" i="65"/>
  <c r="O13" i="65"/>
  <c r="M13" i="64"/>
  <c r="O13" i="64"/>
  <c r="N44" i="63"/>
  <c r="O44" i="63"/>
  <c r="M44" i="62"/>
  <c r="O44" i="62"/>
  <c r="N23" i="61"/>
  <c r="O23" i="61"/>
  <c r="M23" i="51"/>
  <c r="O23" i="51"/>
  <c r="N45" i="65"/>
  <c r="O45" i="65"/>
  <c r="M45" i="64"/>
  <c r="O45" i="64"/>
  <c r="N23" i="65"/>
  <c r="O23" i="65"/>
  <c r="M23" i="64"/>
  <c r="O23" i="64"/>
  <c r="N22" i="68"/>
  <c r="O22" i="68"/>
  <c r="M22" i="67"/>
  <c r="O22" i="67"/>
  <c r="M28" i="51"/>
  <c r="O28" i="51"/>
  <c r="N28" i="61"/>
  <c r="O28" i="61"/>
  <c r="O29" i="69"/>
  <c r="N48" i="61"/>
  <c r="O48" i="61"/>
  <c r="M48" i="51"/>
  <c r="O48" i="51"/>
  <c r="O40" i="69"/>
  <c r="M11" i="62"/>
  <c r="O11" i="62"/>
  <c r="N11" i="63"/>
  <c r="O11" i="63"/>
  <c r="N33" i="69"/>
  <c r="M33" i="68"/>
  <c r="O33" i="68"/>
  <c r="M9" i="62"/>
  <c r="O9" i="62"/>
  <c r="N9" i="63"/>
  <c r="O9" i="63"/>
  <c r="N19" i="68"/>
  <c r="M19" i="67"/>
  <c r="O19" i="67"/>
  <c r="M56" i="64"/>
  <c r="O56" i="64"/>
  <c r="N56" i="65"/>
  <c r="O56" i="65"/>
  <c r="M24" i="51"/>
  <c r="O24" i="51"/>
  <c r="N24" i="61"/>
  <c r="O24" i="61"/>
  <c r="N10" i="63"/>
  <c r="O10" i="63"/>
  <c r="M10" i="62"/>
  <c r="O10" i="62"/>
  <c r="N41" i="63"/>
  <c r="O41" i="63"/>
  <c r="M41" i="62"/>
  <c r="O41" i="62"/>
  <c r="M43" i="68"/>
  <c r="O43" i="68"/>
  <c r="N43" i="69"/>
  <c r="O43" i="69"/>
  <c r="N15" i="68"/>
  <c r="M15" i="67"/>
  <c r="O15" i="67"/>
  <c r="M47" i="68"/>
  <c r="O47" i="68"/>
  <c r="N47" i="69"/>
  <c r="M43" i="67"/>
  <c r="O43" i="67"/>
  <c r="N43" i="68"/>
  <c r="M38" i="64"/>
  <c r="O38" i="64"/>
  <c r="N38" i="65"/>
  <c r="O38" i="65"/>
  <c r="N36" i="61"/>
  <c r="O36" i="61"/>
  <c r="M36" i="51"/>
  <c r="O36" i="51"/>
  <c r="M42" i="51"/>
  <c r="O42" i="51"/>
  <c r="N42" i="61"/>
  <c r="O42" i="61"/>
  <c r="M51" i="69"/>
  <c r="M31" i="69"/>
  <c r="N36" i="69"/>
  <c r="M36" i="68"/>
  <c r="N17" i="69"/>
  <c r="O17" i="69"/>
  <c r="M17" i="68"/>
  <c r="O17" i="68"/>
  <c r="P39" i="66"/>
  <c r="N44" i="61"/>
  <c r="O44" i="61"/>
  <c r="M44" i="51"/>
  <c r="O44" i="51"/>
  <c r="M45" i="67"/>
  <c r="O45" i="67"/>
  <c r="N45" i="68"/>
  <c r="M56" i="69"/>
  <c r="K10" i="64"/>
  <c r="J10" i="65"/>
  <c r="I10" i="64"/>
  <c r="M10" i="64"/>
  <c r="O10" i="64"/>
  <c r="N52" i="65"/>
  <c r="O52" i="65"/>
  <c r="M52" i="64"/>
  <c r="O52" i="64"/>
  <c r="N12" i="61"/>
  <c r="O12" i="61"/>
  <c r="M12" i="51"/>
  <c r="O12" i="51"/>
  <c r="M35" i="67"/>
  <c r="O35" i="67"/>
  <c r="N35" i="68"/>
  <c r="O23" i="67"/>
  <c r="M32" i="51"/>
  <c r="O32" i="51"/>
  <c r="N32" i="61"/>
  <c r="O32" i="61"/>
  <c r="M42" i="68"/>
  <c r="O42" i="68"/>
  <c r="N42" i="69"/>
  <c r="O42" i="69"/>
  <c r="N16" i="68"/>
  <c r="M16" i="67"/>
  <c r="O16" i="67"/>
  <c r="N14" i="65"/>
  <c r="O14" i="65"/>
  <c r="M14" i="64"/>
  <c r="O14" i="64"/>
  <c r="M24" i="64"/>
  <c r="O24" i="64"/>
  <c r="N24" i="65"/>
  <c r="O24" i="65"/>
  <c r="N53" i="69"/>
  <c r="M53" i="68"/>
  <c r="N38" i="68"/>
  <c r="M38" i="67"/>
  <c r="O38" i="67"/>
  <c r="N33" i="68"/>
  <c r="M33" i="67"/>
  <c r="O33" i="67"/>
  <c r="M39" i="67"/>
  <c r="O39" i="67"/>
  <c r="N39" i="68"/>
  <c r="M54" i="62"/>
  <c r="O54" i="62"/>
  <c r="N54" i="63"/>
  <c r="O54" i="63"/>
  <c r="N40" i="68"/>
  <c r="M40" i="67"/>
  <c r="O40" i="67"/>
  <c r="M54" i="68"/>
  <c r="N54" i="69"/>
  <c r="M47" i="51"/>
  <c r="O47" i="51"/>
  <c r="N47" i="61"/>
  <c r="O47" i="61"/>
  <c r="M19" i="64"/>
  <c r="O19" i="64"/>
  <c r="N19" i="65"/>
  <c r="O19" i="65"/>
  <c r="M20" i="68"/>
  <c r="O20" i="68"/>
  <c r="N20" i="69"/>
  <c r="N16" i="61"/>
  <c r="O16" i="61"/>
  <c r="M16" i="51"/>
  <c r="O16" i="51"/>
  <c r="O25" i="69"/>
  <c r="M12" i="64"/>
  <c r="O12" i="64"/>
  <c r="N12" i="65"/>
  <c r="O12" i="65"/>
  <c r="N30" i="65"/>
  <c r="O30" i="65"/>
  <c r="M30" i="64"/>
  <c r="O30" i="64"/>
  <c r="N21" i="65"/>
  <c r="O21" i="65"/>
  <c r="M21" i="64"/>
  <c r="O21" i="64"/>
  <c r="O28" i="69"/>
  <c r="N31" i="69"/>
  <c r="M31" i="68"/>
  <c r="M55" i="67"/>
  <c r="O55" i="67"/>
  <c r="N55" i="68"/>
  <c r="M42" i="62"/>
  <c r="O42" i="62"/>
  <c r="N42" i="63"/>
  <c r="O42" i="63"/>
  <c r="M25" i="64"/>
  <c r="O25" i="64"/>
  <c r="N25" i="65"/>
  <c r="O25" i="65"/>
  <c r="N52" i="61"/>
  <c r="O52" i="61"/>
  <c r="M52" i="51"/>
  <c r="O52" i="51"/>
  <c r="M55" i="62"/>
  <c r="O55" i="62"/>
  <c r="N55" i="63"/>
  <c r="O55" i="63"/>
  <c r="N50" i="68"/>
  <c r="M50" i="67"/>
  <c r="O50" i="67"/>
  <c r="N52" i="69"/>
  <c r="M52" i="68"/>
  <c r="N18" i="65"/>
  <c r="O18" i="65"/>
  <c r="M18" i="64"/>
  <c r="O18" i="64"/>
  <c r="N31" i="68"/>
  <c r="M31" i="67"/>
  <c r="O31" i="67"/>
  <c r="M37" i="62"/>
  <c r="O37" i="62"/>
  <c r="N37" i="63"/>
  <c r="O37" i="63"/>
  <c r="O36" i="69"/>
  <c r="N53" i="68"/>
  <c r="M53" i="67"/>
  <c r="O53" i="67"/>
  <c r="N33" i="65"/>
  <c r="O33" i="65"/>
  <c r="M33" i="64"/>
  <c r="O33" i="64"/>
  <c r="M26" i="51"/>
  <c r="O26" i="51"/>
  <c r="N26" i="61"/>
  <c r="O26" i="61"/>
  <c r="M17" i="67"/>
  <c r="O17" i="67"/>
  <c r="N17" i="68"/>
  <c r="O35" i="69"/>
  <c r="M31" i="64"/>
  <c r="O31" i="64"/>
  <c r="N31" i="65"/>
  <c r="O31" i="65"/>
  <c r="M39" i="64"/>
  <c r="O39" i="64"/>
  <c r="N39" i="65"/>
  <c r="O39" i="65"/>
  <c r="N39" i="61"/>
  <c r="O39" i="61"/>
  <c r="M39" i="51"/>
  <c r="O39" i="51"/>
  <c r="P25" i="66"/>
  <c r="N28" i="65"/>
  <c r="O28" i="65"/>
  <c r="M28" i="64"/>
  <c r="O28" i="64"/>
  <c r="M22" i="64"/>
  <c r="O22" i="64"/>
  <c r="N22" i="65"/>
  <c r="O22" i="65"/>
  <c r="N15" i="69"/>
  <c r="M15" i="68"/>
  <c r="O15" i="68"/>
  <c r="O41" i="69"/>
  <c r="N32" i="63"/>
  <c r="O32" i="63"/>
  <c r="M32" i="62"/>
  <c r="O32" i="62"/>
  <c r="M48" i="64"/>
  <c r="O48" i="64"/>
  <c r="N48" i="65"/>
  <c r="O48" i="65"/>
  <c r="M28" i="67"/>
  <c r="O28" i="67"/>
  <c r="N28" i="68"/>
  <c r="N11" i="61"/>
  <c r="O11" i="61"/>
  <c r="M11" i="51"/>
  <c r="O11" i="51"/>
  <c r="M27" i="62"/>
  <c r="O27" i="62"/>
  <c r="N27" i="63"/>
  <c r="O27" i="63"/>
  <c r="M27" i="64"/>
  <c r="O27" i="64"/>
  <c r="N27" i="65"/>
  <c r="O27" i="65"/>
  <c r="N55" i="65"/>
  <c r="O55" i="65"/>
  <c r="M55" i="64"/>
  <c r="O55" i="64"/>
  <c r="O48" i="69"/>
  <c r="M27" i="51"/>
  <c r="O27" i="51"/>
  <c r="N27" i="61"/>
  <c r="O27" i="61"/>
  <c r="N20" i="63"/>
  <c r="O20" i="63"/>
  <c r="M20" i="62"/>
  <c r="O20" i="62"/>
  <c r="M44" i="64"/>
  <c r="O44" i="64"/>
  <c r="N44" i="65"/>
  <c r="O44" i="65"/>
  <c r="N27" i="69"/>
  <c r="O27" i="69"/>
  <c r="M27" i="68"/>
  <c r="O27" i="68"/>
  <c r="M47" i="62"/>
  <c r="O47" i="62"/>
  <c r="N47" i="63"/>
  <c r="O47" i="63"/>
  <c r="M43" i="51"/>
  <c r="O43" i="51"/>
  <c r="N43" i="61"/>
  <c r="O43" i="61"/>
  <c r="M30" i="68"/>
  <c r="O30" i="68"/>
  <c r="N30" i="69"/>
  <c r="M48" i="62"/>
  <c r="O48" i="62"/>
  <c r="N48" i="63"/>
  <c r="O48" i="63"/>
  <c r="M15" i="62"/>
  <c r="O15" i="62"/>
  <c r="N15" i="63"/>
  <c r="O15" i="63"/>
  <c r="N19" i="69"/>
  <c r="M19" i="68"/>
  <c r="M32" i="64"/>
  <c r="O32" i="64"/>
  <c r="N32" i="65"/>
  <c r="O32" i="65"/>
  <c r="M21" i="67"/>
  <c r="O21" i="67"/>
  <c r="N21" i="68"/>
  <c r="O23" i="69"/>
  <c r="O53" i="69"/>
  <c r="N51" i="65"/>
  <c r="O51" i="65"/>
  <c r="M51" i="64"/>
  <c r="O51" i="64"/>
  <c r="O47" i="69"/>
  <c r="N26" i="69"/>
  <c r="M26" i="68"/>
  <c r="O26" i="68"/>
  <c r="N41" i="68"/>
  <c r="M41" i="67"/>
  <c r="O41" i="67"/>
  <c r="N46" i="65"/>
  <c r="O46" i="65"/>
  <c r="M46" i="64"/>
  <c r="O46" i="64"/>
  <c r="N38" i="69"/>
  <c r="M38" i="68"/>
  <c r="N22" i="63"/>
  <c r="O22" i="63"/>
  <c r="M22" i="62"/>
  <c r="O22" i="62"/>
  <c r="N15" i="65"/>
  <c r="O15" i="65"/>
  <c r="M15" i="64"/>
  <c r="O15" i="64"/>
  <c r="M39" i="69"/>
  <c r="O39" i="69"/>
  <c r="N40" i="69"/>
  <c r="M40" i="68"/>
  <c r="O40" i="68"/>
  <c r="M52" i="67"/>
  <c r="O52" i="67"/>
  <c r="N52" i="68"/>
  <c r="N33" i="63"/>
  <c r="O33" i="63"/>
  <c r="M33" i="62"/>
  <c r="O33" i="62"/>
  <c r="N42" i="65"/>
  <c r="O42" i="65"/>
  <c r="M42" i="64"/>
  <c r="O42" i="64"/>
  <c r="N39" i="63"/>
  <c r="O39" i="63"/>
  <c r="M39" i="62"/>
  <c r="O39" i="62"/>
  <c r="M54" i="67"/>
  <c r="O54" i="67"/>
  <c r="N54" i="68"/>
  <c r="N46" i="63"/>
  <c r="O46" i="63"/>
  <c r="M46" i="62"/>
  <c r="O46" i="62"/>
  <c r="N10" i="61"/>
  <c r="O10" i="61"/>
  <c r="M10" i="51"/>
  <c r="O10" i="51"/>
  <c r="K2" i="64"/>
  <c r="P17" i="64"/>
  <c r="P37" i="64"/>
  <c r="P38" i="63"/>
  <c r="O52" i="68"/>
  <c r="P25" i="64"/>
  <c r="P15" i="64"/>
  <c r="O38" i="68"/>
  <c r="O19" i="68"/>
  <c r="P39" i="64"/>
  <c r="P42" i="63"/>
  <c r="O31" i="68"/>
  <c r="O16" i="68"/>
  <c r="O51" i="68"/>
  <c r="O19" i="69"/>
  <c r="P30" i="63"/>
  <c r="O50" i="68"/>
  <c r="O52" i="69"/>
  <c r="O48" i="68"/>
  <c r="O15" i="69"/>
  <c r="O56" i="68"/>
  <c r="O46" i="68"/>
  <c r="N14" i="69"/>
  <c r="P40" i="64"/>
  <c r="P51" i="64"/>
  <c r="P28" i="64"/>
  <c r="P33" i="63"/>
  <c r="O53" i="68"/>
  <c r="P14" i="64"/>
  <c r="N10" i="65"/>
  <c r="O10" i="65"/>
  <c r="O51" i="69"/>
  <c r="P23" i="64"/>
  <c r="K2" i="51"/>
  <c r="P36" i="51"/>
  <c r="P53" i="64"/>
  <c r="O35" i="68"/>
  <c r="K2" i="68"/>
  <c r="O41" i="68"/>
  <c r="O34" i="69"/>
  <c r="O55" i="68"/>
  <c r="O33" i="69"/>
  <c r="O55" i="69"/>
  <c r="O18" i="69"/>
  <c r="O20" i="69"/>
  <c r="O45" i="68"/>
  <c r="O44" i="68"/>
  <c r="M13" i="67"/>
  <c r="O13" i="67"/>
  <c r="P70" i="66"/>
  <c r="R9" i="50"/>
  <c r="S9" i="50"/>
  <c r="F9" i="50"/>
  <c r="O14" i="69"/>
  <c r="P30" i="64"/>
  <c r="O31" i="69"/>
  <c r="P21" i="64"/>
  <c r="O54" i="68"/>
  <c r="P54" i="62"/>
  <c r="P52" i="64"/>
  <c r="O56" i="69"/>
  <c r="O36" i="68"/>
  <c r="P38" i="64"/>
  <c r="P10" i="63"/>
  <c r="P56" i="64"/>
  <c r="K2" i="63"/>
  <c r="P11" i="63"/>
  <c r="K2" i="61"/>
  <c r="O38" i="69"/>
  <c r="O49" i="69"/>
  <c r="O37" i="69"/>
  <c r="O26" i="69"/>
  <c r="O32" i="68"/>
  <c r="P49" i="64"/>
  <c r="O24" i="68"/>
  <c r="P18" i="63"/>
  <c r="P34" i="63"/>
  <c r="K2" i="62"/>
  <c r="D11" i="50"/>
  <c r="P69" i="68"/>
  <c r="P66" i="68"/>
  <c r="P67" i="68"/>
  <c r="P64" i="68"/>
  <c r="P57" i="68"/>
  <c r="P60" i="68"/>
  <c r="P62" i="68"/>
  <c r="P59" i="68"/>
  <c r="P65" i="68"/>
  <c r="P58" i="68"/>
  <c r="P63" i="68"/>
  <c r="P68" i="68"/>
  <c r="P61" i="68"/>
  <c r="P33" i="68"/>
  <c r="P40" i="68"/>
  <c r="P26" i="68"/>
  <c r="P37" i="68"/>
  <c r="P34" i="68"/>
  <c r="P49" i="68"/>
  <c r="P23" i="68"/>
  <c r="P29" i="68"/>
  <c r="P30" i="68"/>
  <c r="P21" i="68"/>
  <c r="P25" i="68"/>
  <c r="P22" i="68"/>
  <c r="P15" i="68"/>
  <c r="P17" i="68"/>
  <c r="P28" i="68"/>
  <c r="P27" i="68"/>
  <c r="P20" i="68"/>
  <c r="P13" i="68"/>
  <c r="P14" i="68"/>
  <c r="P18" i="68"/>
  <c r="P39" i="68"/>
  <c r="P47" i="68"/>
  <c r="P42" i="68"/>
  <c r="P43" i="68"/>
  <c r="K2" i="65"/>
  <c r="P10" i="65"/>
  <c r="P9" i="61"/>
  <c r="D4" i="50"/>
  <c r="P33" i="61"/>
  <c r="P62" i="61"/>
  <c r="P64" i="61"/>
  <c r="P37" i="61"/>
  <c r="P19" i="61"/>
  <c r="P61" i="61"/>
  <c r="P59" i="61"/>
  <c r="P53" i="61"/>
  <c r="P66" i="61"/>
  <c r="P41" i="61"/>
  <c r="P58" i="61"/>
  <c r="P68" i="61"/>
  <c r="P69" i="61"/>
  <c r="P67" i="61"/>
  <c r="P60" i="61"/>
  <c r="P65" i="61"/>
  <c r="P57" i="61"/>
  <c r="P63" i="61"/>
  <c r="P8" i="61"/>
  <c r="P29" i="61"/>
  <c r="P49" i="61"/>
  <c r="P22" i="61"/>
  <c r="P45" i="61"/>
  <c r="P6" i="61"/>
  <c r="P25" i="61"/>
  <c r="P48" i="51"/>
  <c r="P26" i="51"/>
  <c r="P27" i="51"/>
  <c r="P35" i="61"/>
  <c r="P68" i="62"/>
  <c r="P16" i="62"/>
  <c r="P69" i="62"/>
  <c r="P67" i="62"/>
  <c r="P40" i="62"/>
  <c r="P66" i="62"/>
  <c r="P63" i="62"/>
  <c r="P61" i="62"/>
  <c r="P60" i="62"/>
  <c r="D5" i="50"/>
  <c r="P59" i="62"/>
  <c r="P57" i="62"/>
  <c r="P13" i="62"/>
  <c r="P62" i="62"/>
  <c r="P51" i="62"/>
  <c r="P64" i="62"/>
  <c r="P12" i="62"/>
  <c r="P58" i="62"/>
  <c r="P65" i="62"/>
  <c r="P52" i="62"/>
  <c r="P26" i="62"/>
  <c r="P36" i="62"/>
  <c r="P24" i="62"/>
  <c r="P31" i="62"/>
  <c r="P14" i="62"/>
  <c r="P19" i="62"/>
  <c r="P21" i="62"/>
  <c r="P8" i="62"/>
  <c r="P56" i="62"/>
  <c r="P45" i="62"/>
  <c r="P29" i="62"/>
  <c r="P35" i="62"/>
  <c r="P43" i="62"/>
  <c r="P49" i="62"/>
  <c r="P28" i="62"/>
  <c r="P50" i="62"/>
  <c r="P23" i="62"/>
  <c r="P7" i="62"/>
  <c r="P25" i="62"/>
  <c r="P38" i="61"/>
  <c r="P30" i="61"/>
  <c r="P42" i="61"/>
  <c r="P47" i="62"/>
  <c r="P7" i="51"/>
  <c r="P52" i="61"/>
  <c r="P26" i="61"/>
  <c r="P36" i="61"/>
  <c r="P15" i="51"/>
  <c r="P54" i="51"/>
  <c r="P57" i="63"/>
  <c r="P68" i="63"/>
  <c r="P16" i="63"/>
  <c r="P62" i="63"/>
  <c r="P65" i="63"/>
  <c r="P69" i="63"/>
  <c r="P35" i="63"/>
  <c r="P45" i="63"/>
  <c r="P58" i="63"/>
  <c r="P61" i="63"/>
  <c r="P63" i="63"/>
  <c r="P59" i="63"/>
  <c r="P64" i="63"/>
  <c r="P66" i="63"/>
  <c r="P29" i="63"/>
  <c r="P31" i="63"/>
  <c r="D6" i="50"/>
  <c r="P67" i="63"/>
  <c r="P60" i="63"/>
  <c r="P25" i="63"/>
  <c r="P24" i="63"/>
  <c r="P19" i="63"/>
  <c r="P14" i="63"/>
  <c r="P12" i="63"/>
  <c r="P13" i="63"/>
  <c r="P21" i="63"/>
  <c r="P56" i="63"/>
  <c r="P49" i="63"/>
  <c r="P36" i="63"/>
  <c r="P28" i="63"/>
  <c r="P43" i="63"/>
  <c r="P26" i="63"/>
  <c r="P52" i="63"/>
  <c r="P23" i="63"/>
  <c r="P8" i="63"/>
  <c r="P50" i="63"/>
  <c r="P40" i="63"/>
  <c r="P51" i="63"/>
  <c r="P15" i="62"/>
  <c r="P35" i="64"/>
  <c r="P24" i="68"/>
  <c r="P32" i="68"/>
  <c r="P20" i="64"/>
  <c r="P31" i="51"/>
  <c r="P34" i="64"/>
  <c r="P28" i="51"/>
  <c r="P9" i="63"/>
  <c r="P44" i="61"/>
  <c r="P16" i="61"/>
  <c r="P55" i="63"/>
  <c r="P11" i="51"/>
  <c r="P55" i="51"/>
  <c r="P47" i="51"/>
  <c r="P33" i="62"/>
  <c r="P13" i="67"/>
  <c r="K2" i="67"/>
  <c r="P47" i="64"/>
  <c r="P55" i="69"/>
  <c r="P55" i="61"/>
  <c r="P13" i="64"/>
  <c r="P51" i="69"/>
  <c r="P54" i="63"/>
  <c r="P37" i="62"/>
  <c r="P39" i="61"/>
  <c r="P15" i="63"/>
  <c r="P46" i="64"/>
  <c r="P46" i="63"/>
  <c r="P21" i="51"/>
  <c r="P30" i="62"/>
  <c r="P24" i="64"/>
  <c r="P55" i="64"/>
  <c r="P46" i="62"/>
  <c r="P29" i="64"/>
  <c r="P50" i="61"/>
  <c r="P56" i="68"/>
  <c r="P16" i="64"/>
  <c r="P41" i="64"/>
  <c r="P51" i="68"/>
  <c r="P45" i="64"/>
  <c r="P9" i="62"/>
  <c r="P32" i="61"/>
  <c r="P31" i="68"/>
  <c r="P33" i="64"/>
  <c r="P20" i="62"/>
  <c r="P19" i="68"/>
  <c r="P38" i="68"/>
  <c r="P44" i="64"/>
  <c r="P42" i="64"/>
  <c r="P41" i="63"/>
  <c r="P20" i="63"/>
  <c r="P17" i="61"/>
  <c r="P49" i="51"/>
  <c r="P6" i="51"/>
  <c r="D3" i="50"/>
  <c r="P41" i="51"/>
  <c r="P5" i="51"/>
  <c r="P22" i="51"/>
  <c r="P37" i="51"/>
  <c r="P29" i="51"/>
  <c r="P53" i="51"/>
  <c r="P33" i="51"/>
  <c r="P19" i="51"/>
  <c r="P9" i="51"/>
  <c r="P45" i="51"/>
  <c r="P25" i="51"/>
  <c r="P8" i="51"/>
  <c r="P61" i="51"/>
  <c r="P64" i="51"/>
  <c r="P63" i="51"/>
  <c r="P69" i="51"/>
  <c r="P65" i="51"/>
  <c r="P58" i="51"/>
  <c r="P62" i="51"/>
  <c r="P66" i="51"/>
  <c r="P60" i="51"/>
  <c r="P68" i="51"/>
  <c r="P59" i="51"/>
  <c r="P67" i="51"/>
  <c r="P57" i="51"/>
  <c r="P10" i="61"/>
  <c r="P43" i="51"/>
  <c r="P50" i="68"/>
  <c r="P31" i="61"/>
  <c r="P42" i="51"/>
  <c r="P47" i="61"/>
  <c r="P7" i="61"/>
  <c r="K2" i="69"/>
  <c r="P33" i="69"/>
  <c r="P14" i="69"/>
  <c r="P38" i="51"/>
  <c r="P53" i="68"/>
  <c r="P32" i="62"/>
  <c r="P42" i="62"/>
  <c r="D7" i="50"/>
  <c r="P9" i="64"/>
  <c r="P64" i="64"/>
  <c r="P65" i="64"/>
  <c r="P68" i="64"/>
  <c r="P63" i="64"/>
  <c r="P57" i="64"/>
  <c r="P59" i="64"/>
  <c r="P60" i="64"/>
  <c r="P58" i="64"/>
  <c r="P61" i="64"/>
  <c r="P62" i="64"/>
  <c r="P67" i="64"/>
  <c r="P66" i="64"/>
  <c r="P69" i="64"/>
  <c r="P52" i="51"/>
  <c r="P20" i="61"/>
  <c r="P31" i="69"/>
  <c r="P10" i="51"/>
  <c r="P44" i="68"/>
  <c r="P18" i="62"/>
  <c r="P21" i="61"/>
  <c r="P30" i="51"/>
  <c r="P35" i="51"/>
  <c r="P56" i="61"/>
  <c r="P35" i="68"/>
  <c r="P23" i="51"/>
  <c r="P24" i="51"/>
  <c r="P44" i="51"/>
  <c r="P27" i="61"/>
  <c r="P22" i="62"/>
  <c r="P24" i="61"/>
  <c r="P34" i="61"/>
  <c r="P51" i="51"/>
  <c r="P38" i="62"/>
  <c r="P17" i="51"/>
  <c r="P11" i="61"/>
  <c r="P46" i="61"/>
  <c r="P39" i="51"/>
  <c r="P38" i="69"/>
  <c r="P23" i="61"/>
  <c r="P54" i="68"/>
  <c r="P34" i="51"/>
  <c r="P54" i="61"/>
  <c r="P45" i="68"/>
  <c r="P14" i="51"/>
  <c r="P20" i="51"/>
  <c r="P10" i="62"/>
  <c r="P16" i="51"/>
  <c r="P46" i="51"/>
  <c r="P40" i="61"/>
  <c r="P48" i="68"/>
  <c r="P19" i="69"/>
  <c r="P16" i="68"/>
  <c r="P48" i="61"/>
  <c r="P41" i="62"/>
  <c r="P12" i="64"/>
  <c r="P55" i="62"/>
  <c r="P22" i="64"/>
  <c r="P27" i="64"/>
  <c r="P43" i="61"/>
  <c r="P52" i="68"/>
  <c r="P32" i="64"/>
  <c r="P15" i="61"/>
  <c r="P11" i="64"/>
  <c r="P54" i="64"/>
  <c r="P17" i="62"/>
  <c r="P51" i="61"/>
  <c r="P14" i="61"/>
  <c r="P53" i="62"/>
  <c r="P50" i="64"/>
  <c r="P49" i="69"/>
  <c r="P36" i="68"/>
  <c r="P19" i="64"/>
  <c r="P32" i="63"/>
  <c r="P40" i="51"/>
  <c r="P32" i="51"/>
  <c r="P48" i="62"/>
  <c r="P26" i="64"/>
  <c r="P34" i="62"/>
  <c r="P17" i="63"/>
  <c r="P18" i="69"/>
  <c r="P53" i="63"/>
  <c r="P55" i="68"/>
  <c r="P41" i="68"/>
  <c r="P28" i="61"/>
  <c r="P12" i="61"/>
  <c r="P31" i="64"/>
  <c r="P27" i="62"/>
  <c r="P47" i="63"/>
  <c r="P39" i="63"/>
  <c r="P13" i="51"/>
  <c r="P50" i="51"/>
  <c r="P56" i="51"/>
  <c r="P44" i="63"/>
  <c r="P12" i="51"/>
  <c r="P18" i="64"/>
  <c r="P48" i="64"/>
  <c r="P13" i="61"/>
  <c r="P43" i="64"/>
  <c r="P46" i="68"/>
  <c r="P18" i="61"/>
  <c r="P52" i="69"/>
  <c r="P36" i="64"/>
  <c r="P44" i="62"/>
  <c r="P11" i="62"/>
  <c r="P48" i="63"/>
  <c r="P22" i="63"/>
  <c r="P18" i="51"/>
  <c r="P10" i="64"/>
  <c r="P37" i="63"/>
  <c r="P27" i="63"/>
  <c r="P39" i="62"/>
  <c r="P70" i="51"/>
  <c r="P26" i="69"/>
  <c r="L7" i="50"/>
  <c r="M7" i="50"/>
  <c r="F7" i="50"/>
  <c r="P34" i="69"/>
  <c r="D10" i="50"/>
  <c r="P12" i="67"/>
  <c r="P62" i="67"/>
  <c r="P67" i="67"/>
  <c r="P58" i="67"/>
  <c r="P60" i="67"/>
  <c r="P59" i="67"/>
  <c r="P64" i="67"/>
  <c r="P65" i="67"/>
  <c r="P68" i="67"/>
  <c r="P63" i="67"/>
  <c r="P66" i="67"/>
  <c r="P34" i="67"/>
  <c r="P57" i="67"/>
  <c r="P69" i="67"/>
  <c r="P61" i="67"/>
  <c r="P20" i="67"/>
  <c r="P31" i="67"/>
  <c r="P41" i="67"/>
  <c r="P38" i="67"/>
  <c r="P35" i="67"/>
  <c r="P15" i="67"/>
  <c r="P33" i="67"/>
  <c r="P32" i="67"/>
  <c r="P44" i="67"/>
  <c r="P28" i="67"/>
  <c r="P52" i="67"/>
  <c r="P47" i="67"/>
  <c r="P37" i="67"/>
  <c r="P27" i="67"/>
  <c r="P50" i="67"/>
  <c r="P45" i="67"/>
  <c r="P21" i="67"/>
  <c r="P16" i="67"/>
  <c r="P19" i="67"/>
  <c r="P48" i="67"/>
  <c r="P53" i="67"/>
  <c r="P29" i="67"/>
  <c r="P56" i="67"/>
  <c r="P14" i="67"/>
  <c r="P22" i="67"/>
  <c r="P36" i="67"/>
  <c r="P17" i="67"/>
  <c r="P39" i="67"/>
  <c r="P54" i="67"/>
  <c r="P40" i="67"/>
  <c r="P42" i="67"/>
  <c r="P51" i="67"/>
  <c r="P23" i="67"/>
  <c r="P43" i="67"/>
  <c r="P46" i="67"/>
  <c r="P30" i="67"/>
  <c r="P49" i="67"/>
  <c r="P55" i="67"/>
  <c r="P18" i="67"/>
  <c r="P26" i="67"/>
  <c r="P25" i="67"/>
  <c r="P24" i="67"/>
  <c r="P70" i="68"/>
  <c r="U6" i="50"/>
  <c r="V6" i="50"/>
  <c r="G6" i="50"/>
  <c r="F6" i="50"/>
  <c r="P60" i="65"/>
  <c r="P68" i="65"/>
  <c r="P62" i="65"/>
  <c r="P57" i="65"/>
  <c r="P58" i="65"/>
  <c r="P64" i="65"/>
  <c r="P63" i="65"/>
  <c r="P61" i="65"/>
  <c r="D8" i="50"/>
  <c r="P67" i="65"/>
  <c r="P59" i="65"/>
  <c r="P69" i="65"/>
  <c r="P66" i="65"/>
  <c r="P65" i="65"/>
  <c r="P47" i="65"/>
  <c r="P27" i="65"/>
  <c r="P42" i="65"/>
  <c r="P21" i="65"/>
  <c r="P20" i="65"/>
  <c r="P11" i="65"/>
  <c r="P70" i="65"/>
  <c r="P18" i="65"/>
  <c r="P30" i="65"/>
  <c r="P38" i="65"/>
  <c r="P41" i="65"/>
  <c r="P43" i="65"/>
  <c r="P23" i="65"/>
  <c r="P53" i="65"/>
  <c r="P26" i="65"/>
  <c r="P24" i="65"/>
  <c r="P52" i="65"/>
  <c r="P35" i="65"/>
  <c r="P50" i="65"/>
  <c r="P45" i="65"/>
  <c r="P39" i="65"/>
  <c r="P34" i="65"/>
  <c r="P31" i="65"/>
  <c r="P29" i="65"/>
  <c r="P19" i="65"/>
  <c r="P49" i="65"/>
  <c r="P46" i="65"/>
  <c r="P15" i="65"/>
  <c r="P16" i="65"/>
  <c r="P22" i="65"/>
  <c r="P32" i="65"/>
  <c r="P28" i="65"/>
  <c r="P25" i="65"/>
  <c r="P36" i="65"/>
  <c r="P48" i="65"/>
  <c r="P33" i="65"/>
  <c r="P55" i="65"/>
  <c r="P56" i="65"/>
  <c r="P37" i="65"/>
  <c r="P17" i="65"/>
  <c r="P54" i="65"/>
  <c r="P40" i="65"/>
  <c r="P14" i="65"/>
  <c r="P51" i="65"/>
  <c r="P44" i="65"/>
  <c r="P12" i="65"/>
  <c r="P13" i="65"/>
  <c r="D12" i="50"/>
  <c r="P58" i="69"/>
  <c r="P61" i="69"/>
  <c r="P66" i="69"/>
  <c r="P65" i="69"/>
  <c r="P64" i="69"/>
  <c r="P59" i="69"/>
  <c r="P60" i="69"/>
  <c r="P57" i="69"/>
  <c r="P63" i="69"/>
  <c r="P69" i="69"/>
  <c r="P68" i="69"/>
  <c r="P67" i="69"/>
  <c r="P62" i="69"/>
  <c r="P42" i="69"/>
  <c r="P43" i="69"/>
  <c r="P48" i="69"/>
  <c r="P41" i="69"/>
  <c r="P36" i="69"/>
  <c r="P21" i="69"/>
  <c r="P44" i="69"/>
  <c r="P47" i="69"/>
  <c r="P32" i="69"/>
  <c r="P17" i="69"/>
  <c r="P25" i="69"/>
  <c r="P23" i="69"/>
  <c r="P16" i="69"/>
  <c r="P30" i="69"/>
  <c r="P24" i="69"/>
  <c r="P46" i="69"/>
  <c r="P27" i="69"/>
  <c r="P35" i="69"/>
  <c r="P29" i="69"/>
  <c r="P54" i="69"/>
  <c r="P28" i="69"/>
  <c r="P22" i="69"/>
  <c r="P53" i="69"/>
  <c r="P40" i="69"/>
  <c r="P50" i="69"/>
  <c r="P45" i="69"/>
  <c r="P39" i="69"/>
  <c r="P15" i="69"/>
  <c r="P70" i="69"/>
  <c r="P20" i="69"/>
  <c r="P70" i="62"/>
  <c r="R6" i="50"/>
  <c r="S6" i="50"/>
  <c r="R5" i="50"/>
  <c r="S5" i="50"/>
  <c r="G5" i="50"/>
  <c r="F5" i="50"/>
  <c r="P70" i="61"/>
  <c r="O6" i="50"/>
  <c r="P6" i="50"/>
  <c r="F4" i="50"/>
  <c r="O4" i="50"/>
  <c r="P4" i="50"/>
  <c r="O5" i="50"/>
  <c r="P5" i="50"/>
  <c r="P70" i="64"/>
  <c r="L6" i="50"/>
  <c r="M6" i="50"/>
  <c r="F3" i="50"/>
  <c r="L5" i="50"/>
  <c r="M5" i="50"/>
  <c r="L3" i="50"/>
  <c r="M3" i="50"/>
  <c r="L4" i="50"/>
  <c r="M4" i="50"/>
  <c r="P37" i="69"/>
  <c r="P70" i="63"/>
  <c r="P56" i="69"/>
  <c r="L11" i="50"/>
  <c r="M11" i="50"/>
  <c r="G11" i="50"/>
  <c r="L12" i="50"/>
  <c r="M12" i="50"/>
  <c r="F11" i="50"/>
  <c r="G3" i="50"/>
  <c r="O12" i="50"/>
  <c r="P12" i="50"/>
  <c r="G12" i="50"/>
  <c r="F12" i="50"/>
  <c r="F8" i="50"/>
  <c r="O9" i="50"/>
  <c r="P9" i="50"/>
  <c r="O8" i="50"/>
  <c r="P8" i="50"/>
  <c r="O10" i="50"/>
  <c r="P10" i="50"/>
  <c r="L9" i="50"/>
  <c r="M9" i="50"/>
  <c r="P70" i="67"/>
  <c r="L10" i="50"/>
  <c r="M10" i="50"/>
  <c r="G7" i="50"/>
  <c r="G4" i="50"/>
  <c r="U10" i="50"/>
  <c r="V10" i="50"/>
  <c r="G10" i="50"/>
  <c r="F10" i="50"/>
  <c r="R10" i="50"/>
  <c r="S10" i="50"/>
  <c r="G9" i="50"/>
  <c r="L8" i="50"/>
  <c r="M8" i="50"/>
  <c r="G8" i="50"/>
</calcChain>
</file>

<file path=xl/sharedStrings.xml><?xml version="1.0" encoding="utf-8"?>
<sst xmlns="http://schemas.openxmlformats.org/spreadsheetml/2006/main" count="309" uniqueCount="47">
  <si>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</si>
  <si>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</si>
  <si>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</si>
  <si>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</si>
  <si>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</si>
  <si>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</si>
  <si>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</si>
  <si>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Health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</si>
  <si>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</si>
  <si>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</si>
  <si>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</si>
  <si>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</si>
  <si>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</si>
  <si>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</si>
  <si>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Gross Costs</t>
  </si>
  <si>
    <t>Return to Education</t>
  </si>
  <si>
    <t>Gross Benefits | Completion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</si>
  <si>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</si>
  <si>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</si>
  <si>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</si>
  <si>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</si>
  <si>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</si>
  <si>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</si>
  <si>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</si>
  <si>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</si>
  <si>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</si>
  <si>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</si>
  <si>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</si>
  <si>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</si>
  <si>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</si>
  <si>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</si>
  <si>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</si>
  <si>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</si>
  <si>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</si>
  <si>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</si>
  <si>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</si>
  <si>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</si>
  <si>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</si>
  <si>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</si>
  <si>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</si>
  <si>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</si>
  <si>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</si>
  <si>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</si>
  <si>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</si>
  <si>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</si>
  <si>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</si>
  <si>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All other variables from meta.xls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</si>
</sst>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6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</cellStyleXfs>
  <cellXfs count="26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" fontId="4" fillId="0" borderId="0" xfId="0" applyNumberFormat="1" applyFon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168" fontId="0" fillId="0" borderId="0" xfId="1" applyFont="1" applyAlignment="1">
      <alignment horizontal="right" vertical="center"/>
    </xf>
    <xf numFmtId="168" fontId="0" fillId="0" borderId="0" xfId="1" applyFont="1"/>
  </cellXfs>
  <cellStyles count="5">
    <cellStyle name="3Decimals" xfId="1"/>
    <cellStyle name="NoDecimals" xfId="2"/>
    <cellStyle name="NoDecimalsNoComma" xfId="3"/>
    <cellStyle name="Normal" xfId="0" builtinId="0" customBuiltin="1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workbookViewId="0">
      <selection activeCell="F16" sqref="F16"/>
    </sheetView>
  </sheetViews>
  <sheetFormatPr defaultRowHeight="12.75" x14ac:dyDescent="0.2"/>
  <cols>
    <col min="1" max="1" width="9.140625" style="19"/>
    <col min="2" max="3" width="12.42578125" style="9" customWidth="1"/>
    <col min="4" max="6" width="9.140625" style="9"/>
    <col min="7" max="7" width="9.5703125" style="9" customWidth="1"/>
    <col min="8" max="9" width="9.140625" style="9"/>
    <col min="10" max="10" width="9.5703125" style="9" customWidth="1"/>
    <col min="11" max="11" width="9.140625" style="10"/>
    <col min="12" max="16384" width="9.140625" style="9"/>
  </cols>
  <sheetData>
    <row r="1" spans="1:21" x14ac:dyDescent="0.2">
      <c r="A1" s="19" t="s">
        <v>5</v>
      </c>
      <c r="B1" s="21" t="s">
        <v>38</v>
      </c>
      <c r="C1" s="21" t="s">
        <v>39</v>
      </c>
      <c r="D1" s="9" t="s">
        <v>10</v>
      </c>
      <c r="E1" s="9" t="s">
        <v>9</v>
      </c>
      <c r="F1" s="21" t="s">
        <v>45</v>
      </c>
      <c r="G1" s="9" t="s">
        <v>3</v>
      </c>
      <c r="H1" s="9" t="s">
        <v>4</v>
      </c>
      <c r="K1" s="10" t="s">
        <v>19</v>
      </c>
      <c r="L1" s="9" t="s">
        <v>1</v>
      </c>
      <c r="O1" s="9" t="s">
        <v>42</v>
      </c>
      <c r="P1" s="9" t="s">
        <v>43</v>
      </c>
      <c r="Q1" s="9" t="s">
        <v>44</v>
      </c>
    </row>
    <row r="2" spans="1:21" x14ac:dyDescent="0.2">
      <c r="A2" s="19">
        <v>8</v>
      </c>
      <c r="B2" s="20">
        <v>37694</v>
      </c>
      <c r="C2" s="20">
        <v>16965</v>
      </c>
      <c r="D2" s="24">
        <v>6.3E-2</v>
      </c>
      <c r="E2" s="24">
        <v>1</v>
      </c>
      <c r="F2" s="24">
        <v>1</v>
      </c>
      <c r="G2" s="9">
        <v>2.5000000000000001E-2</v>
      </c>
      <c r="H2" s="11">
        <f>AVERAGE(L2:L53)</f>
        <v>2.0085479604911836</v>
      </c>
      <c r="I2" s="14"/>
      <c r="J2" s="19"/>
      <c r="K2" s="10">
        <v>0</v>
      </c>
      <c r="L2" s="9">
        <f t="shared" ref="L2:L33" si="0">(1+experiencepremium)^K2</f>
        <v>1</v>
      </c>
      <c r="O2" s="23">
        <v>0</v>
      </c>
      <c r="P2" s="23">
        <v>3662</v>
      </c>
      <c r="Q2" s="9">
        <v>0.28000000000000003</v>
      </c>
    </row>
    <row r="3" spans="1:21" x14ac:dyDescent="0.2">
      <c r="A3" s="19">
        <v>9</v>
      </c>
      <c r="B3" s="20">
        <v>39271</v>
      </c>
      <c r="C3" s="20">
        <v>17675</v>
      </c>
      <c r="D3" s="24">
        <v>0.06</v>
      </c>
      <c r="E3" s="24">
        <v>0.98</v>
      </c>
      <c r="F3" s="24">
        <v>1</v>
      </c>
      <c r="H3" s="11">
        <f>AVERAGE(L2:L52)</f>
        <v>1.978852107996969</v>
      </c>
      <c r="I3" s="14"/>
      <c r="J3" s="19"/>
      <c r="K3" s="10">
        <v>1</v>
      </c>
      <c r="L3" s="9">
        <f t="shared" si="0"/>
        <v>1.0249999999999999</v>
      </c>
      <c r="P3" s="16"/>
      <c r="Q3" s="16"/>
      <c r="T3" s="16"/>
      <c r="U3" s="16"/>
    </row>
    <row r="4" spans="1:21" x14ac:dyDescent="0.2">
      <c r="A4" s="19">
        <v>10</v>
      </c>
      <c r="B4" s="20">
        <v>40914</v>
      </c>
      <c r="C4" s="20">
        <v>18415</v>
      </c>
      <c r="D4" s="24">
        <v>5.7000000000000002E-2</v>
      </c>
      <c r="E4" s="24">
        <v>0.98</v>
      </c>
      <c r="F4" s="24">
        <v>1</v>
      </c>
      <c r="H4" s="11">
        <f>AVERAGE(L2:L51)</f>
        <v>1.9496869757628374</v>
      </c>
      <c r="I4" s="14"/>
      <c r="J4" s="19"/>
      <c r="K4" s="10">
        <v>2</v>
      </c>
      <c r="L4" s="9">
        <f t="shared" si="0"/>
        <v>1.0506249999999999</v>
      </c>
      <c r="P4" s="16"/>
      <c r="Q4" s="16"/>
      <c r="T4" s="16"/>
      <c r="U4" s="16"/>
    </row>
    <row r="5" spans="1:21" x14ac:dyDescent="0.2">
      <c r="A5" s="19">
        <v>11</v>
      </c>
      <c r="B5" s="20">
        <v>42625</v>
      </c>
      <c r="C5" s="20">
        <v>19185</v>
      </c>
      <c r="D5" s="24">
        <v>5.3999999999999999E-2</v>
      </c>
      <c r="E5" s="24">
        <v>0.98</v>
      </c>
      <c r="F5" s="24">
        <v>1</v>
      </c>
      <c r="H5" s="11">
        <f>AVERAGE(L2:L50)</f>
        <v>1.9210422854781857</v>
      </c>
      <c r="I5" s="14"/>
      <c r="J5" s="19"/>
      <c r="K5" s="10">
        <v>3</v>
      </c>
      <c r="L5" s="9">
        <f t="shared" si="0"/>
        <v>1.0768906249999999</v>
      </c>
      <c r="P5" s="16"/>
      <c r="Q5" s="16"/>
      <c r="T5" s="16"/>
      <c r="U5" s="16"/>
    </row>
    <row r="6" spans="1:21" x14ac:dyDescent="0.2">
      <c r="A6" s="19">
        <v>12</v>
      </c>
      <c r="B6" s="20">
        <v>48688</v>
      </c>
      <c r="C6" s="20">
        <v>21914</v>
      </c>
      <c r="D6" s="24">
        <v>4.4999999999999998E-2</v>
      </c>
      <c r="E6" s="24">
        <v>0.98</v>
      </c>
      <c r="F6" s="24">
        <v>1</v>
      </c>
      <c r="H6" s="11">
        <f>AVERAGE(L2:L49)</f>
        <v>1.8929079672445346</v>
      </c>
      <c r="I6" s="14"/>
      <c r="J6" s="19"/>
      <c r="K6" s="10">
        <v>4</v>
      </c>
      <c r="L6" s="9">
        <f t="shared" si="0"/>
        <v>1.1038128906249998</v>
      </c>
      <c r="P6" s="16"/>
      <c r="Q6" s="16"/>
      <c r="T6" s="16"/>
      <c r="U6" s="16"/>
    </row>
    <row r="7" spans="1:21" x14ac:dyDescent="0.2">
      <c r="A7" s="19">
        <v>13</v>
      </c>
      <c r="B7" s="20">
        <v>50629</v>
      </c>
      <c r="C7" s="20">
        <v>22666</v>
      </c>
      <c r="D7" s="24">
        <v>4.3999999999999997E-2</v>
      </c>
      <c r="E7" s="24">
        <v>0.81200000000000006</v>
      </c>
      <c r="F7" s="24">
        <v>1</v>
      </c>
      <c r="H7" s="11">
        <f>AVERAGE(L2:L48)</f>
        <v>1.8652741552202943</v>
      </c>
      <c r="I7" s="14"/>
      <c r="J7" s="19"/>
      <c r="K7" s="10">
        <v>5</v>
      </c>
      <c r="L7" s="9">
        <f t="shared" si="0"/>
        <v>1.1314082128906247</v>
      </c>
      <c r="P7" s="16"/>
      <c r="Q7" s="16"/>
      <c r="T7" s="16"/>
      <c r="U7" s="16"/>
    </row>
    <row r="8" spans="1:21" x14ac:dyDescent="0.2">
      <c r="A8" s="19">
        <v>14</v>
      </c>
      <c r="B8" s="20">
        <v>52647</v>
      </c>
      <c r="C8" s="20">
        <v>23444</v>
      </c>
      <c r="D8" s="24">
        <v>4.2999999999999997E-2</v>
      </c>
      <c r="E8" s="24">
        <v>0.81200000000000006</v>
      </c>
      <c r="F8" s="24">
        <v>1</v>
      </c>
      <c r="H8" s="11">
        <f>AVERAGE(L2:L47)</f>
        <v>1.8381311833585117</v>
      </c>
      <c r="I8" s="14"/>
      <c r="J8" s="19"/>
      <c r="K8" s="10">
        <v>6</v>
      </c>
      <c r="L8" s="9">
        <f t="shared" si="0"/>
        <v>1.1596934182128902</v>
      </c>
      <c r="P8" s="16"/>
      <c r="Q8" s="16"/>
      <c r="T8" s="16"/>
      <c r="U8" s="16"/>
    </row>
    <row r="9" spans="1:21" x14ac:dyDescent="0.2">
      <c r="A9" s="19">
        <v>15</v>
      </c>
      <c r="B9" s="20">
        <v>54746</v>
      </c>
      <c r="C9" s="20">
        <v>24249</v>
      </c>
      <c r="D9" s="24">
        <v>4.2000000000000003E-2</v>
      </c>
      <c r="E9" s="24">
        <v>0.81200000000000006</v>
      </c>
      <c r="F9" s="24">
        <v>1</v>
      </c>
      <c r="H9" s="11">
        <f>AVERAGE(L2:L46)</f>
        <v>1.8114695812355892</v>
      </c>
      <c r="I9" s="14"/>
      <c r="J9" s="19"/>
      <c r="K9" s="10">
        <v>7</v>
      </c>
      <c r="L9" s="9">
        <f t="shared" si="0"/>
        <v>1.1886857536682125</v>
      </c>
      <c r="P9" s="16"/>
      <c r="Q9" s="16"/>
      <c r="T9" s="16"/>
      <c r="U9" s="16"/>
    </row>
    <row r="10" spans="1:21" x14ac:dyDescent="0.2">
      <c r="A10" s="19">
        <v>16</v>
      </c>
      <c r="B10" s="20">
        <v>69369</v>
      </c>
      <c r="C10" s="20">
        <v>29828</v>
      </c>
      <c r="D10" s="24">
        <v>3.4000000000000002E-2</v>
      </c>
      <c r="E10" s="24">
        <v>0.81200000000000006</v>
      </c>
      <c r="F10" s="24">
        <v>1</v>
      </c>
      <c r="H10" s="11">
        <f>AVERAGE(L2:L45)</f>
        <v>1.7852800699689915</v>
      </c>
      <c r="I10" s="14"/>
      <c r="J10" s="19"/>
      <c r="K10" s="10">
        <v>8</v>
      </c>
      <c r="L10" s="9">
        <f t="shared" si="0"/>
        <v>1.2184028975099177</v>
      </c>
      <c r="P10" s="16"/>
      <c r="Q10" s="16"/>
      <c r="T10" s="16"/>
      <c r="U10" s="16"/>
    </row>
    <row r="11" spans="1:21" x14ac:dyDescent="0.2">
      <c r="A11" s="19">
        <v>17</v>
      </c>
      <c r="B11" s="20">
        <v>70817</v>
      </c>
      <c r="C11" s="20">
        <v>30327</v>
      </c>
      <c r="D11" s="24">
        <v>3.3000000000000002E-2</v>
      </c>
      <c r="E11" s="24">
        <v>0.57199999999999995</v>
      </c>
      <c r="F11" s="24">
        <v>1</v>
      </c>
      <c r="H11" s="11">
        <f>AVERAGE(L2:L44)</f>
        <v>1.7595535582220223</v>
      </c>
      <c r="I11" s="14"/>
      <c r="J11" s="19"/>
      <c r="K11" s="10">
        <v>9</v>
      </c>
      <c r="L11" s="9">
        <f t="shared" si="0"/>
        <v>1.2488629699476654</v>
      </c>
      <c r="P11" s="16"/>
      <c r="Q11" s="16"/>
      <c r="T11" s="16"/>
      <c r="U11" s="16"/>
    </row>
    <row r="12" spans="1:21" x14ac:dyDescent="0.2">
      <c r="A12" s="19">
        <v>18</v>
      </c>
      <c r="B12" s="20">
        <v>80726</v>
      </c>
      <c r="C12" s="20">
        <v>33722</v>
      </c>
      <c r="D12" s="24">
        <v>0.03</v>
      </c>
      <c r="E12" s="24">
        <v>0.57199999999999995</v>
      </c>
      <c r="F12" s="24">
        <v>1</v>
      </c>
      <c r="H12" s="11">
        <f>AVERAGE(L2:L43)</f>
        <v>1.7342811382937739</v>
      </c>
      <c r="I12" s="14"/>
      <c r="J12" s="19"/>
      <c r="K12" s="10">
        <v>10</v>
      </c>
      <c r="L12" s="9">
        <f t="shared" si="0"/>
        <v>1.2800845441963571</v>
      </c>
      <c r="P12" s="16"/>
      <c r="Q12" s="16"/>
      <c r="T12" s="16"/>
      <c r="U12" s="16"/>
    </row>
    <row r="13" spans="1:21" x14ac:dyDescent="0.2">
      <c r="B13"/>
      <c r="C13"/>
      <c r="K13" s="10">
        <v>11</v>
      </c>
      <c r="L13" s="9">
        <f t="shared" si="0"/>
        <v>1.312086657801266</v>
      </c>
    </row>
    <row r="14" spans="1:21" x14ac:dyDescent="0.2">
      <c r="B14" s="15"/>
      <c r="C14" s="15"/>
      <c r="D14" s="17"/>
      <c r="E14" s="17"/>
      <c r="K14" s="10">
        <v>12</v>
      </c>
      <c r="L14" s="9">
        <f t="shared" si="0"/>
        <v>1.3448888242462975</v>
      </c>
    </row>
    <row r="15" spans="1:21" ht="14.25" x14ac:dyDescent="0.2">
      <c r="B15" s="15"/>
      <c r="C15" s="15"/>
      <c r="D15" s="18"/>
      <c r="E15" s="17"/>
      <c r="K15" s="10">
        <v>13</v>
      </c>
      <c r="L15" s="9">
        <f t="shared" si="0"/>
        <v>1.3785110448524549</v>
      </c>
    </row>
    <row r="16" spans="1:21" ht="14.25" x14ac:dyDescent="0.2">
      <c r="B16" s="15"/>
      <c r="C16" s="15"/>
      <c r="D16" s="18"/>
      <c r="E16" s="17"/>
      <c r="F16" s="9" t="s">
        <v>46</v>
      </c>
      <c r="K16" s="10">
        <v>14</v>
      </c>
      <c r="L16" s="9">
        <f t="shared" si="0"/>
        <v>1.4129738209737661</v>
      </c>
    </row>
    <row r="17" spans="2:12" ht="14.25" x14ac:dyDescent="0.2">
      <c r="B17" s="15"/>
      <c r="C17" s="15"/>
      <c r="D17" s="18"/>
      <c r="E17" s="17"/>
      <c r="K17" s="10">
        <v>15</v>
      </c>
      <c r="L17" s="9">
        <f t="shared" si="0"/>
        <v>1.4482981664981105</v>
      </c>
    </row>
    <row r="18" spans="2:12" ht="14.25" x14ac:dyDescent="0.2">
      <c r="B18" s="15"/>
      <c r="C18" s="15"/>
      <c r="D18" s="18"/>
      <c r="E18" s="17"/>
      <c r="K18" s="10">
        <v>16</v>
      </c>
      <c r="L18" s="9">
        <f t="shared" si="0"/>
        <v>1.4845056206605631</v>
      </c>
    </row>
    <row r="19" spans="2:12" ht="14.25" x14ac:dyDescent="0.2">
      <c r="B19" s="15"/>
      <c r="C19" s="15"/>
      <c r="D19" s="18"/>
      <c r="E19" s="17"/>
      <c r="K19" s="10">
        <v>17</v>
      </c>
      <c r="L19" s="9">
        <f t="shared" si="0"/>
        <v>1.521618261177077</v>
      </c>
    </row>
    <row r="20" spans="2:12" ht="14.25" x14ac:dyDescent="0.2">
      <c r="B20" s="15"/>
      <c r="C20" s="15"/>
      <c r="D20" s="18"/>
      <c r="E20" s="17"/>
      <c r="K20" s="10">
        <v>18</v>
      </c>
      <c r="L20" s="9">
        <f t="shared" si="0"/>
        <v>1.559658717706504</v>
      </c>
    </row>
    <row r="21" spans="2:12" ht="14.25" x14ac:dyDescent="0.2">
      <c r="B21" s="15"/>
      <c r="C21" s="15"/>
      <c r="D21" s="18"/>
      <c r="E21" s="17"/>
      <c r="K21" s="10">
        <v>19</v>
      </c>
      <c r="L21" s="9">
        <f t="shared" si="0"/>
        <v>1.5986501856491666</v>
      </c>
    </row>
    <row r="22" spans="2:12" ht="14.25" x14ac:dyDescent="0.2">
      <c r="B22" s="15"/>
      <c r="C22" s="15"/>
      <c r="D22" s="18"/>
      <c r="E22" s="17"/>
      <c r="K22" s="10">
        <v>20</v>
      </c>
      <c r="L22" s="9">
        <f t="shared" si="0"/>
        <v>1.6386164402903955</v>
      </c>
    </row>
    <row r="23" spans="2:12" ht="14.25" x14ac:dyDescent="0.2">
      <c r="B23" s="15"/>
      <c r="C23" s="15"/>
      <c r="D23" s="18"/>
      <c r="E23" s="17"/>
      <c r="K23" s="10">
        <v>21</v>
      </c>
      <c r="L23" s="9">
        <f t="shared" si="0"/>
        <v>1.6795818512976552</v>
      </c>
    </row>
    <row r="24" spans="2:12" ht="14.25" x14ac:dyDescent="0.2">
      <c r="B24" s="15"/>
      <c r="C24" s="15"/>
      <c r="D24" s="18"/>
      <c r="E24" s="17"/>
      <c r="K24" s="10">
        <v>22</v>
      </c>
      <c r="L24" s="9">
        <f t="shared" si="0"/>
        <v>1.7215713975800966</v>
      </c>
    </row>
    <row r="25" spans="2:12" ht="14.25" x14ac:dyDescent="0.2">
      <c r="B25" s="15"/>
      <c r="C25" s="15"/>
      <c r="D25" s="18"/>
      <c r="E25" s="17"/>
      <c r="K25" s="10">
        <v>23</v>
      </c>
      <c r="L25" s="9">
        <f t="shared" si="0"/>
        <v>1.7646106825195991</v>
      </c>
    </row>
    <row r="26" spans="2:12" x14ac:dyDescent="0.2">
      <c r="B26" s="15"/>
      <c r="C26" s="15"/>
      <c r="D26" s="17"/>
      <c r="E26" s="17"/>
      <c r="K26" s="10">
        <v>24</v>
      </c>
      <c r="L26" s="9">
        <f t="shared" si="0"/>
        <v>1.8087259495825889</v>
      </c>
    </row>
    <row r="27" spans="2:12" x14ac:dyDescent="0.2">
      <c r="B27" s="2"/>
      <c r="C27" s="2"/>
      <c r="D27" s="2"/>
      <c r="E27" s="2"/>
      <c r="K27" s="10">
        <v>25</v>
      </c>
      <c r="L27" s="9">
        <f t="shared" si="0"/>
        <v>1.8539440983221533</v>
      </c>
    </row>
    <row r="28" spans="2:12" x14ac:dyDescent="0.2">
      <c r="B28" s="2"/>
      <c r="C28" s="2"/>
      <c r="D28" s="2"/>
      <c r="E28" s="2"/>
      <c r="K28" s="10">
        <v>26</v>
      </c>
      <c r="L28" s="9">
        <f t="shared" si="0"/>
        <v>1.9002927007802071</v>
      </c>
    </row>
    <row r="29" spans="2:12" x14ac:dyDescent="0.2">
      <c r="K29" s="10">
        <v>27</v>
      </c>
      <c r="L29" s="9">
        <f t="shared" si="0"/>
        <v>1.9478000182997122</v>
      </c>
    </row>
    <row r="30" spans="2:12" x14ac:dyDescent="0.2">
      <c r="K30" s="10">
        <v>28</v>
      </c>
      <c r="L30" s="9">
        <f t="shared" si="0"/>
        <v>1.9964950187572048</v>
      </c>
    </row>
    <row r="31" spans="2:12" x14ac:dyDescent="0.2">
      <c r="K31" s="10">
        <v>29</v>
      </c>
      <c r="L31" s="9">
        <f t="shared" si="0"/>
        <v>2.0464073942261352</v>
      </c>
    </row>
    <row r="32" spans="2:12" x14ac:dyDescent="0.2">
      <c r="K32" s="10">
        <v>30</v>
      </c>
      <c r="L32" s="9">
        <f t="shared" si="0"/>
        <v>2.097567579081788</v>
      </c>
    </row>
    <row r="33" spans="11:12" x14ac:dyDescent="0.2">
      <c r="K33" s="10">
        <v>31</v>
      </c>
      <c r="L33" s="9">
        <f t="shared" si="0"/>
        <v>2.1500067685588333</v>
      </c>
    </row>
    <row r="34" spans="11:12" x14ac:dyDescent="0.2">
      <c r="K34" s="10">
        <v>32</v>
      </c>
      <c r="L34" s="9">
        <f t="shared" ref="L34:L53" si="1">(1+experiencepremium)^K34</f>
        <v>2.2037569377728037</v>
      </c>
    </row>
    <row r="35" spans="11:12" x14ac:dyDescent="0.2">
      <c r="K35" s="10">
        <v>33</v>
      </c>
      <c r="L35" s="9">
        <f t="shared" si="1"/>
        <v>2.2588508612171236</v>
      </c>
    </row>
    <row r="36" spans="11:12" x14ac:dyDescent="0.2">
      <c r="K36" s="10">
        <v>34</v>
      </c>
      <c r="L36" s="9">
        <f t="shared" si="1"/>
        <v>2.3153221327475517</v>
      </c>
    </row>
    <row r="37" spans="11:12" x14ac:dyDescent="0.2">
      <c r="K37" s="10">
        <v>35</v>
      </c>
      <c r="L37" s="9">
        <f t="shared" si="1"/>
        <v>2.3732051860662402</v>
      </c>
    </row>
    <row r="38" spans="11:12" x14ac:dyDescent="0.2">
      <c r="K38" s="10">
        <v>36</v>
      </c>
      <c r="L38" s="9">
        <f t="shared" si="1"/>
        <v>2.4325353157178964</v>
      </c>
    </row>
    <row r="39" spans="11:12" x14ac:dyDescent="0.2">
      <c r="K39" s="10">
        <v>37</v>
      </c>
      <c r="L39" s="9">
        <f t="shared" si="1"/>
        <v>2.4933486986108435</v>
      </c>
    </row>
    <row r="40" spans="11:12" x14ac:dyDescent="0.2">
      <c r="K40" s="10">
        <v>38</v>
      </c>
      <c r="L40" s="9">
        <f t="shared" si="1"/>
        <v>2.555682416076114</v>
      </c>
    </row>
    <row r="41" spans="11:12" x14ac:dyDescent="0.2">
      <c r="K41" s="10">
        <v>39</v>
      </c>
      <c r="L41" s="9">
        <f t="shared" si="1"/>
        <v>2.6195744764780171</v>
      </c>
    </row>
    <row r="42" spans="11:12" x14ac:dyDescent="0.2">
      <c r="K42" s="10">
        <v>40</v>
      </c>
      <c r="L42" s="9">
        <f t="shared" si="1"/>
        <v>2.6850638383899672</v>
      </c>
    </row>
    <row r="43" spans="11:12" x14ac:dyDescent="0.2">
      <c r="K43" s="10">
        <v>41</v>
      </c>
      <c r="L43" s="9">
        <f t="shared" si="1"/>
        <v>2.7521904343497163</v>
      </c>
    </row>
    <row r="44" spans="11:12" x14ac:dyDescent="0.2">
      <c r="K44" s="10">
        <v>42</v>
      </c>
      <c r="L44" s="9">
        <f t="shared" si="1"/>
        <v>2.8209951952084591</v>
      </c>
    </row>
    <row r="45" spans="11:12" x14ac:dyDescent="0.2">
      <c r="K45" s="10">
        <v>43</v>
      </c>
      <c r="L45" s="9">
        <f t="shared" si="1"/>
        <v>2.8915200750886707</v>
      </c>
    </row>
    <row r="46" spans="11:12" x14ac:dyDescent="0.2">
      <c r="K46" s="10">
        <v>44</v>
      </c>
      <c r="L46" s="9">
        <f t="shared" si="1"/>
        <v>2.9638080769658868</v>
      </c>
    </row>
    <row r="47" spans="11:12" x14ac:dyDescent="0.2">
      <c r="K47" s="10">
        <v>45</v>
      </c>
      <c r="L47" s="9">
        <f t="shared" si="1"/>
        <v>3.0379032788900342</v>
      </c>
    </row>
    <row r="48" spans="11:12" x14ac:dyDescent="0.2">
      <c r="K48" s="10">
        <v>46</v>
      </c>
      <c r="L48" s="9">
        <f t="shared" si="1"/>
        <v>3.1138508608622844</v>
      </c>
    </row>
    <row r="49" spans="11:12" x14ac:dyDescent="0.2">
      <c r="K49" s="10">
        <v>47</v>
      </c>
      <c r="L49" s="9">
        <f t="shared" si="1"/>
        <v>3.1916971323838421</v>
      </c>
    </row>
    <row r="50" spans="11:12" x14ac:dyDescent="0.2">
      <c r="K50" s="10">
        <v>48</v>
      </c>
      <c r="L50" s="9">
        <f t="shared" si="1"/>
        <v>3.2714895606934378</v>
      </c>
    </row>
    <row r="51" spans="11:12" x14ac:dyDescent="0.2">
      <c r="K51" s="10">
        <v>49</v>
      </c>
      <c r="L51" s="9">
        <f t="shared" si="1"/>
        <v>3.3532767997107733</v>
      </c>
    </row>
    <row r="52" spans="11:12" x14ac:dyDescent="0.2">
      <c r="K52" s="10">
        <v>50</v>
      </c>
      <c r="L52" s="9">
        <f t="shared" si="1"/>
        <v>3.4371087197035428</v>
      </c>
    </row>
    <row r="53" spans="11:12" x14ac:dyDescent="0.2">
      <c r="K53" s="10">
        <v>51</v>
      </c>
      <c r="L53" s="9">
        <f t="shared" si="1"/>
        <v>3.5230364376961316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P11" sqref="P11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Meta!A9+6</f>
        <v>21</v>
      </c>
      <c r="C2" s="8">
        <f>Meta!B9</f>
        <v>54746</v>
      </c>
      <c r="D2" s="8">
        <f>Meta!C9</f>
        <v>24249</v>
      </c>
      <c r="E2" s="1">
        <f>Meta!D9</f>
        <v>4.2000000000000003E-2</v>
      </c>
      <c r="F2" s="1">
        <f>Meta!H9</f>
        <v>1.8114695812355892</v>
      </c>
      <c r="G2" s="1">
        <f>Meta!E9</f>
        <v>0.81200000000000006</v>
      </c>
      <c r="H2" s="1">
        <f>Meta!F9</f>
        <v>1</v>
      </c>
      <c r="I2" s="1">
        <f>Meta!D8</f>
        <v>4.2999999999999997E-2</v>
      </c>
      <c r="J2" s="14"/>
      <c r="K2" s="13">
        <f>IRR(O5:O69)+1</f>
        <v>1.0246027517593592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B11" s="1">
        <v>1</v>
      </c>
      <c r="C11" s="5">
        <f>0.1*Grade14!C11</f>
        <v>2864.1590152345325</v>
      </c>
      <c r="D11" s="5">
        <f t="shared" ref="D11:D36" si="0">IF(A11&lt;startage,1,0)*(C11*(1-initialunempprob))+IF(A11=startage,1,0)*(C11*(1-unempprob))+IF(A11&gt;startage,1,0)*(C11*(1-unempprob)+unempprob*300*52)</f>
        <v>2741.0001775794476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209.68651358482774</v>
      </c>
      <c r="G11" s="5">
        <f t="shared" ref="G11:G56" si="3">D11-F11</f>
        <v>2531.3136639946197</v>
      </c>
      <c r="H11" s="23">
        <f>0.1*Grade14!H11</f>
        <v>1275.4258353402545</v>
      </c>
      <c r="I11" s="5">
        <f t="shared" ref="I11:I36" si="4">G11+IF(A11&lt;startage,1,0)*(H11*(1-initialunempprob))+IF(A11&gt;=startage,1,0)*(H11*(1-unempprob))</f>
        <v>3751.8961884152432</v>
      </c>
      <c r="J11" s="23">
        <f>0.05*feel*Grade14!G11</f>
        <v>297.64890674396611</v>
      </c>
      <c r="K11" s="23">
        <f t="shared" ref="K11:K36" si="5">IF(A11&gt;=startage,1,0)*0.002*G11</f>
        <v>0</v>
      </c>
      <c r="L11" s="23">
        <f>coltuition</f>
        <v>3662</v>
      </c>
      <c r="M11" s="23">
        <f t="shared" ref="M11:M69" si="6">I11+K11</f>
        <v>3751.8961884152432</v>
      </c>
      <c r="N11" s="23">
        <f>J11+L11+Grade14!I11</f>
        <v>37426.110346947782</v>
      </c>
      <c r="O11" s="23">
        <f t="shared" ref="O11:O42" si="7">IF(A11&lt;startage,1,0)*(M11-N11)+IF(A11&gt;=startage,1,0)*(completionprob*(part*(I11-N11)+K11))</f>
        <v>-33674.214158532537</v>
      </c>
      <c r="P11" s="23">
        <f t="shared" ref="P11:P36" si="8">O11/return^(A11-startage+1)</f>
        <v>-33674.214158532537</v>
      </c>
      <c r="Q11" s="23"/>
    </row>
    <row r="12" spans="1:17" x14ac:dyDescent="0.2">
      <c r="A12" s="5">
        <v>21</v>
      </c>
      <c r="B12" s="1">
        <f t="shared" ref="B12:B36" si="9">(1+experiencepremium)^(A12-startage)</f>
        <v>1</v>
      </c>
      <c r="C12" s="5">
        <f t="shared" ref="C12:C36" si="10">pretaxincome*B12/expnorm</f>
        <v>30221.870997501479</v>
      </c>
      <c r="D12" s="5">
        <f t="shared" si="0"/>
        <v>28952.552415606417</v>
      </c>
      <c r="E12" s="5">
        <f t="shared" si="1"/>
        <v>19452.552415606417</v>
      </c>
      <c r="F12" s="5">
        <f t="shared" si="2"/>
        <v>6653.0083636954951</v>
      </c>
      <c r="G12" s="5">
        <f t="shared" si="3"/>
        <v>22299.544051910922</v>
      </c>
      <c r="H12" s="23">
        <f t="shared" ref="H12:H37" si="11">benefits*B12/expnorm</f>
        <v>13386.368863814951</v>
      </c>
      <c r="I12" s="5">
        <f t="shared" si="4"/>
        <v>35123.68542344564</v>
      </c>
      <c r="J12" s="23"/>
      <c r="K12" s="23">
        <f t="shared" si="5"/>
        <v>44.599088103821842</v>
      </c>
      <c r="L12" s="23"/>
      <c r="M12" s="23">
        <f t="shared" si="6"/>
        <v>35168.284511549464</v>
      </c>
      <c r="N12" s="23">
        <f>J12+L12+Grade14!I12</f>
        <v>34684.906776208903</v>
      </c>
      <c r="O12" s="23">
        <f t="shared" si="7"/>
        <v>392.50272109653383</v>
      </c>
      <c r="P12" s="23">
        <f t="shared" si="8"/>
        <v>383.07794940289017</v>
      </c>
      <c r="Q12" s="23"/>
    </row>
    <row r="13" spans="1:17" x14ac:dyDescent="0.2">
      <c r="A13" s="5">
        <v>22</v>
      </c>
      <c r="B13" s="1">
        <f t="shared" si="9"/>
        <v>1.0249999999999999</v>
      </c>
      <c r="C13" s="5">
        <f t="shared" si="10"/>
        <v>30977.41777243901</v>
      </c>
      <c r="D13" s="5">
        <f t="shared" si="0"/>
        <v>30331.566225996572</v>
      </c>
      <c r="E13" s="5">
        <f t="shared" si="1"/>
        <v>20831.566225996572</v>
      </c>
      <c r="F13" s="5">
        <f t="shared" si="2"/>
        <v>7103.2563727878796</v>
      </c>
      <c r="G13" s="5">
        <f t="shared" si="3"/>
        <v>23228.309853208691</v>
      </c>
      <c r="H13" s="23">
        <f t="shared" si="11"/>
        <v>13721.028085410324</v>
      </c>
      <c r="I13" s="5">
        <f t="shared" si="4"/>
        <v>36373.05475903178</v>
      </c>
      <c r="J13" s="23"/>
      <c r="K13" s="23">
        <f t="shared" si="5"/>
        <v>46.456619706417385</v>
      </c>
      <c r="L13" s="23"/>
      <c r="M13" s="23">
        <f t="shared" si="6"/>
        <v>36419.5113787382</v>
      </c>
      <c r="N13" s="23">
        <f>J13+L13+Grade14!I13</f>
        <v>35470.734850614128</v>
      </c>
      <c r="O13" s="23">
        <f t="shared" si="7"/>
        <v>770.40654083674463</v>
      </c>
      <c r="P13" s="23">
        <f t="shared" si="8"/>
        <v>733.85274911874774</v>
      </c>
      <c r="Q13" s="23"/>
    </row>
    <row r="14" spans="1:17" x14ac:dyDescent="0.2">
      <c r="A14" s="5">
        <v>23</v>
      </c>
      <c r="B14" s="1">
        <f t="shared" si="9"/>
        <v>1.0506249999999999</v>
      </c>
      <c r="C14" s="5">
        <f t="shared" si="10"/>
        <v>31751.853216749987</v>
      </c>
      <c r="D14" s="5">
        <f t="shared" si="0"/>
        <v>31073.475381646487</v>
      </c>
      <c r="E14" s="5">
        <f t="shared" si="1"/>
        <v>21573.475381646487</v>
      </c>
      <c r="F14" s="5">
        <f t="shared" si="2"/>
        <v>7345.4897121075774</v>
      </c>
      <c r="G14" s="5">
        <f t="shared" si="3"/>
        <v>23727.98566953891</v>
      </c>
      <c r="H14" s="23">
        <f t="shared" si="11"/>
        <v>14064.053787545581</v>
      </c>
      <c r="I14" s="5">
        <f t="shared" si="4"/>
        <v>37201.349198007578</v>
      </c>
      <c r="J14" s="23"/>
      <c r="K14" s="23">
        <f t="shared" si="5"/>
        <v>47.45597133907782</v>
      </c>
      <c r="L14" s="23"/>
      <c r="M14" s="23">
        <f t="shared" si="6"/>
        <v>37248.805169346655</v>
      </c>
      <c r="N14" s="23">
        <f>J14+L14+Grade14!I14</f>
        <v>36276.208626879474</v>
      </c>
      <c r="O14" s="23">
        <f t="shared" si="7"/>
        <v>789.74839248335172</v>
      </c>
      <c r="P14" s="23">
        <f t="shared" si="8"/>
        <v>734.21321462490459</v>
      </c>
      <c r="Q14" s="23"/>
    </row>
    <row r="15" spans="1:17" x14ac:dyDescent="0.2">
      <c r="A15" s="5">
        <v>24</v>
      </c>
      <c r="B15" s="1">
        <f t="shared" si="9"/>
        <v>1.0768906249999999</v>
      </c>
      <c r="C15" s="5">
        <f t="shared" si="10"/>
        <v>32545.649547168738</v>
      </c>
      <c r="D15" s="5">
        <f t="shared" si="0"/>
        <v>31833.93226618765</v>
      </c>
      <c r="E15" s="5">
        <f t="shared" si="1"/>
        <v>22333.93226618765</v>
      </c>
      <c r="F15" s="5">
        <f t="shared" si="2"/>
        <v>7593.7788849102672</v>
      </c>
      <c r="G15" s="5">
        <f t="shared" si="3"/>
        <v>24240.153381277385</v>
      </c>
      <c r="H15" s="23">
        <f t="shared" si="11"/>
        <v>14415.655132234222</v>
      </c>
      <c r="I15" s="5">
        <f t="shared" si="4"/>
        <v>38050.350997957765</v>
      </c>
      <c r="J15" s="23"/>
      <c r="K15" s="23">
        <f t="shared" si="5"/>
        <v>48.480306762554768</v>
      </c>
      <c r="L15" s="23"/>
      <c r="M15" s="23">
        <f t="shared" si="6"/>
        <v>38098.831304720319</v>
      </c>
      <c r="N15" s="23">
        <f>J15+L15+Grade14!I15</f>
        <v>37101.819247551459</v>
      </c>
      <c r="O15" s="23">
        <f t="shared" si="7"/>
        <v>809.57379042111495</v>
      </c>
      <c r="P15" s="23">
        <f t="shared" si="8"/>
        <v>734.57199632491654</v>
      </c>
      <c r="Q15" s="23"/>
    </row>
    <row r="16" spans="1:17" x14ac:dyDescent="0.2">
      <c r="A16" s="5">
        <v>25</v>
      </c>
      <c r="B16" s="1">
        <f t="shared" si="9"/>
        <v>1.1038128906249998</v>
      </c>
      <c r="C16" s="5">
        <f t="shared" si="10"/>
        <v>33359.290785847952</v>
      </c>
      <c r="D16" s="5">
        <f t="shared" si="0"/>
        <v>32613.400572842336</v>
      </c>
      <c r="E16" s="5">
        <f t="shared" si="1"/>
        <v>23113.400572842336</v>
      </c>
      <c r="F16" s="5">
        <f t="shared" si="2"/>
        <v>7848.2752870330223</v>
      </c>
      <c r="G16" s="5">
        <f t="shared" si="3"/>
        <v>24765.125285809314</v>
      </c>
      <c r="H16" s="23">
        <f t="shared" si="11"/>
        <v>14776.046510540076</v>
      </c>
      <c r="I16" s="5">
        <f t="shared" si="4"/>
        <v>38920.577842906707</v>
      </c>
      <c r="J16" s="23"/>
      <c r="K16" s="23">
        <f t="shared" si="5"/>
        <v>49.53025057161863</v>
      </c>
      <c r="L16" s="23"/>
      <c r="M16" s="23">
        <f t="shared" si="6"/>
        <v>38970.108093478324</v>
      </c>
      <c r="N16" s="23">
        <f>J16+L16+Grade14!I16</f>
        <v>37948.07013374025</v>
      </c>
      <c r="O16" s="23">
        <f t="shared" si="7"/>
        <v>829.89482330731744</v>
      </c>
      <c r="P16" s="23">
        <f t="shared" si="8"/>
        <v>734.9291373533149</v>
      </c>
      <c r="Q16" s="23"/>
    </row>
    <row r="17" spans="1:17" x14ac:dyDescent="0.2">
      <c r="A17" s="5">
        <v>26</v>
      </c>
      <c r="B17" s="1">
        <f t="shared" si="9"/>
        <v>1.1314082128906247</v>
      </c>
      <c r="C17" s="5">
        <f t="shared" si="10"/>
        <v>34193.273055494145</v>
      </c>
      <c r="D17" s="5">
        <f t="shared" si="0"/>
        <v>33412.355587163387</v>
      </c>
      <c r="E17" s="5">
        <f t="shared" si="1"/>
        <v>23912.355587163387</v>
      </c>
      <c r="F17" s="5">
        <f t="shared" si="2"/>
        <v>8109.1340992088462</v>
      </c>
      <c r="G17" s="5">
        <f t="shared" si="3"/>
        <v>25303.221487954543</v>
      </c>
      <c r="H17" s="23">
        <f t="shared" si="11"/>
        <v>15145.447673303575</v>
      </c>
      <c r="I17" s="5">
        <f t="shared" si="4"/>
        <v>39812.560358979368</v>
      </c>
      <c r="J17" s="23"/>
      <c r="K17" s="23">
        <f t="shared" si="5"/>
        <v>50.60644297590909</v>
      </c>
      <c r="L17" s="23"/>
      <c r="M17" s="23">
        <f t="shared" si="6"/>
        <v>39863.166801955274</v>
      </c>
      <c r="N17" s="23">
        <f>J17+L17+Grade14!I17</f>
        <v>38815.477292083742</v>
      </c>
      <c r="O17" s="23">
        <f t="shared" si="7"/>
        <v>850.7238820156864</v>
      </c>
      <c r="P17" s="23">
        <f t="shared" si="8"/>
        <v>735.28467980994321</v>
      </c>
      <c r="Q17" s="23"/>
    </row>
    <row r="18" spans="1:17" x14ac:dyDescent="0.2">
      <c r="A18" s="5">
        <v>27</v>
      </c>
      <c r="B18" s="1">
        <f t="shared" si="9"/>
        <v>1.1596934182128902</v>
      </c>
      <c r="C18" s="5">
        <f t="shared" si="10"/>
        <v>35048.104881881496</v>
      </c>
      <c r="D18" s="5">
        <f t="shared" si="0"/>
        <v>34231.284476842469</v>
      </c>
      <c r="E18" s="5">
        <f t="shared" si="1"/>
        <v>24731.284476842469</v>
      </c>
      <c r="F18" s="5">
        <f t="shared" si="2"/>
        <v>8376.5143816890668</v>
      </c>
      <c r="G18" s="5">
        <f t="shared" si="3"/>
        <v>25854.770095153403</v>
      </c>
      <c r="H18" s="23">
        <f t="shared" si="11"/>
        <v>15524.083865136163</v>
      </c>
      <c r="I18" s="5">
        <f t="shared" si="4"/>
        <v>40726.842437953848</v>
      </c>
      <c r="J18" s="23"/>
      <c r="K18" s="23">
        <f t="shared" si="5"/>
        <v>51.709540190306804</v>
      </c>
      <c r="L18" s="23"/>
      <c r="M18" s="23">
        <f t="shared" si="6"/>
        <v>40778.551978144154</v>
      </c>
      <c r="N18" s="23">
        <f>J18+L18+Grade14!I18</f>
        <v>39704.569629385842</v>
      </c>
      <c r="O18" s="23">
        <f t="shared" si="7"/>
        <v>872.07366719175047</v>
      </c>
      <c r="P18" s="23">
        <f t="shared" si="8"/>
        <v>735.63866478475643</v>
      </c>
      <c r="Q18" s="23"/>
    </row>
    <row r="19" spans="1:17" x14ac:dyDescent="0.2">
      <c r="A19" s="5">
        <v>28</v>
      </c>
      <c r="B19" s="1">
        <f t="shared" si="9"/>
        <v>1.1886857536682125</v>
      </c>
      <c r="C19" s="5">
        <f t="shared" si="10"/>
        <v>35924.307503928532</v>
      </c>
      <c r="D19" s="5">
        <f t="shared" si="0"/>
        <v>35070.686588763529</v>
      </c>
      <c r="E19" s="5">
        <f t="shared" si="1"/>
        <v>25570.686588763529</v>
      </c>
      <c r="F19" s="5">
        <f t="shared" si="2"/>
        <v>8650.579171231293</v>
      </c>
      <c r="G19" s="5">
        <f t="shared" si="3"/>
        <v>26420.107417532236</v>
      </c>
      <c r="H19" s="23">
        <f t="shared" si="11"/>
        <v>15912.18596176457</v>
      </c>
      <c r="I19" s="5">
        <f t="shared" si="4"/>
        <v>41663.981568902695</v>
      </c>
      <c r="J19" s="23"/>
      <c r="K19" s="23">
        <f t="shared" si="5"/>
        <v>52.840214835064472</v>
      </c>
      <c r="L19" s="23"/>
      <c r="M19" s="23">
        <f t="shared" si="6"/>
        <v>41716.82178373776</v>
      </c>
      <c r="N19" s="23">
        <f>J19+L19+Grade14!I19</f>
        <v>40615.889275120491</v>
      </c>
      <c r="O19" s="23">
        <f t="shared" si="7"/>
        <v>893.95719699722156</v>
      </c>
      <c r="P19" s="23">
        <f t="shared" si="8"/>
        <v>735.991132382145</v>
      </c>
      <c r="Q19" s="23"/>
    </row>
    <row r="20" spans="1:17" x14ac:dyDescent="0.2">
      <c r="A20" s="5">
        <v>29</v>
      </c>
      <c r="B20" s="1">
        <f t="shared" si="9"/>
        <v>1.2184028975099177</v>
      </c>
      <c r="C20" s="5">
        <f t="shared" si="10"/>
        <v>36822.415191526743</v>
      </c>
      <c r="D20" s="5">
        <f t="shared" si="0"/>
        <v>35931.073753482618</v>
      </c>
      <c r="E20" s="5">
        <f t="shared" si="1"/>
        <v>26431.073753482618</v>
      </c>
      <c r="F20" s="5">
        <f t="shared" si="2"/>
        <v>8931.4955805120753</v>
      </c>
      <c r="G20" s="5">
        <f t="shared" si="3"/>
        <v>26999.578172970541</v>
      </c>
      <c r="H20" s="23">
        <f t="shared" si="11"/>
        <v>16309.990610808682</v>
      </c>
      <c r="I20" s="5">
        <f t="shared" si="4"/>
        <v>42624.549178125257</v>
      </c>
      <c r="J20" s="23"/>
      <c r="K20" s="23">
        <f t="shared" si="5"/>
        <v>53.999156345941081</v>
      </c>
      <c r="L20" s="23"/>
      <c r="M20" s="23">
        <f t="shared" si="6"/>
        <v>42678.548334471197</v>
      </c>
      <c r="N20" s="23">
        <f>J20+L20+Grade14!I20</f>
        <v>41549.991911998499</v>
      </c>
      <c r="O20" s="23">
        <f t="shared" si="7"/>
        <v>916.38781504783174</v>
      </c>
      <c r="P20" s="23">
        <f t="shared" si="8"/>
        <v>736.34212174454296</v>
      </c>
      <c r="Q20" s="23"/>
    </row>
    <row r="21" spans="1:17" x14ac:dyDescent="0.2">
      <c r="A21" s="5">
        <v>30</v>
      </c>
      <c r="B21" s="1">
        <f t="shared" si="9"/>
        <v>1.2488629699476654</v>
      </c>
      <c r="C21" s="5">
        <f t="shared" si="10"/>
        <v>37742.975571314913</v>
      </c>
      <c r="D21" s="5">
        <f t="shared" si="0"/>
        <v>36812.970597319683</v>
      </c>
      <c r="E21" s="5">
        <f t="shared" si="1"/>
        <v>27312.970597319683</v>
      </c>
      <c r="F21" s="5">
        <f t="shared" si="2"/>
        <v>9219.4349000248767</v>
      </c>
      <c r="G21" s="5">
        <f t="shared" si="3"/>
        <v>27593.535697294807</v>
      </c>
      <c r="H21" s="23">
        <f t="shared" si="11"/>
        <v>16717.740376078895</v>
      </c>
      <c r="I21" s="5">
        <f t="shared" si="4"/>
        <v>43609.130977578388</v>
      </c>
      <c r="J21" s="23"/>
      <c r="K21" s="23">
        <f t="shared" si="5"/>
        <v>55.187071394589616</v>
      </c>
      <c r="L21" s="23"/>
      <c r="M21" s="23">
        <f t="shared" si="6"/>
        <v>43664.318048972978</v>
      </c>
      <c r="N21" s="23">
        <f>J21+L21+Grade14!I21</f>
        <v>42507.447114798459</v>
      </c>
      <c r="O21" s="23">
        <f t="shared" si="7"/>
        <v>939.37919854970971</v>
      </c>
      <c r="P21" s="23">
        <f t="shared" si="8"/>
        <v>736.69167107554938</v>
      </c>
      <c r="Q21" s="23"/>
    </row>
    <row r="22" spans="1:17" x14ac:dyDescent="0.2">
      <c r="A22" s="5">
        <v>31</v>
      </c>
      <c r="B22" s="1">
        <f t="shared" si="9"/>
        <v>1.2800845441963571</v>
      </c>
      <c r="C22" s="5">
        <f t="shared" si="10"/>
        <v>38686.549960597782</v>
      </c>
      <c r="D22" s="5">
        <f t="shared" si="0"/>
        <v>37716.91486225267</v>
      </c>
      <c r="E22" s="5">
        <f t="shared" si="1"/>
        <v>28216.91486225267</v>
      </c>
      <c r="F22" s="5">
        <f t="shared" si="2"/>
        <v>9514.5727025254964</v>
      </c>
      <c r="G22" s="5">
        <f t="shared" si="3"/>
        <v>28202.342159727174</v>
      </c>
      <c r="H22" s="23">
        <f t="shared" si="11"/>
        <v>17135.683885480867</v>
      </c>
      <c r="I22" s="5">
        <f t="shared" si="4"/>
        <v>44618.327322017838</v>
      </c>
      <c r="J22" s="23"/>
      <c r="K22" s="23">
        <f t="shared" si="5"/>
        <v>56.404684319454347</v>
      </c>
      <c r="L22" s="23"/>
      <c r="M22" s="23">
        <f t="shared" si="6"/>
        <v>44674.73200633729</v>
      </c>
      <c r="N22" s="23">
        <f>J22+L22+Grade14!I22</f>
        <v>43488.838697668412</v>
      </c>
      <c r="O22" s="23">
        <f t="shared" si="7"/>
        <v>962.94536663913073</v>
      </c>
      <c r="P22" s="23">
        <f t="shared" si="8"/>
        <v>737.03981766246329</v>
      </c>
      <c r="Q22" s="23"/>
    </row>
    <row r="23" spans="1:17" x14ac:dyDescent="0.2">
      <c r="A23" s="5">
        <v>32</v>
      </c>
      <c r="B23" s="1">
        <f t="shared" si="9"/>
        <v>1.312086657801266</v>
      </c>
      <c r="C23" s="5">
        <f t="shared" si="10"/>
        <v>39653.713709612726</v>
      </c>
      <c r="D23" s="5">
        <f t="shared" si="0"/>
        <v>38643.457733808988</v>
      </c>
      <c r="E23" s="5">
        <f t="shared" si="1"/>
        <v>29143.457733808988</v>
      </c>
      <c r="F23" s="5">
        <f t="shared" si="2"/>
        <v>9817.0889500886333</v>
      </c>
      <c r="G23" s="5">
        <f t="shared" si="3"/>
        <v>28826.368783720354</v>
      </c>
      <c r="H23" s="23">
        <f t="shared" si="11"/>
        <v>17564.075982617891</v>
      </c>
      <c r="I23" s="5">
        <f t="shared" si="4"/>
        <v>45652.753575068295</v>
      </c>
      <c r="J23" s="23"/>
      <c r="K23" s="23">
        <f t="shared" si="5"/>
        <v>57.65273756744071</v>
      </c>
      <c r="L23" s="23"/>
      <c r="M23" s="23">
        <f t="shared" si="6"/>
        <v>45710.406312635736</v>
      </c>
      <c r="N23" s="23">
        <f>J23+L23+Grade14!I23</f>
        <v>44494.765070110123</v>
      </c>
      <c r="O23" s="23">
        <f t="shared" si="7"/>
        <v>987.10068893079733</v>
      </c>
      <c r="P23" s="23">
        <f t="shared" si="8"/>
        <v>737.38659789830774</v>
      </c>
      <c r="Q23" s="23"/>
    </row>
    <row r="24" spans="1:17" x14ac:dyDescent="0.2">
      <c r="A24" s="5">
        <v>33</v>
      </c>
      <c r="B24" s="1">
        <f t="shared" si="9"/>
        <v>1.3448888242462975</v>
      </c>
      <c r="C24" s="5">
        <f t="shared" si="10"/>
        <v>40645.056552353046</v>
      </c>
      <c r="D24" s="5">
        <f t="shared" si="0"/>
        <v>39593.164177154213</v>
      </c>
      <c r="E24" s="5">
        <f t="shared" si="1"/>
        <v>30093.164177154213</v>
      </c>
      <c r="F24" s="5">
        <f t="shared" si="2"/>
        <v>10127.16810384085</v>
      </c>
      <c r="G24" s="5">
        <f t="shared" si="3"/>
        <v>29465.996073313363</v>
      </c>
      <c r="H24" s="23">
        <f t="shared" si="11"/>
        <v>18003.177882183336</v>
      </c>
      <c r="I24" s="5">
        <f t="shared" si="4"/>
        <v>46713.040484444995</v>
      </c>
      <c r="J24" s="23"/>
      <c r="K24" s="23">
        <f t="shared" si="5"/>
        <v>58.931992146626726</v>
      </c>
      <c r="L24" s="23"/>
      <c r="M24" s="23">
        <f t="shared" si="6"/>
        <v>46771.972476591618</v>
      </c>
      <c r="N24" s="23">
        <f>J24+L24+Grade14!I24</f>
        <v>45525.839601862877</v>
      </c>
      <c r="O24" s="23">
        <f t="shared" si="7"/>
        <v>1011.8598942797405</v>
      </c>
      <c r="P24" s="23">
        <f t="shared" si="8"/>
        <v>737.73204730325847</v>
      </c>
      <c r="Q24" s="23"/>
    </row>
    <row r="25" spans="1:17" x14ac:dyDescent="0.2">
      <c r="A25" s="5">
        <v>34</v>
      </c>
      <c r="B25" s="1">
        <f t="shared" si="9"/>
        <v>1.3785110448524549</v>
      </c>
      <c r="C25" s="5">
        <f t="shared" si="10"/>
        <v>41661.182966161861</v>
      </c>
      <c r="D25" s="5">
        <f t="shared" si="0"/>
        <v>40566.613281583057</v>
      </c>
      <c r="E25" s="5">
        <f t="shared" si="1"/>
        <v>31066.613281583057</v>
      </c>
      <c r="F25" s="5">
        <f t="shared" si="2"/>
        <v>10444.999236436868</v>
      </c>
      <c r="G25" s="5">
        <f t="shared" si="3"/>
        <v>30121.614045146191</v>
      </c>
      <c r="H25" s="23">
        <f t="shared" si="11"/>
        <v>18453.257329237917</v>
      </c>
      <c r="I25" s="5">
        <f t="shared" si="4"/>
        <v>47799.834566556114</v>
      </c>
      <c r="J25" s="23"/>
      <c r="K25" s="23">
        <f t="shared" si="5"/>
        <v>60.243228090292384</v>
      </c>
      <c r="L25" s="23"/>
      <c r="M25" s="23">
        <f t="shared" si="6"/>
        <v>47860.077794646408</v>
      </c>
      <c r="N25" s="23">
        <f>J25+L25+Grade14!I25</f>
        <v>46582.690996909441</v>
      </c>
      <c r="O25" s="23">
        <f t="shared" si="7"/>
        <v>1037.2380797624155</v>
      </c>
      <c r="P25" s="23">
        <f t="shared" si="8"/>
        <v>738.07620054566769</v>
      </c>
      <c r="Q25" s="23"/>
    </row>
    <row r="26" spans="1:17" x14ac:dyDescent="0.2">
      <c r="A26" s="5">
        <v>35</v>
      </c>
      <c r="B26" s="1">
        <f t="shared" si="9"/>
        <v>1.4129738209737661</v>
      </c>
      <c r="C26" s="5">
        <f t="shared" si="10"/>
        <v>42702.712540315901</v>
      </c>
      <c r="D26" s="5">
        <f t="shared" si="0"/>
        <v>41564.39861362263</v>
      </c>
      <c r="E26" s="5">
        <f t="shared" si="1"/>
        <v>32064.39861362263</v>
      </c>
      <c r="F26" s="5">
        <f t="shared" si="2"/>
        <v>10770.776147347788</v>
      </c>
      <c r="G26" s="5">
        <f t="shared" si="3"/>
        <v>30793.622466274843</v>
      </c>
      <c r="H26" s="23">
        <f t="shared" si="11"/>
        <v>18914.588762468866</v>
      </c>
      <c r="I26" s="5">
        <f t="shared" si="4"/>
        <v>48913.798500720019</v>
      </c>
      <c r="J26" s="23"/>
      <c r="K26" s="23">
        <f t="shared" si="5"/>
        <v>61.587244932549687</v>
      </c>
      <c r="L26" s="23"/>
      <c r="M26" s="23">
        <f t="shared" si="6"/>
        <v>48975.385745652566</v>
      </c>
      <c r="N26" s="23">
        <f>J26+L26+Grade14!I26</f>
        <v>47665.963676832187</v>
      </c>
      <c r="O26" s="23">
        <f t="shared" si="7"/>
        <v>1063.2507198821497</v>
      </c>
      <c r="P26" s="23">
        <f t="shared" si="8"/>
        <v>738.41909146245519</v>
      </c>
      <c r="Q26" s="23"/>
    </row>
    <row r="27" spans="1:17" x14ac:dyDescent="0.2">
      <c r="A27" s="5">
        <v>36</v>
      </c>
      <c r="B27" s="1">
        <f t="shared" si="9"/>
        <v>1.4482981664981105</v>
      </c>
      <c r="C27" s="5">
        <f t="shared" si="10"/>
        <v>43770.280353823808</v>
      </c>
      <c r="D27" s="5">
        <f t="shared" si="0"/>
        <v>42587.128578963202</v>
      </c>
      <c r="E27" s="5">
        <f t="shared" si="1"/>
        <v>33087.128578963202</v>
      </c>
      <c r="F27" s="5">
        <f t="shared" si="2"/>
        <v>11104.697481031486</v>
      </c>
      <c r="G27" s="5">
        <f t="shared" si="3"/>
        <v>31482.431097931716</v>
      </c>
      <c r="H27" s="23">
        <f t="shared" si="11"/>
        <v>19387.453481530585</v>
      </c>
      <c r="I27" s="5">
        <f t="shared" si="4"/>
        <v>50055.611533238014</v>
      </c>
      <c r="J27" s="23"/>
      <c r="K27" s="23">
        <f t="shared" si="5"/>
        <v>62.964862195863432</v>
      </c>
      <c r="L27" s="23"/>
      <c r="M27" s="23">
        <f t="shared" si="6"/>
        <v>50118.576395433876</v>
      </c>
      <c r="N27" s="23">
        <f>J27+L27+Grade14!I27</f>
        <v>48776.318173752996</v>
      </c>
      <c r="O27" s="23">
        <f t="shared" si="7"/>
        <v>1089.9136760048759</v>
      </c>
      <c r="P27" s="23">
        <f t="shared" si="8"/>
        <v>738.76075307911628</v>
      </c>
      <c r="Q27" s="23"/>
    </row>
    <row r="28" spans="1:17" x14ac:dyDescent="0.2">
      <c r="A28" s="5">
        <v>37</v>
      </c>
      <c r="B28" s="1">
        <f t="shared" si="9"/>
        <v>1.4845056206605631</v>
      </c>
      <c r="C28" s="5">
        <f t="shared" si="10"/>
        <v>44864.537362669405</v>
      </c>
      <c r="D28" s="5">
        <f t="shared" si="0"/>
        <v>43635.426793437284</v>
      </c>
      <c r="E28" s="5">
        <f t="shared" si="1"/>
        <v>34135.426793437284</v>
      </c>
      <c r="F28" s="5">
        <f t="shared" si="2"/>
        <v>11446.966848057273</v>
      </c>
      <c r="G28" s="5">
        <f t="shared" si="3"/>
        <v>32188.459945380011</v>
      </c>
      <c r="H28" s="23">
        <f t="shared" si="11"/>
        <v>19872.139818568849</v>
      </c>
      <c r="I28" s="5">
        <f t="shared" si="4"/>
        <v>51225.969891568966</v>
      </c>
      <c r="J28" s="23"/>
      <c r="K28" s="23">
        <f t="shared" si="5"/>
        <v>64.376919890760021</v>
      </c>
      <c r="L28" s="23"/>
      <c r="M28" s="23">
        <f t="shared" si="6"/>
        <v>51290.346811459727</v>
      </c>
      <c r="N28" s="23">
        <f>J28+L28+Grade14!I28</f>
        <v>49914.431533096809</v>
      </c>
      <c r="O28" s="23">
        <f t="shared" si="7"/>
        <v>1117.2432060306885</v>
      </c>
      <c r="P28" s="23">
        <f t="shared" si="8"/>
        <v>739.10121762919982</v>
      </c>
      <c r="Q28" s="23"/>
    </row>
    <row r="29" spans="1:17" x14ac:dyDescent="0.2">
      <c r="A29" s="5">
        <v>38</v>
      </c>
      <c r="B29" s="1">
        <f t="shared" si="9"/>
        <v>1.521618261177077</v>
      </c>
      <c r="C29" s="5">
        <f t="shared" si="10"/>
        <v>45986.150796736125</v>
      </c>
      <c r="D29" s="5">
        <f t="shared" si="0"/>
        <v>44709.932463273202</v>
      </c>
      <c r="E29" s="5">
        <f t="shared" si="1"/>
        <v>35209.932463273202</v>
      </c>
      <c r="F29" s="5">
        <f t="shared" si="2"/>
        <v>11868.786195586021</v>
      </c>
      <c r="G29" s="5">
        <f t="shared" si="3"/>
        <v>32841.146267687182</v>
      </c>
      <c r="H29" s="23">
        <f t="shared" si="11"/>
        <v>20368.943314033069</v>
      </c>
      <c r="I29" s="5">
        <f t="shared" si="4"/>
        <v>52354.59396253086</v>
      </c>
      <c r="J29" s="23"/>
      <c r="K29" s="23">
        <f t="shared" si="5"/>
        <v>65.682292535374359</v>
      </c>
      <c r="L29" s="23"/>
      <c r="M29" s="23">
        <f t="shared" si="6"/>
        <v>52420.276255066237</v>
      </c>
      <c r="N29" s="23">
        <f>J29+L29+Grade14!I29</f>
        <v>51080.997726424226</v>
      </c>
      <c r="O29" s="23">
        <f t="shared" si="7"/>
        <v>1087.4941652573109</v>
      </c>
      <c r="P29" s="23">
        <f t="shared" si="8"/>
        <v>702.14630210926407</v>
      </c>
      <c r="Q29" s="23"/>
    </row>
    <row r="30" spans="1:17" x14ac:dyDescent="0.2">
      <c r="A30" s="5">
        <v>39</v>
      </c>
      <c r="B30" s="1">
        <f t="shared" si="9"/>
        <v>1.559658717706504</v>
      </c>
      <c r="C30" s="5">
        <f t="shared" si="10"/>
        <v>47135.804566654537</v>
      </c>
      <c r="D30" s="5">
        <f t="shared" si="0"/>
        <v>45811.300774855044</v>
      </c>
      <c r="E30" s="5">
        <f t="shared" si="1"/>
        <v>36311.300774855044</v>
      </c>
      <c r="F30" s="5">
        <f t="shared" si="2"/>
        <v>12338.519780475675</v>
      </c>
      <c r="G30" s="5">
        <f t="shared" si="3"/>
        <v>33472.780994379369</v>
      </c>
      <c r="H30" s="23">
        <f t="shared" si="11"/>
        <v>20878.166896883897</v>
      </c>
      <c r="I30" s="5">
        <f t="shared" si="4"/>
        <v>53474.064881594139</v>
      </c>
      <c r="J30" s="23"/>
      <c r="K30" s="23">
        <f t="shared" si="5"/>
        <v>66.94556198875874</v>
      </c>
      <c r="L30" s="23"/>
      <c r="M30" s="23">
        <f t="shared" si="6"/>
        <v>53541.010443582898</v>
      </c>
      <c r="N30" s="23">
        <f>J30+L30+Grade14!I30</f>
        <v>52227.747631833052</v>
      </c>
      <c r="O30" s="23">
        <f t="shared" si="7"/>
        <v>1066.3694031408745</v>
      </c>
      <c r="P30" s="23">
        <f t="shared" si="8"/>
        <v>671.974565414322</v>
      </c>
      <c r="Q30" s="23"/>
    </row>
    <row r="31" spans="1:17" x14ac:dyDescent="0.2">
      <c r="A31" s="5">
        <v>40</v>
      </c>
      <c r="B31" s="1">
        <f t="shared" si="9"/>
        <v>1.5986501856491666</v>
      </c>
      <c r="C31" s="5">
        <f t="shared" si="10"/>
        <v>48314.199680820901</v>
      </c>
      <c r="D31" s="5">
        <f t="shared" si="0"/>
        <v>46940.20329422642</v>
      </c>
      <c r="E31" s="5">
        <f t="shared" si="1"/>
        <v>37440.20329422642</v>
      </c>
      <c r="F31" s="5">
        <f t="shared" si="2"/>
        <v>12819.996704987567</v>
      </c>
      <c r="G31" s="5">
        <f t="shared" si="3"/>
        <v>34120.206589238849</v>
      </c>
      <c r="H31" s="23">
        <f t="shared" si="11"/>
        <v>21400.121069305995</v>
      </c>
      <c r="I31" s="5">
        <f t="shared" si="4"/>
        <v>54621.522573633993</v>
      </c>
      <c r="J31" s="23"/>
      <c r="K31" s="23">
        <f t="shared" si="5"/>
        <v>68.240413178477695</v>
      </c>
      <c r="L31" s="23"/>
      <c r="M31" s="23">
        <f t="shared" si="6"/>
        <v>54689.762986812471</v>
      </c>
      <c r="N31" s="23">
        <f>J31+L31+Grade14!I31</f>
        <v>53343.823727628871</v>
      </c>
      <c r="O31" s="23">
        <f t="shared" si="7"/>
        <v>1092.9026784570826</v>
      </c>
      <c r="P31" s="23">
        <f t="shared" si="8"/>
        <v>672.15762850540239</v>
      </c>
      <c r="Q31" s="23"/>
    </row>
    <row r="32" spans="1:17" x14ac:dyDescent="0.2">
      <c r="A32" s="5">
        <v>41</v>
      </c>
      <c r="B32" s="1">
        <f t="shared" si="9"/>
        <v>1.6386164402903955</v>
      </c>
      <c r="C32" s="5">
        <f t="shared" si="10"/>
        <v>49522.054672841419</v>
      </c>
      <c r="D32" s="5">
        <f t="shared" si="0"/>
        <v>48097.328376582074</v>
      </c>
      <c r="E32" s="5">
        <f t="shared" si="1"/>
        <v>38597.328376582074</v>
      </c>
      <c r="F32" s="5">
        <f t="shared" si="2"/>
        <v>13313.510552612255</v>
      </c>
      <c r="G32" s="5">
        <f t="shared" si="3"/>
        <v>34783.817823969817</v>
      </c>
      <c r="H32" s="23">
        <f t="shared" si="11"/>
        <v>21935.124096038646</v>
      </c>
      <c r="I32" s="5">
        <f t="shared" si="4"/>
        <v>55797.666707974844</v>
      </c>
      <c r="J32" s="23"/>
      <c r="K32" s="23">
        <f t="shared" si="5"/>
        <v>69.567635647939639</v>
      </c>
      <c r="L32" s="23"/>
      <c r="M32" s="23">
        <f t="shared" si="6"/>
        <v>55867.234343622782</v>
      </c>
      <c r="N32" s="23">
        <f>J32+L32+Grade14!I32</f>
        <v>54487.801725819583</v>
      </c>
      <c r="O32" s="23">
        <f t="shared" si="7"/>
        <v>1120.0992856561988</v>
      </c>
      <c r="P32" s="23">
        <f t="shared" si="8"/>
        <v>672.34262272895853</v>
      </c>
      <c r="Q32" s="23"/>
    </row>
    <row r="33" spans="1:17" x14ac:dyDescent="0.2">
      <c r="A33" s="5">
        <v>42</v>
      </c>
      <c r="B33" s="1">
        <f t="shared" si="9"/>
        <v>1.6795818512976552</v>
      </c>
      <c r="C33" s="5">
        <f t="shared" si="10"/>
        <v>50760.106039662453</v>
      </c>
      <c r="D33" s="5">
        <f t="shared" si="0"/>
        <v>49283.381585996627</v>
      </c>
      <c r="E33" s="5">
        <f t="shared" si="1"/>
        <v>39783.381585996627</v>
      </c>
      <c r="F33" s="5">
        <f t="shared" si="2"/>
        <v>13819.362246427561</v>
      </c>
      <c r="G33" s="5">
        <f t="shared" si="3"/>
        <v>35464.019339569066</v>
      </c>
      <c r="H33" s="23">
        <f t="shared" si="11"/>
        <v>22483.502198439604</v>
      </c>
      <c r="I33" s="5">
        <f t="shared" si="4"/>
        <v>57003.21444567421</v>
      </c>
      <c r="J33" s="23"/>
      <c r="K33" s="23">
        <f t="shared" si="5"/>
        <v>70.928038679138126</v>
      </c>
      <c r="L33" s="23"/>
      <c r="M33" s="23">
        <f t="shared" si="6"/>
        <v>57074.142484353346</v>
      </c>
      <c r="N33" s="23">
        <f>J33+L33+Grade14!I33</f>
        <v>55660.379173965077</v>
      </c>
      <c r="O33" s="23">
        <f t="shared" si="7"/>
        <v>1147.9758080352763</v>
      </c>
      <c r="P33" s="23">
        <f t="shared" si="8"/>
        <v>672.52950416762053</v>
      </c>
      <c r="Q33" s="23"/>
    </row>
    <row r="34" spans="1:17" x14ac:dyDescent="0.2">
      <c r="A34" s="5">
        <v>43</v>
      </c>
      <c r="B34" s="1">
        <f t="shared" si="9"/>
        <v>1.7215713975800966</v>
      </c>
      <c r="C34" s="5">
        <f t="shared" si="10"/>
        <v>52029.108690654</v>
      </c>
      <c r="D34" s="5">
        <f t="shared" si="0"/>
        <v>50499.086125646529</v>
      </c>
      <c r="E34" s="5">
        <f t="shared" si="1"/>
        <v>40999.086125646529</v>
      </c>
      <c r="F34" s="5">
        <f t="shared" si="2"/>
        <v>14337.860232588246</v>
      </c>
      <c r="G34" s="5">
        <f t="shared" si="3"/>
        <v>36161.225893058283</v>
      </c>
      <c r="H34" s="23">
        <f t="shared" si="11"/>
        <v>23045.589753400593</v>
      </c>
      <c r="I34" s="5">
        <f t="shared" si="4"/>
        <v>58238.900876816049</v>
      </c>
      <c r="J34" s="23"/>
      <c r="K34" s="23">
        <f t="shared" si="5"/>
        <v>72.322451786116574</v>
      </c>
      <c r="L34" s="23"/>
      <c r="M34" s="23">
        <f t="shared" si="6"/>
        <v>58311.223328602166</v>
      </c>
      <c r="N34" s="23">
        <f>J34+L34+Grade14!I34</f>
        <v>56862.271058314196</v>
      </c>
      <c r="O34" s="23">
        <f t="shared" si="7"/>
        <v>1176.5492434738314</v>
      </c>
      <c r="P34" s="23">
        <f t="shared" si="8"/>
        <v>672.71822995953494</v>
      </c>
      <c r="Q34" s="23"/>
    </row>
    <row r="35" spans="1:17" x14ac:dyDescent="0.2">
      <c r="A35" s="5">
        <v>44</v>
      </c>
      <c r="B35" s="1">
        <f t="shared" si="9"/>
        <v>1.7646106825195991</v>
      </c>
      <c r="C35" s="5">
        <f t="shared" si="10"/>
        <v>53329.83640792036</v>
      </c>
      <c r="D35" s="5">
        <f t="shared" si="0"/>
        <v>51745.183278787699</v>
      </c>
      <c r="E35" s="5">
        <f t="shared" si="1"/>
        <v>42245.183278787699</v>
      </c>
      <c r="F35" s="5">
        <f t="shared" si="2"/>
        <v>14869.320668402954</v>
      </c>
      <c r="G35" s="5">
        <f t="shared" si="3"/>
        <v>36875.862610384749</v>
      </c>
      <c r="H35" s="23">
        <f t="shared" si="11"/>
        <v>23621.729497235614</v>
      </c>
      <c r="I35" s="5">
        <f t="shared" si="4"/>
        <v>59505.479468736463</v>
      </c>
      <c r="J35" s="23"/>
      <c r="K35" s="23">
        <f t="shared" si="5"/>
        <v>73.751725220769501</v>
      </c>
      <c r="L35" s="23"/>
      <c r="M35" s="23">
        <f t="shared" si="6"/>
        <v>59579.231193957232</v>
      </c>
      <c r="N35" s="23">
        <f>J35+L35+Grade14!I35</f>
        <v>58094.210239772059</v>
      </c>
      <c r="O35" s="23">
        <f t="shared" si="7"/>
        <v>1205.8370147983608</v>
      </c>
      <c r="P35" s="23">
        <f t="shared" si="8"/>
        <v>672.90875827299305</v>
      </c>
      <c r="Q35" s="23"/>
    </row>
    <row r="36" spans="1:17" x14ac:dyDescent="0.2">
      <c r="A36" s="5">
        <v>45</v>
      </c>
      <c r="B36" s="1">
        <f t="shared" si="9"/>
        <v>1.8087259495825889</v>
      </c>
      <c r="C36" s="5">
        <f t="shared" si="10"/>
        <v>54663.082318118366</v>
      </c>
      <c r="D36" s="5">
        <f t="shared" si="0"/>
        <v>53022.432860757392</v>
      </c>
      <c r="E36" s="5">
        <f t="shared" si="1"/>
        <v>43522.432860757392</v>
      </c>
      <c r="F36" s="5">
        <f t="shared" si="2"/>
        <v>15414.067615113026</v>
      </c>
      <c r="G36" s="5">
        <f t="shared" si="3"/>
        <v>37608.365245644367</v>
      </c>
      <c r="H36" s="23">
        <f t="shared" si="11"/>
        <v>24212.272734666501</v>
      </c>
      <c r="I36" s="5">
        <f t="shared" si="4"/>
        <v>60803.722525454876</v>
      </c>
      <c r="J36" s="23"/>
      <c r="K36" s="23">
        <f t="shared" si="5"/>
        <v>75.216730491288729</v>
      </c>
      <c r="L36" s="23"/>
      <c r="M36" s="23">
        <f t="shared" si="6"/>
        <v>60878.939255946163</v>
      </c>
      <c r="N36" s="23">
        <f>J36+L36+Grade14!I36</f>
        <v>59356.947900766347</v>
      </c>
      <c r="O36" s="23">
        <f t="shared" si="7"/>
        <v>1235.8569804060121</v>
      </c>
      <c r="P36" s="23">
        <f t="shared" si="8"/>
        <v>673.10104828169437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1.8539440983221533</v>
      </c>
      <c r="C37" s="5">
        <f t="shared" ref="C37:C56" si="13">pretaxincome*B37/expnorm</f>
        <v>56029.659376071315</v>
      </c>
      <c r="D37" s="5">
        <f t="shared" ref="D37:D56" si="14">IF(A37&lt;startage,1,0)*(C37*(1-initialunempprob))+IF(A37=startage,1,0)*(C37*(1-unempprob))+IF(A37&gt;startage,1,0)*(C37*(1-unempprob)+unempprob*300*52)</f>
        <v>54331.613682276315</v>
      </c>
      <c r="E37" s="5">
        <f t="shared" si="1"/>
        <v>44831.613682276315</v>
      </c>
      <c r="F37" s="5">
        <f t="shared" si="2"/>
        <v>15972.433235490847</v>
      </c>
      <c r="G37" s="5">
        <f t="shared" si="3"/>
        <v>38359.180446785467</v>
      </c>
      <c r="H37" s="23">
        <f t="shared" si="11"/>
        <v>24817.579553033156</v>
      </c>
      <c r="I37" s="5">
        <f t="shared" ref="I37:I56" si="15">G37+IF(A37&lt;startage,1,0)*(H37*(1-initialunempprob))+IF(A37&gt;=startage,1,0)*(H37*(1-unempprob))</f>
        <v>62134.421658591229</v>
      </c>
      <c r="J37" s="23"/>
      <c r="K37" s="23">
        <f t="shared" ref="K37:K56" si="16">IF(A37&gt;=startage,1,0)*0.002*G37</f>
        <v>76.718360893570932</v>
      </c>
      <c r="L37" s="23"/>
      <c r="M37" s="23">
        <f t="shared" si="6"/>
        <v>62211.140019484803</v>
      </c>
      <c r="N37" s="23">
        <f>J37+L37+Grade14!I37</f>
        <v>60651.254003285503</v>
      </c>
      <c r="O37" s="23">
        <f t="shared" si="7"/>
        <v>1266.6274451538291</v>
      </c>
      <c r="P37" s="23">
        <f t="shared" ref="P37:P68" si="17">O37/return^(A37-startage+1)</f>
        <v>673.29506014059371</v>
      </c>
      <c r="Q37" s="23"/>
    </row>
    <row r="38" spans="1:17" x14ac:dyDescent="0.2">
      <c r="A38" s="5">
        <v>47</v>
      </c>
      <c r="B38" s="1">
        <f t="shared" si="12"/>
        <v>1.9002927007802071</v>
      </c>
      <c r="C38" s="5">
        <f t="shared" si="13"/>
        <v>57430.400860473092</v>
      </c>
      <c r="D38" s="5">
        <f t="shared" si="14"/>
        <v>55673.524024333215</v>
      </c>
      <c r="E38" s="5">
        <f t="shared" si="1"/>
        <v>46173.524024333215</v>
      </c>
      <c r="F38" s="5">
        <f t="shared" si="2"/>
        <v>16544.757996378117</v>
      </c>
      <c r="G38" s="5">
        <f t="shared" si="3"/>
        <v>39128.766027955098</v>
      </c>
      <c r="H38" s="23">
        <f t="shared" ref="H38:H56" si="18">benefits*B38/expnorm</f>
        <v>25438.019041858988</v>
      </c>
      <c r="I38" s="5">
        <f t="shared" si="15"/>
        <v>63498.388270056006</v>
      </c>
      <c r="J38" s="23"/>
      <c r="K38" s="23">
        <f t="shared" si="16"/>
        <v>78.257532055910204</v>
      </c>
      <c r="L38" s="23"/>
      <c r="M38" s="23">
        <f t="shared" si="6"/>
        <v>63576.645802111918</v>
      </c>
      <c r="N38" s="23">
        <f>J38+L38+Grade14!I38</f>
        <v>61977.917758367636</v>
      </c>
      <c r="O38" s="23">
        <f t="shared" si="7"/>
        <v>1298.1671715203561</v>
      </c>
      <c r="P38" s="23">
        <f t="shared" si="17"/>
        <v>673.49075496239698</v>
      </c>
      <c r="Q38" s="23"/>
    </row>
    <row r="39" spans="1:17" x14ac:dyDescent="0.2">
      <c r="A39" s="5">
        <v>48</v>
      </c>
      <c r="B39" s="1">
        <f t="shared" si="12"/>
        <v>1.9478000182997122</v>
      </c>
      <c r="C39" s="5">
        <f t="shared" si="13"/>
        <v>58866.160881984921</v>
      </c>
      <c r="D39" s="5">
        <f t="shared" si="14"/>
        <v>57048.982124941547</v>
      </c>
      <c r="E39" s="5">
        <f t="shared" si="1"/>
        <v>47548.982124941547</v>
      </c>
      <c r="F39" s="5">
        <f t="shared" si="2"/>
        <v>17131.390876287573</v>
      </c>
      <c r="G39" s="5">
        <f t="shared" si="3"/>
        <v>39917.591248653975</v>
      </c>
      <c r="H39" s="23">
        <f t="shared" si="18"/>
        <v>26073.969517905458</v>
      </c>
      <c r="I39" s="5">
        <f t="shared" si="15"/>
        <v>64896.454046807397</v>
      </c>
      <c r="J39" s="23"/>
      <c r="K39" s="23">
        <f t="shared" si="16"/>
        <v>79.835182497307954</v>
      </c>
      <c r="L39" s="23"/>
      <c r="M39" s="23">
        <f t="shared" si="6"/>
        <v>64976.289229304704</v>
      </c>
      <c r="N39" s="23">
        <f>J39+L39+Grade14!I39</f>
        <v>63337.748107326828</v>
      </c>
      <c r="O39" s="23">
        <f t="shared" si="7"/>
        <v>1330.4953910460363</v>
      </c>
      <c r="P39" s="23">
        <f t="shared" si="17"/>
        <v>673.68809479449055</v>
      </c>
      <c r="Q39" s="23"/>
    </row>
    <row r="40" spans="1:17" x14ac:dyDescent="0.2">
      <c r="A40" s="5">
        <v>49</v>
      </c>
      <c r="B40" s="1">
        <f t="shared" si="12"/>
        <v>1.9964950187572048</v>
      </c>
      <c r="C40" s="5">
        <f t="shared" si="13"/>
        <v>60337.814904034538</v>
      </c>
      <c r="D40" s="5">
        <f t="shared" si="14"/>
        <v>58458.826678065081</v>
      </c>
      <c r="E40" s="5">
        <f t="shared" si="1"/>
        <v>48958.826678065081</v>
      </c>
      <c r="F40" s="5">
        <f t="shared" si="2"/>
        <v>17732.689578194757</v>
      </c>
      <c r="G40" s="5">
        <f t="shared" si="3"/>
        <v>40726.137099870321</v>
      </c>
      <c r="H40" s="23">
        <f t="shared" si="18"/>
        <v>26725.818755853092</v>
      </c>
      <c r="I40" s="5">
        <f t="shared" si="15"/>
        <v>66329.471467977579</v>
      </c>
      <c r="J40" s="23"/>
      <c r="K40" s="23">
        <f t="shared" si="16"/>
        <v>81.452274199740643</v>
      </c>
      <c r="L40" s="23"/>
      <c r="M40" s="23">
        <f t="shared" si="6"/>
        <v>66410.923742177314</v>
      </c>
      <c r="N40" s="23">
        <f>J40+L40+Grade14!I40</f>
        <v>64731.574215009998</v>
      </c>
      <c r="O40" s="23">
        <f t="shared" si="7"/>
        <v>1363.6318160598655</v>
      </c>
      <c r="P40" s="23">
        <f t="shared" si="17"/>
        <v>673.88704259655299</v>
      </c>
      <c r="Q40" s="23"/>
    </row>
    <row r="41" spans="1:17" x14ac:dyDescent="0.2">
      <c r="A41" s="5">
        <v>50</v>
      </c>
      <c r="B41" s="1">
        <f t="shared" si="12"/>
        <v>2.0464073942261352</v>
      </c>
      <c r="C41" s="5">
        <f t="shared" si="13"/>
        <v>61846.260276635403</v>
      </c>
      <c r="D41" s="5">
        <f t="shared" si="14"/>
        <v>59903.917345016707</v>
      </c>
      <c r="E41" s="5">
        <f t="shared" si="1"/>
        <v>50403.917345016707</v>
      </c>
      <c r="F41" s="5">
        <f t="shared" si="2"/>
        <v>18349.020747649625</v>
      </c>
      <c r="G41" s="5">
        <f t="shared" si="3"/>
        <v>41554.896597367086</v>
      </c>
      <c r="H41" s="23">
        <f t="shared" si="18"/>
        <v>27393.964224749423</v>
      </c>
      <c r="I41" s="5">
        <f t="shared" si="15"/>
        <v>67798.314324677034</v>
      </c>
      <c r="J41" s="23"/>
      <c r="K41" s="23">
        <f t="shared" si="16"/>
        <v>83.109793194734166</v>
      </c>
      <c r="L41" s="23"/>
      <c r="M41" s="23">
        <f t="shared" si="6"/>
        <v>67881.424117871764</v>
      </c>
      <c r="N41" s="23">
        <f>J41+L41+Grade14!I41</f>
        <v>66160.245975385245</v>
      </c>
      <c r="O41" s="23">
        <f t="shared" si="7"/>
        <v>1397.5966516990568</v>
      </c>
      <c r="P41" s="23">
        <f t="shared" si="17"/>
        <v>674.08756221862404</v>
      </c>
      <c r="Q41" s="23"/>
    </row>
    <row r="42" spans="1:17" x14ac:dyDescent="0.2">
      <c r="A42" s="5">
        <v>51</v>
      </c>
      <c r="B42" s="1">
        <f t="shared" si="12"/>
        <v>2.097567579081788</v>
      </c>
      <c r="C42" s="5">
        <f t="shared" si="13"/>
        <v>63392.416783551278</v>
      </c>
      <c r="D42" s="5">
        <f t="shared" si="14"/>
        <v>61385.135278642119</v>
      </c>
      <c r="E42" s="5">
        <f t="shared" si="1"/>
        <v>51885.135278642119</v>
      </c>
      <c r="F42" s="5">
        <f t="shared" si="2"/>
        <v>18980.760196340863</v>
      </c>
      <c r="G42" s="5">
        <f t="shared" si="3"/>
        <v>42404.375082301252</v>
      </c>
      <c r="H42" s="23">
        <f t="shared" si="18"/>
        <v>28078.813330368153</v>
      </c>
      <c r="I42" s="5">
        <f t="shared" si="15"/>
        <v>69303.878252793947</v>
      </c>
      <c r="J42" s="23"/>
      <c r="K42" s="23">
        <f t="shared" si="16"/>
        <v>84.8087501646025</v>
      </c>
      <c r="L42" s="23"/>
      <c r="M42" s="23">
        <f t="shared" si="6"/>
        <v>69388.687002958555</v>
      </c>
      <c r="N42" s="23">
        <f>J42+L42+Grade14!I42</f>
        <v>67624.634529769886</v>
      </c>
      <c r="O42" s="23">
        <f t="shared" si="7"/>
        <v>1432.4106082291951</v>
      </c>
      <c r="P42" s="23">
        <f t="shared" si="17"/>
        <v>674.28961837970257</v>
      </c>
      <c r="Q42" s="23"/>
    </row>
    <row r="43" spans="1:17" x14ac:dyDescent="0.2">
      <c r="A43" s="5">
        <v>52</v>
      </c>
      <c r="B43" s="1">
        <f t="shared" si="12"/>
        <v>2.1500067685588333</v>
      </c>
      <c r="C43" s="5">
        <f t="shared" si="13"/>
        <v>64977.227203140072</v>
      </c>
      <c r="D43" s="5">
        <f t="shared" si="14"/>
        <v>62903.383660608182</v>
      </c>
      <c r="E43" s="5">
        <f t="shared" si="1"/>
        <v>53403.383660608182</v>
      </c>
      <c r="F43" s="5">
        <f t="shared" si="2"/>
        <v>19628.293131249389</v>
      </c>
      <c r="G43" s="5">
        <f t="shared" si="3"/>
        <v>43275.090529358793</v>
      </c>
      <c r="H43" s="23">
        <f t="shared" si="18"/>
        <v>28780.783663627364</v>
      </c>
      <c r="I43" s="5">
        <f t="shared" si="15"/>
        <v>70847.081279113801</v>
      </c>
      <c r="J43" s="23"/>
      <c r="K43" s="23">
        <f t="shared" si="16"/>
        <v>86.550181058717584</v>
      </c>
      <c r="L43" s="23"/>
      <c r="M43" s="23">
        <f t="shared" si="6"/>
        <v>70933.631460172517</v>
      </c>
      <c r="N43" s="23">
        <f>J43+L43+Grade14!I43</f>
        <v>69125.632798014121</v>
      </c>
      <c r="O43" s="23">
        <f t="shared" ref="O43:O69" si="19">IF(A43&lt;startage,1,0)*(M43-N43)+IF(A43&gt;=startage,1,0)*(completionprob*(part*(I43-N43)+K43))</f>
        <v>1468.094913672619</v>
      </c>
      <c r="P43" s="23">
        <f t="shared" si="17"/>
        <v>674.49317664696207</v>
      </c>
      <c r="Q43" s="23"/>
    </row>
    <row r="44" spans="1:17" x14ac:dyDescent="0.2">
      <c r="A44" s="5">
        <v>53</v>
      </c>
      <c r="B44" s="1">
        <f t="shared" si="12"/>
        <v>2.2037569377728037</v>
      </c>
      <c r="C44" s="5">
        <f t="shared" si="13"/>
        <v>66601.657883218562</v>
      </c>
      <c r="D44" s="5">
        <f t="shared" si="14"/>
        <v>64459.58825212338</v>
      </c>
      <c r="E44" s="5">
        <f t="shared" si="1"/>
        <v>54959.58825212338</v>
      </c>
      <c r="F44" s="5">
        <f t="shared" si="2"/>
        <v>20292.014389530621</v>
      </c>
      <c r="G44" s="5">
        <f t="shared" si="3"/>
        <v>44167.573862592762</v>
      </c>
      <c r="H44" s="23">
        <f t="shared" si="18"/>
        <v>29500.303255218045</v>
      </c>
      <c r="I44" s="5">
        <f t="shared" si="15"/>
        <v>72428.86438109164</v>
      </c>
      <c r="J44" s="23"/>
      <c r="K44" s="23">
        <f t="shared" si="16"/>
        <v>88.335147725185521</v>
      </c>
      <c r="L44" s="23"/>
      <c r="M44" s="23">
        <f t="shared" si="6"/>
        <v>72517.199528816825</v>
      </c>
      <c r="N44" s="23">
        <f>J44+L44+Grade14!I44</f>
        <v>70664.156022964467</v>
      </c>
      <c r="O44" s="23">
        <f t="shared" si="19"/>
        <v>1504.671326752115</v>
      </c>
      <c r="P44" s="23">
        <f t="shared" si="17"/>
        <v>674.69820341528043</v>
      </c>
      <c r="Q44" s="23"/>
    </row>
    <row r="45" spans="1:17" x14ac:dyDescent="0.2">
      <c r="A45" s="5">
        <v>54</v>
      </c>
      <c r="B45" s="1">
        <f t="shared" si="12"/>
        <v>2.2588508612171236</v>
      </c>
      <c r="C45" s="5">
        <f t="shared" si="13"/>
        <v>68266.699330299016</v>
      </c>
      <c r="D45" s="5">
        <f t="shared" si="14"/>
        <v>66054.697958426448</v>
      </c>
      <c r="E45" s="5">
        <f t="shared" si="1"/>
        <v>56554.697958426448</v>
      </c>
      <c r="F45" s="5">
        <f t="shared" si="2"/>
        <v>20972.328679268881</v>
      </c>
      <c r="G45" s="5">
        <f t="shared" si="3"/>
        <v>45082.369279157567</v>
      </c>
      <c r="H45" s="23">
        <f t="shared" si="18"/>
        <v>30237.810836598492</v>
      </c>
      <c r="I45" s="5">
        <f t="shared" si="15"/>
        <v>74050.192060618923</v>
      </c>
      <c r="J45" s="23"/>
      <c r="K45" s="23">
        <f t="shared" si="16"/>
        <v>90.164738558315136</v>
      </c>
      <c r="L45" s="23"/>
      <c r="M45" s="23">
        <f t="shared" si="6"/>
        <v>74140.356799177243</v>
      </c>
      <c r="N45" s="23">
        <f>J45+L45+Grade14!I45</f>
        <v>72241.142328538583</v>
      </c>
      <c r="O45" s="23">
        <f t="shared" si="19"/>
        <v>1542.1621501585885</v>
      </c>
      <c r="P45" s="23">
        <f t="shared" si="17"/>
        <v>674.90466588743959</v>
      </c>
      <c r="Q45" s="23"/>
    </row>
    <row r="46" spans="1:17" x14ac:dyDescent="0.2">
      <c r="A46" s="5">
        <v>55</v>
      </c>
      <c r="B46" s="1">
        <f t="shared" si="12"/>
        <v>2.3153221327475517</v>
      </c>
      <c r="C46" s="5">
        <f t="shared" si="13"/>
        <v>69973.366813556495</v>
      </c>
      <c r="D46" s="5">
        <f t="shared" si="14"/>
        <v>67689.685407387122</v>
      </c>
      <c r="E46" s="5">
        <f t="shared" si="1"/>
        <v>58189.685407387122</v>
      </c>
      <c r="F46" s="5">
        <f t="shared" si="2"/>
        <v>21669.650826250607</v>
      </c>
      <c r="G46" s="5">
        <f t="shared" si="3"/>
        <v>46020.034581136511</v>
      </c>
      <c r="H46" s="23">
        <f t="shared" si="18"/>
        <v>30993.756107513454</v>
      </c>
      <c r="I46" s="5">
        <f t="shared" si="15"/>
        <v>75712.052932134393</v>
      </c>
      <c r="J46" s="23"/>
      <c r="K46" s="23">
        <f t="shared" si="16"/>
        <v>92.040069162273028</v>
      </c>
      <c r="L46" s="23"/>
      <c r="M46" s="23">
        <f t="shared" si="6"/>
        <v>75804.093001296671</v>
      </c>
      <c r="N46" s="23">
        <f>J46+L46+Grade14!I46</f>
        <v>73857.553291752032</v>
      </c>
      <c r="O46" s="23">
        <f t="shared" si="19"/>
        <v>1580.5902441502428</v>
      </c>
      <c r="P46" s="23">
        <f t="shared" si="17"/>
        <v>675.1125320547136</v>
      </c>
      <c r="Q46" s="23"/>
    </row>
    <row r="47" spans="1:17" x14ac:dyDescent="0.2">
      <c r="A47" s="5">
        <v>56</v>
      </c>
      <c r="B47" s="1">
        <f t="shared" si="12"/>
        <v>2.3732051860662402</v>
      </c>
      <c r="C47" s="5">
        <f t="shared" si="13"/>
        <v>71722.700983895396</v>
      </c>
      <c r="D47" s="5">
        <f t="shared" si="14"/>
        <v>69365.547542571789</v>
      </c>
      <c r="E47" s="5">
        <f t="shared" si="1"/>
        <v>59865.547542571789</v>
      </c>
      <c r="F47" s="5">
        <f t="shared" si="2"/>
        <v>22384.406026906869</v>
      </c>
      <c r="G47" s="5">
        <f t="shared" si="3"/>
        <v>46981.141515664916</v>
      </c>
      <c r="H47" s="23">
        <f t="shared" si="18"/>
        <v>31768.600010201288</v>
      </c>
      <c r="I47" s="5">
        <f t="shared" si="15"/>
        <v>77415.460325437743</v>
      </c>
      <c r="J47" s="23"/>
      <c r="K47" s="23">
        <f t="shared" si="16"/>
        <v>93.962283031329832</v>
      </c>
      <c r="L47" s="23"/>
      <c r="M47" s="23">
        <f t="shared" si="6"/>
        <v>77509.422608469074</v>
      </c>
      <c r="N47" s="23">
        <f>J47+L47+Grade14!I47</f>
        <v>75514.374529045832</v>
      </c>
      <c r="O47" s="23">
        <f t="shared" si="19"/>
        <v>1619.9790404916721</v>
      </c>
      <c r="P47" s="23">
        <f t="shared" si="17"/>
        <v>675.32177067789826</v>
      </c>
      <c r="Q47" s="23"/>
    </row>
    <row r="48" spans="1:17" x14ac:dyDescent="0.2">
      <c r="A48" s="5">
        <v>57</v>
      </c>
      <c r="B48" s="1">
        <f t="shared" si="12"/>
        <v>2.4325353157178964</v>
      </c>
      <c r="C48" s="5">
        <f t="shared" si="13"/>
        <v>73515.768508492794</v>
      </c>
      <c r="D48" s="5">
        <f t="shared" si="14"/>
        <v>71083.306231136085</v>
      </c>
      <c r="E48" s="5">
        <f t="shared" si="1"/>
        <v>61583.306231136085</v>
      </c>
      <c r="F48" s="5">
        <f t="shared" si="2"/>
        <v>23117.03010757954</v>
      </c>
      <c r="G48" s="5">
        <f t="shared" si="3"/>
        <v>47966.276123556541</v>
      </c>
      <c r="H48" s="23">
        <f t="shared" si="18"/>
        <v>32562.815010456321</v>
      </c>
      <c r="I48" s="5">
        <f t="shared" si="15"/>
        <v>79161.452903573692</v>
      </c>
      <c r="J48" s="23"/>
      <c r="K48" s="23">
        <f t="shared" si="16"/>
        <v>95.93255224711308</v>
      </c>
      <c r="L48" s="23"/>
      <c r="M48" s="23">
        <f t="shared" si="6"/>
        <v>79257.385455820811</v>
      </c>
      <c r="N48" s="23">
        <f>J48+L48+Grade14!I48</f>
        <v>77212.616297271976</v>
      </c>
      <c r="O48" s="23">
        <f t="shared" si="19"/>
        <v>1660.3525567416498</v>
      </c>
      <c r="P48" s="23">
        <f t="shared" si="17"/>
        <v>675.53235126888842</v>
      </c>
      <c r="Q48" s="23"/>
    </row>
    <row r="49" spans="1:17" x14ac:dyDescent="0.2">
      <c r="A49" s="5">
        <v>58</v>
      </c>
      <c r="B49" s="1">
        <f t="shared" si="12"/>
        <v>2.4933486986108435</v>
      </c>
      <c r="C49" s="5">
        <f t="shared" si="13"/>
        <v>75353.662721205095</v>
      </c>
      <c r="D49" s="5">
        <f t="shared" si="14"/>
        <v>72844.008886914482</v>
      </c>
      <c r="E49" s="5">
        <f t="shared" si="1"/>
        <v>63344.008886914482</v>
      </c>
      <c r="F49" s="5">
        <f t="shared" si="2"/>
        <v>23867.969790269028</v>
      </c>
      <c r="G49" s="5">
        <f t="shared" si="3"/>
        <v>48976.039096645458</v>
      </c>
      <c r="H49" s="23">
        <f t="shared" si="18"/>
        <v>33376.885385717724</v>
      </c>
      <c r="I49" s="5">
        <f t="shared" si="15"/>
        <v>80951.095296163039</v>
      </c>
      <c r="J49" s="23"/>
      <c r="K49" s="23">
        <f t="shared" si="16"/>
        <v>97.952078193290916</v>
      </c>
      <c r="L49" s="23"/>
      <c r="M49" s="23">
        <f t="shared" si="6"/>
        <v>81049.047374356334</v>
      </c>
      <c r="N49" s="23">
        <f>J49+L49+Grade14!I49</f>
        <v>78953.314109703759</v>
      </c>
      <c r="O49" s="23">
        <f t="shared" si="19"/>
        <v>1701.7354108978882</v>
      </c>
      <c r="P49" s="23">
        <f t="shared" si="17"/>
        <v>675.74424407260278</v>
      </c>
      <c r="Q49" s="23"/>
    </row>
    <row r="50" spans="1:17" x14ac:dyDescent="0.2">
      <c r="A50" s="5">
        <v>59</v>
      </c>
      <c r="B50" s="1">
        <f t="shared" si="12"/>
        <v>2.555682416076114</v>
      </c>
      <c r="C50" s="5">
        <f t="shared" si="13"/>
        <v>77237.504289235207</v>
      </c>
      <c r="D50" s="5">
        <f t="shared" si="14"/>
        <v>74648.729109087319</v>
      </c>
      <c r="E50" s="5">
        <f t="shared" si="1"/>
        <v>65148.729109087319</v>
      </c>
      <c r="F50" s="5">
        <f t="shared" si="2"/>
        <v>24637.682965025742</v>
      </c>
      <c r="G50" s="5">
        <f t="shared" si="3"/>
        <v>50011.046144061576</v>
      </c>
      <c r="H50" s="23">
        <f t="shared" si="18"/>
        <v>34211.307520360657</v>
      </c>
      <c r="I50" s="5">
        <f t="shared" si="15"/>
        <v>82785.478748567082</v>
      </c>
      <c r="J50" s="23"/>
      <c r="K50" s="23">
        <f t="shared" si="16"/>
        <v>100.02209228812316</v>
      </c>
      <c r="L50" s="23"/>
      <c r="M50" s="23">
        <f t="shared" si="6"/>
        <v>82885.500840855209</v>
      </c>
      <c r="N50" s="23">
        <f>J50+L50+Grade14!I50</f>
        <v>80737.529367446361</v>
      </c>
      <c r="O50" s="23">
        <f t="shared" si="19"/>
        <v>1744.1528364079818</v>
      </c>
      <c r="P50" s="23">
        <f t="shared" si="17"/>
        <v>675.95742004937176</v>
      </c>
      <c r="Q50" s="23"/>
    </row>
    <row r="51" spans="1:17" x14ac:dyDescent="0.2">
      <c r="A51" s="5">
        <v>60</v>
      </c>
      <c r="B51" s="1">
        <f t="shared" si="12"/>
        <v>2.6195744764780171</v>
      </c>
      <c r="C51" s="5">
        <f t="shared" si="13"/>
        <v>79168.441896466102</v>
      </c>
      <c r="D51" s="5">
        <f t="shared" si="14"/>
        <v>76498.567336814522</v>
      </c>
      <c r="E51" s="5">
        <f t="shared" si="1"/>
        <v>66998.567336814522</v>
      </c>
      <c r="F51" s="5">
        <f t="shared" si="2"/>
        <v>25426.638969151394</v>
      </c>
      <c r="G51" s="5">
        <f t="shared" si="3"/>
        <v>51071.928367663131</v>
      </c>
      <c r="H51" s="23">
        <f t="shared" si="18"/>
        <v>35066.590208369678</v>
      </c>
      <c r="I51" s="5">
        <f t="shared" si="15"/>
        <v>84665.721787281276</v>
      </c>
      <c r="J51" s="23"/>
      <c r="K51" s="23">
        <f t="shared" si="16"/>
        <v>102.14385673532627</v>
      </c>
      <c r="L51" s="23"/>
      <c r="M51" s="23">
        <f t="shared" si="6"/>
        <v>84767.865644016609</v>
      </c>
      <c r="N51" s="23">
        <f>J51+L51+Grade14!I51</f>
        <v>82566.350006632507</v>
      </c>
      <c r="O51" s="23">
        <f t="shared" si="19"/>
        <v>1787.6306975558857</v>
      </c>
      <c r="P51" s="23">
        <f t="shared" si="17"/>
        <v>676.17185085785002</v>
      </c>
      <c r="Q51" s="23"/>
    </row>
    <row r="52" spans="1:17" x14ac:dyDescent="0.2">
      <c r="A52" s="5">
        <v>61</v>
      </c>
      <c r="B52" s="1">
        <f t="shared" si="12"/>
        <v>2.6850638383899672</v>
      </c>
      <c r="C52" s="5">
        <f t="shared" si="13"/>
        <v>81147.652943877751</v>
      </c>
      <c r="D52" s="5">
        <f t="shared" si="14"/>
        <v>78394.651520234882</v>
      </c>
      <c r="E52" s="5">
        <f t="shared" si="1"/>
        <v>68894.651520234882</v>
      </c>
      <c r="F52" s="5">
        <f t="shared" si="2"/>
        <v>26235.318873380176</v>
      </c>
      <c r="G52" s="5">
        <f t="shared" si="3"/>
        <v>52159.332646854702</v>
      </c>
      <c r="H52" s="23">
        <f t="shared" si="18"/>
        <v>35943.254963578918</v>
      </c>
      <c r="I52" s="5">
        <f t="shared" si="15"/>
        <v>86592.970901963301</v>
      </c>
      <c r="J52" s="23"/>
      <c r="K52" s="23">
        <f t="shared" si="16"/>
        <v>104.3186652937094</v>
      </c>
      <c r="L52" s="23"/>
      <c r="M52" s="23">
        <f t="shared" si="6"/>
        <v>86697.289567257016</v>
      </c>
      <c r="N52" s="23">
        <f>J52+L52+Grade14!I52</f>
        <v>84440.891161798325</v>
      </c>
      <c r="O52" s="23">
        <f t="shared" si="19"/>
        <v>1832.1955052324527</v>
      </c>
      <c r="P52" s="23">
        <f t="shared" si="17"/>
        <v>676.38750883810485</v>
      </c>
      <c r="Q52" s="23"/>
    </row>
    <row r="53" spans="1:17" x14ac:dyDescent="0.2">
      <c r="A53" s="5">
        <v>62</v>
      </c>
      <c r="B53" s="1">
        <f t="shared" si="12"/>
        <v>2.7521904343497163</v>
      </c>
      <c r="C53" s="5">
        <f t="shared" si="13"/>
        <v>83176.344267474691</v>
      </c>
      <c r="D53" s="5">
        <f t="shared" si="14"/>
        <v>80338.137808240746</v>
      </c>
      <c r="E53" s="5">
        <f t="shared" si="1"/>
        <v>70838.137808240746</v>
      </c>
      <c r="F53" s="5">
        <f t="shared" si="2"/>
        <v>27064.215775214678</v>
      </c>
      <c r="G53" s="5">
        <f t="shared" si="3"/>
        <v>53273.922033026072</v>
      </c>
      <c r="H53" s="23">
        <f t="shared" si="18"/>
        <v>36841.836337668392</v>
      </c>
      <c r="I53" s="5">
        <f t="shared" si="15"/>
        <v>88568.401244512381</v>
      </c>
      <c r="J53" s="23"/>
      <c r="K53" s="23">
        <f t="shared" si="16"/>
        <v>106.54784406605215</v>
      </c>
      <c r="L53" s="23"/>
      <c r="M53" s="23">
        <f t="shared" si="6"/>
        <v>88674.949088578433</v>
      </c>
      <c r="N53" s="23">
        <f>J53+L53+Grade14!I53</f>
        <v>86362.295845843269</v>
      </c>
      <c r="O53" s="23">
        <f t="shared" si="19"/>
        <v>1877.874433100953</v>
      </c>
      <c r="P53" s="23">
        <f t="shared" si="17"/>
        <v>676.60436699538661</v>
      </c>
      <c r="Q53" s="23"/>
    </row>
    <row r="54" spans="1:17" x14ac:dyDescent="0.2">
      <c r="A54" s="5">
        <v>63</v>
      </c>
      <c r="B54" s="1">
        <f t="shared" si="12"/>
        <v>2.8209951952084591</v>
      </c>
      <c r="C54" s="5">
        <f t="shared" si="13"/>
        <v>85255.752874161553</v>
      </c>
      <c r="D54" s="5">
        <f t="shared" si="14"/>
        <v>82330.21125344676</v>
      </c>
      <c r="E54" s="5">
        <f t="shared" si="1"/>
        <v>72830.21125344676</v>
      </c>
      <c r="F54" s="5">
        <f t="shared" si="2"/>
        <v>27913.835099595042</v>
      </c>
      <c r="G54" s="5">
        <f t="shared" si="3"/>
        <v>54416.376153851714</v>
      </c>
      <c r="H54" s="23">
        <f t="shared" si="18"/>
        <v>37762.882246110101</v>
      </c>
      <c r="I54" s="5">
        <f t="shared" si="15"/>
        <v>90593.217345625191</v>
      </c>
      <c r="J54" s="23"/>
      <c r="K54" s="23">
        <f t="shared" si="16"/>
        <v>108.83275230770343</v>
      </c>
      <c r="L54" s="23"/>
      <c r="M54" s="23">
        <f t="shared" si="6"/>
        <v>90702.050097932894</v>
      </c>
      <c r="N54" s="23">
        <f>J54+L54+Grade14!I54</f>
        <v>88331.735646989371</v>
      </c>
      <c r="O54" s="23">
        <f t="shared" si="19"/>
        <v>1924.695334166141</v>
      </c>
      <c r="P54" s="23">
        <f t="shared" si="17"/>
        <v>676.82239898406658</v>
      </c>
      <c r="Q54" s="23"/>
    </row>
    <row r="55" spans="1:17" x14ac:dyDescent="0.2">
      <c r="A55" s="5">
        <v>64</v>
      </c>
      <c r="B55" s="1">
        <f t="shared" si="12"/>
        <v>2.8915200750886707</v>
      </c>
      <c r="C55" s="5">
        <f t="shared" si="13"/>
        <v>87387.146696015596</v>
      </c>
      <c r="D55" s="5">
        <f t="shared" si="14"/>
        <v>84372.086534782939</v>
      </c>
      <c r="E55" s="5">
        <f t="shared" si="1"/>
        <v>74872.086534782939</v>
      </c>
      <c r="F55" s="5">
        <f t="shared" si="2"/>
        <v>28784.694907084922</v>
      </c>
      <c r="G55" s="5">
        <f t="shared" si="3"/>
        <v>55587.391627698016</v>
      </c>
      <c r="H55" s="23">
        <f t="shared" si="18"/>
        <v>38706.954302262857</v>
      </c>
      <c r="I55" s="5">
        <f t="shared" si="15"/>
        <v>92668.653849265829</v>
      </c>
      <c r="J55" s="23"/>
      <c r="K55" s="23">
        <f t="shared" si="16"/>
        <v>111.17478325539604</v>
      </c>
      <c r="L55" s="23"/>
      <c r="M55" s="23">
        <f t="shared" si="6"/>
        <v>92779.828632521225</v>
      </c>
      <c r="N55" s="23">
        <f>J55+L55+Grade14!I55</f>
        <v>90350.411443164077</v>
      </c>
      <c r="O55" s="23">
        <f t="shared" si="19"/>
        <v>1972.6867577580042</v>
      </c>
      <c r="P55" s="23">
        <f t="shared" si="17"/>
        <v>677.04157909212518</v>
      </c>
      <c r="Q55" s="23"/>
    </row>
    <row r="56" spans="1:17" x14ac:dyDescent="0.2">
      <c r="A56" s="5">
        <v>65</v>
      </c>
      <c r="B56" s="1">
        <f t="shared" si="12"/>
        <v>2.9638080769658868</v>
      </c>
      <c r="C56" s="5">
        <f t="shared" si="13"/>
        <v>89571.825363415963</v>
      </c>
      <c r="D56" s="5">
        <f t="shared" si="14"/>
        <v>86465.00869815248</v>
      </c>
      <c r="E56" s="5">
        <f t="shared" si="1"/>
        <v>76965.00869815248</v>
      </c>
      <c r="F56" s="5">
        <f t="shared" si="2"/>
        <v>29677.326209762032</v>
      </c>
      <c r="G56" s="5">
        <f t="shared" si="3"/>
        <v>56787.682488390448</v>
      </c>
      <c r="H56" s="23">
        <f t="shared" si="18"/>
        <v>39674.628159819411</v>
      </c>
      <c r="I56" s="5">
        <f t="shared" si="15"/>
        <v>94795.976265497447</v>
      </c>
      <c r="J56" s="23"/>
      <c r="K56" s="23">
        <f t="shared" si="16"/>
        <v>113.5753649767809</v>
      </c>
      <c r="L56" s="23"/>
      <c r="M56" s="23">
        <f t="shared" si="6"/>
        <v>94909.551630474234</v>
      </c>
      <c r="N56" s="23">
        <f>J56+L56+Grade14!I56</f>
        <v>92419.554134243197</v>
      </c>
      <c r="O56" s="23">
        <f t="shared" si="19"/>
        <v>2021.8779669395974</v>
      </c>
      <c r="P56" s="23">
        <f t="shared" si="17"/>
        <v>677.2618822258371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113.5753649767809</v>
      </c>
      <c r="L57" s="23"/>
      <c r="M57" s="23">
        <f t="shared" si="6"/>
        <v>113.5753649767809</v>
      </c>
      <c r="N57" s="23">
        <f>J57+L57+Grade14!I57</f>
        <v>0</v>
      </c>
      <c r="O57" s="23">
        <f t="shared" si="19"/>
        <v>92.223196361146094</v>
      </c>
      <c r="P57" s="23">
        <f t="shared" si="17"/>
        <v>30.149932629446582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113.5753649767809</v>
      </c>
      <c r="L58" s="23"/>
      <c r="M58" s="23">
        <f t="shared" si="6"/>
        <v>113.5753649767809</v>
      </c>
      <c r="N58" s="23">
        <f>J58+L58+Grade14!I58</f>
        <v>0</v>
      </c>
      <c r="O58" s="23">
        <f t="shared" si="19"/>
        <v>92.223196361146094</v>
      </c>
      <c r="P58" s="23">
        <f t="shared" si="17"/>
        <v>29.425972727162531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113.5753649767809</v>
      </c>
      <c r="L59" s="23"/>
      <c r="M59" s="23">
        <f t="shared" si="6"/>
        <v>113.5753649767809</v>
      </c>
      <c r="N59" s="23">
        <f>J59+L59+Grade14!I59</f>
        <v>0</v>
      </c>
      <c r="O59" s="23">
        <f t="shared" si="19"/>
        <v>92.223196361146094</v>
      </c>
      <c r="P59" s="23">
        <f t="shared" si="17"/>
        <v>28.719396543328422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113.5753649767809</v>
      </c>
      <c r="L60" s="23"/>
      <c r="M60" s="23">
        <f t="shared" si="6"/>
        <v>113.5753649767809</v>
      </c>
      <c r="N60" s="23">
        <f>J60+L60+Grade14!I60</f>
        <v>0</v>
      </c>
      <c r="O60" s="23">
        <f t="shared" si="19"/>
        <v>92.223196361146094</v>
      </c>
      <c r="P60" s="23">
        <f t="shared" si="17"/>
        <v>28.029786660258292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113.5753649767809</v>
      </c>
      <c r="L61" s="23"/>
      <c r="M61" s="23">
        <f t="shared" si="6"/>
        <v>113.5753649767809</v>
      </c>
      <c r="N61" s="23">
        <f>J61+L61+Grade14!I61</f>
        <v>0</v>
      </c>
      <c r="O61" s="23">
        <f t="shared" si="19"/>
        <v>92.223196361146094</v>
      </c>
      <c r="P61" s="23">
        <f t="shared" si="17"/>
        <v>27.356735683295764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113.5753649767809</v>
      </c>
      <c r="L62" s="23"/>
      <c r="M62" s="23">
        <f t="shared" si="6"/>
        <v>113.5753649767809</v>
      </c>
      <c r="N62" s="23">
        <f>J62+L62+Grade14!I62</f>
        <v>0</v>
      </c>
      <c r="O62" s="23">
        <f t="shared" si="19"/>
        <v>92.223196361146094</v>
      </c>
      <c r="P62" s="23">
        <f t="shared" si="17"/>
        <v>26.699846000141171</v>
      </c>
      <c r="Q62" s="23"/>
    </row>
    <row r="63" spans="1:17" x14ac:dyDescent="0.2">
      <c r="A63" s="5">
        <v>72</v>
      </c>
      <c r="H63" s="22"/>
      <c r="J63" s="23"/>
      <c r="K63" s="23">
        <f>0.002*G56</f>
        <v>113.5753649767809</v>
      </c>
      <c r="L63" s="23"/>
      <c r="M63" s="23">
        <f t="shared" si="6"/>
        <v>113.5753649767809</v>
      </c>
      <c r="N63" s="23">
        <f>J63+L63+Grade14!I63</f>
        <v>0</v>
      </c>
      <c r="O63" s="23">
        <f t="shared" si="19"/>
        <v>92.223196361146094</v>
      </c>
      <c r="P63" s="23">
        <f t="shared" si="17"/>
        <v>26.058729545957689</v>
      </c>
      <c r="Q63" s="23"/>
    </row>
    <row r="64" spans="1:17" x14ac:dyDescent="0.2">
      <c r="A64" s="5">
        <v>73</v>
      </c>
      <c r="H64" s="22"/>
      <c r="J64" s="23"/>
      <c r="K64" s="23">
        <f>0.002*G56</f>
        <v>113.5753649767809</v>
      </c>
      <c r="L64" s="23"/>
      <c r="M64" s="23">
        <f t="shared" si="6"/>
        <v>113.5753649767809</v>
      </c>
      <c r="N64" s="23">
        <f>J64+L64+Grade14!I64</f>
        <v>0</v>
      </c>
      <c r="O64" s="23">
        <f t="shared" si="19"/>
        <v>92.223196361146094</v>
      </c>
      <c r="P64" s="23">
        <f t="shared" si="17"/>
        <v>25.43300757411777</v>
      </c>
      <c r="Q64" s="23"/>
    </row>
    <row r="65" spans="1:17" x14ac:dyDescent="0.2">
      <c r="A65" s="5">
        <v>74</v>
      </c>
      <c r="H65" s="22"/>
      <c r="J65" s="23"/>
      <c r="K65" s="23">
        <f>0.002*G56</f>
        <v>113.5753649767809</v>
      </c>
      <c r="L65" s="23"/>
      <c r="M65" s="23">
        <f t="shared" si="6"/>
        <v>113.5753649767809</v>
      </c>
      <c r="N65" s="23">
        <f>J65+L65+Grade14!I65</f>
        <v>0</v>
      </c>
      <c r="O65" s="23">
        <f t="shared" si="19"/>
        <v>92.223196361146094</v>
      </c>
      <c r="P65" s="23">
        <f t="shared" si="17"/>
        <v>24.822310432454341</v>
      </c>
      <c r="Q65" s="23"/>
    </row>
    <row r="66" spans="1:17" x14ac:dyDescent="0.2">
      <c r="A66" s="5">
        <v>75</v>
      </c>
      <c r="H66" s="22"/>
      <c r="J66" s="23"/>
      <c r="K66" s="23">
        <f>0.002*G56</f>
        <v>113.5753649767809</v>
      </c>
      <c r="L66" s="23"/>
      <c r="M66" s="23">
        <f t="shared" si="6"/>
        <v>113.5753649767809</v>
      </c>
      <c r="N66" s="23">
        <f>J66+L66+Grade14!I66</f>
        <v>0</v>
      </c>
      <c r="O66" s="23">
        <f t="shared" si="19"/>
        <v>92.223196361146094</v>
      </c>
      <c r="P66" s="23">
        <f t="shared" si="17"/>
        <v>24.226277344884753</v>
      </c>
      <c r="Q66" s="23"/>
    </row>
    <row r="67" spans="1:17" x14ac:dyDescent="0.2">
      <c r="A67" s="5">
        <v>76</v>
      </c>
      <c r="H67" s="22"/>
      <c r="J67" s="23"/>
      <c r="K67" s="23">
        <f>0.002*G56</f>
        <v>113.5753649767809</v>
      </c>
      <c r="L67" s="23"/>
      <c r="M67" s="23">
        <f t="shared" si="6"/>
        <v>113.5753649767809</v>
      </c>
      <c r="N67" s="23">
        <f>J67+L67+Grade14!I67</f>
        <v>0</v>
      </c>
      <c r="O67" s="23">
        <f t="shared" si="19"/>
        <v>92.223196361146094</v>
      </c>
      <c r="P67" s="23">
        <f t="shared" si="17"/>
        <v>23.644556198278295</v>
      </c>
      <c r="Q67" s="23"/>
    </row>
    <row r="68" spans="1:17" x14ac:dyDescent="0.2">
      <c r="A68" s="5">
        <v>77</v>
      </c>
      <c r="H68" s="22"/>
      <c r="J68" s="23"/>
      <c r="K68" s="23">
        <f>0.002*G56</f>
        <v>113.5753649767809</v>
      </c>
      <c r="L68" s="23"/>
      <c r="M68" s="23">
        <f t="shared" si="6"/>
        <v>113.5753649767809</v>
      </c>
      <c r="N68" s="23">
        <f>J68+L68+Grade14!I68</f>
        <v>0</v>
      </c>
      <c r="O68" s="23">
        <f t="shared" si="19"/>
        <v>92.223196361146094</v>
      </c>
      <c r="P68" s="23">
        <f t="shared" si="17"/>
        <v>23.076803334441482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11471.111862654872</v>
      </c>
      <c r="L69" s="23"/>
      <c r="M69" s="23">
        <f t="shared" si="6"/>
        <v>11471.111862654872</v>
      </c>
      <c r="N69" s="23">
        <f>J69+L69+Grade14!I69</f>
        <v>0</v>
      </c>
      <c r="O69" s="23">
        <f t="shared" si="19"/>
        <v>9314.5428324757577</v>
      </c>
      <c r="P69" s="23">
        <f>O69/return^(A69-startage+1)</f>
        <v>2274.7910180569156</v>
      </c>
      <c r="Q69" s="23"/>
    </row>
    <row r="70" spans="1:17" x14ac:dyDescent="0.2">
      <c r="A70" s="5">
        <v>79</v>
      </c>
      <c r="H70" s="22"/>
      <c r="P70" s="23">
        <f>SUM(P5:P69)</f>
        <v>-9.9407770903781056E-10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2" sqref="N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Meta!A10+6</f>
        <v>22</v>
      </c>
      <c r="C2" s="8">
        <f>Meta!B10</f>
        <v>69369</v>
      </c>
      <c r="D2" s="8">
        <f>Meta!C10</f>
        <v>29828</v>
      </c>
      <c r="E2" s="1">
        <f>Meta!D10</f>
        <v>3.4000000000000002E-2</v>
      </c>
      <c r="F2" s="1">
        <f>Meta!H10</f>
        <v>1.7852800699689915</v>
      </c>
      <c r="G2" s="1">
        <f>Meta!E10</f>
        <v>0.81200000000000006</v>
      </c>
      <c r="H2" s="1">
        <f>Meta!F10</f>
        <v>1</v>
      </c>
      <c r="I2" s="1">
        <f>Meta!D9</f>
        <v>4.2000000000000003E-2</v>
      </c>
      <c r="J2" s="14"/>
      <c r="K2" s="13">
        <f>IRR(O5:O69)+1</f>
        <v>1.2115191623070976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B12" s="1">
        <v>1</v>
      </c>
      <c r="C12" s="5">
        <f>0.1*Grade15!C12</f>
        <v>3022.1870997501483</v>
      </c>
      <c r="D12" s="5">
        <f t="shared" ref="D12:D36" si="0">IF(A12&lt;startage,1,0)*(C12*(1-initialunempprob))+IF(A12=startage,1,0)*(C12*(1-unempprob))+IF(A12&gt;startage,1,0)*(C12*(1-unempprob)+unempprob*300*52)</f>
        <v>2895.2552415606419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221.4870259793891</v>
      </c>
      <c r="G12" s="5">
        <f t="shared" ref="G12:G56" si="3">D12-F12</f>
        <v>2673.7682155812527</v>
      </c>
      <c r="H12" s="23">
        <f>0.1*Grade15!H12</f>
        <v>1338.6368863814951</v>
      </c>
      <c r="I12" s="5">
        <f t="shared" ref="I12:I36" si="4">G12+IF(A12&lt;startage,1,0)*(H12*(1-initialunempprob))+IF(A12&gt;=startage,1,0)*(H12*(1-unempprob))</f>
        <v>3956.1823527347251</v>
      </c>
      <c r="J12" s="23">
        <f>0.05*feel*Grade15!G12</f>
        <v>312.19361672675296</v>
      </c>
      <c r="K12" s="23">
        <f t="shared" ref="K12:K36" si="5">IF(A12&gt;=startage,1,0)*0.002*G12</f>
        <v>0</v>
      </c>
      <c r="L12" s="23">
        <f>coltuition</f>
        <v>3662</v>
      </c>
      <c r="M12" s="23">
        <f t="shared" ref="M12:M69" si="6">I12+K12</f>
        <v>3956.1823527347251</v>
      </c>
      <c r="N12" s="23">
        <f>J12+L12+Grade15!I12</f>
        <v>39097.879040172396</v>
      </c>
      <c r="O12" s="23">
        <f t="shared" ref="O12:O43" si="7">IF(A12&lt;startage,1,0)*(M12-N12)+IF(A12&gt;=startage,1,0)*(completionprob*(part*(I12-N12)+K12))</f>
        <v>-35141.696687437674</v>
      </c>
      <c r="P12" s="23">
        <f t="shared" ref="P12:P36" si="8">O12/return^(A12-startage+1)</f>
        <v>-35141.696687437674</v>
      </c>
      <c r="Q12" s="23"/>
    </row>
    <row r="13" spans="1:17" x14ac:dyDescent="0.2">
      <c r="A13" s="5">
        <v>22</v>
      </c>
      <c r="B13" s="1">
        <f t="shared" ref="B13:B36" si="9">(1+experiencepremium)^(A13-startage)</f>
        <v>1</v>
      </c>
      <c r="C13" s="5">
        <f t="shared" ref="C13:C36" si="10">pretaxincome*B13/expnorm</f>
        <v>38856.088278185322</v>
      </c>
      <c r="D13" s="5">
        <f t="shared" si="0"/>
        <v>37534.98127672702</v>
      </c>
      <c r="E13" s="5">
        <f t="shared" si="1"/>
        <v>28034.98127672702</v>
      </c>
      <c r="F13" s="5">
        <f t="shared" si="2"/>
        <v>9455.1713868513725</v>
      </c>
      <c r="G13" s="5">
        <f t="shared" si="3"/>
        <v>28079.809889875647</v>
      </c>
      <c r="H13" s="23">
        <f t="shared" ref="H13:H37" si="11">benefits*B13/expnorm</f>
        <v>16707.74266836356</v>
      </c>
      <c r="I13" s="5">
        <f t="shared" si="4"/>
        <v>44219.489307514843</v>
      </c>
      <c r="J13" s="23"/>
      <c r="K13" s="23">
        <f t="shared" si="5"/>
        <v>56.159619779751296</v>
      </c>
      <c r="L13" s="23"/>
      <c r="M13" s="23">
        <f t="shared" si="6"/>
        <v>44275.648927294591</v>
      </c>
      <c r="N13" s="23">
        <f>J13+L13+Grade15!I13</f>
        <v>36373.05475903178</v>
      </c>
      <c r="O13" s="23">
        <f t="shared" si="7"/>
        <v>6416.9064646294055</v>
      </c>
      <c r="P13" s="23">
        <f t="shared" si="8"/>
        <v>5296.5785967509437</v>
      </c>
      <c r="Q13" s="23"/>
    </row>
    <row r="14" spans="1:17" x14ac:dyDescent="0.2">
      <c r="A14" s="5">
        <v>23</v>
      </c>
      <c r="B14" s="1">
        <f t="shared" si="9"/>
        <v>1.0249999999999999</v>
      </c>
      <c r="C14" s="5">
        <f t="shared" si="10"/>
        <v>39827.490485139948</v>
      </c>
      <c r="D14" s="5">
        <f t="shared" si="0"/>
        <v>39003.75580864519</v>
      </c>
      <c r="E14" s="5">
        <f t="shared" si="1"/>
        <v>29503.75580864519</v>
      </c>
      <c r="F14" s="5">
        <f t="shared" si="2"/>
        <v>9934.7262715226534</v>
      </c>
      <c r="G14" s="5">
        <f t="shared" si="3"/>
        <v>29069.029537122537</v>
      </c>
      <c r="H14" s="23">
        <f t="shared" si="11"/>
        <v>17125.436235072648</v>
      </c>
      <c r="I14" s="5">
        <f t="shared" si="4"/>
        <v>45612.200940202718</v>
      </c>
      <c r="J14" s="23"/>
      <c r="K14" s="23">
        <f t="shared" si="5"/>
        <v>58.138059074245078</v>
      </c>
      <c r="L14" s="23"/>
      <c r="M14" s="23">
        <f t="shared" si="6"/>
        <v>45670.338999276966</v>
      </c>
      <c r="N14" s="23">
        <f>J14+L14+Grade15!I14</f>
        <v>37201.349198007578</v>
      </c>
      <c r="O14" s="23">
        <f t="shared" si="7"/>
        <v>6876.8197186307407</v>
      </c>
      <c r="P14" s="23">
        <f t="shared" si="8"/>
        <v>4685.1884479238452</v>
      </c>
      <c r="Q14" s="23"/>
    </row>
    <row r="15" spans="1:17" x14ac:dyDescent="0.2">
      <c r="A15" s="5">
        <v>24</v>
      </c>
      <c r="B15" s="1">
        <f t="shared" si="9"/>
        <v>1.0506249999999999</v>
      </c>
      <c r="C15" s="5">
        <f t="shared" si="10"/>
        <v>40823.177747268448</v>
      </c>
      <c r="D15" s="5">
        <f t="shared" si="0"/>
        <v>39965.589703861318</v>
      </c>
      <c r="E15" s="5">
        <f t="shared" si="1"/>
        <v>30465.589703861318</v>
      </c>
      <c r="F15" s="5">
        <f t="shared" si="2"/>
        <v>10248.765038310721</v>
      </c>
      <c r="G15" s="5">
        <f t="shared" si="3"/>
        <v>29716.824665550597</v>
      </c>
      <c r="H15" s="23">
        <f t="shared" si="11"/>
        <v>17553.572140949462</v>
      </c>
      <c r="I15" s="5">
        <f t="shared" si="4"/>
        <v>46673.575353707776</v>
      </c>
      <c r="J15" s="23"/>
      <c r="K15" s="23">
        <f t="shared" si="5"/>
        <v>59.433649331101194</v>
      </c>
      <c r="L15" s="23"/>
      <c r="M15" s="23">
        <f t="shared" si="6"/>
        <v>46733.009003038875</v>
      </c>
      <c r="N15" s="23">
        <f>J15+L15+Grade15!I15</f>
        <v>38050.350997957765</v>
      </c>
      <c r="O15" s="23">
        <f t="shared" si="7"/>
        <v>7050.3183001258649</v>
      </c>
      <c r="P15" s="23">
        <f t="shared" si="8"/>
        <v>3964.7687488937431</v>
      </c>
      <c r="Q15" s="23"/>
    </row>
    <row r="16" spans="1:17" x14ac:dyDescent="0.2">
      <c r="A16" s="5">
        <v>25</v>
      </c>
      <c r="B16" s="1">
        <f t="shared" si="9"/>
        <v>1.0768906249999999</v>
      </c>
      <c r="C16" s="5">
        <f t="shared" si="10"/>
        <v>41843.757190950157</v>
      </c>
      <c r="D16" s="5">
        <f t="shared" si="0"/>
        <v>40951.46944645785</v>
      </c>
      <c r="E16" s="5">
        <f t="shared" si="1"/>
        <v>31451.46944645785</v>
      </c>
      <c r="F16" s="5">
        <f t="shared" si="2"/>
        <v>10570.654774268489</v>
      </c>
      <c r="G16" s="5">
        <f t="shared" si="3"/>
        <v>30380.814672189361</v>
      </c>
      <c r="H16" s="23">
        <f t="shared" si="11"/>
        <v>17992.4114444732</v>
      </c>
      <c r="I16" s="5">
        <f t="shared" si="4"/>
        <v>47761.484127550473</v>
      </c>
      <c r="J16" s="23"/>
      <c r="K16" s="23">
        <f t="shared" si="5"/>
        <v>60.761629344378726</v>
      </c>
      <c r="L16" s="23"/>
      <c r="M16" s="23">
        <f t="shared" si="6"/>
        <v>47822.245756894852</v>
      </c>
      <c r="N16" s="23">
        <f>J16+L16+Grade15!I16</f>
        <v>38920.577842906707</v>
      </c>
      <c r="O16" s="23">
        <f t="shared" si="7"/>
        <v>7228.1543461583742</v>
      </c>
      <c r="P16" s="23">
        <f t="shared" si="8"/>
        <v>3355.1061651727528</v>
      </c>
      <c r="Q16" s="23"/>
    </row>
    <row r="17" spans="1:17" x14ac:dyDescent="0.2">
      <c r="A17" s="5">
        <v>26</v>
      </c>
      <c r="B17" s="1">
        <f t="shared" si="9"/>
        <v>1.1038128906249998</v>
      </c>
      <c r="C17" s="5">
        <f t="shared" si="10"/>
        <v>42889.851120723913</v>
      </c>
      <c r="D17" s="5">
        <f t="shared" si="0"/>
        <v>41961.996182619303</v>
      </c>
      <c r="E17" s="5">
        <f t="shared" si="1"/>
        <v>32461.996182619303</v>
      </c>
      <c r="F17" s="5">
        <f t="shared" si="2"/>
        <v>10900.591753625202</v>
      </c>
      <c r="G17" s="5">
        <f t="shared" si="3"/>
        <v>31061.404428994101</v>
      </c>
      <c r="H17" s="23">
        <f t="shared" si="11"/>
        <v>18442.221730585028</v>
      </c>
      <c r="I17" s="5">
        <f t="shared" si="4"/>
        <v>48876.59062073924</v>
      </c>
      <c r="J17" s="23"/>
      <c r="K17" s="23">
        <f t="shared" si="5"/>
        <v>62.122808857988204</v>
      </c>
      <c r="L17" s="23"/>
      <c r="M17" s="23">
        <f t="shared" si="6"/>
        <v>48938.713429597228</v>
      </c>
      <c r="N17" s="23">
        <f>J17+L17+Grade15!I17</f>
        <v>39812.560358979368</v>
      </c>
      <c r="O17" s="23">
        <f t="shared" si="7"/>
        <v>7410.4362933417033</v>
      </c>
      <c r="P17" s="23">
        <f t="shared" si="8"/>
        <v>2839.1761605397587</v>
      </c>
      <c r="Q17" s="23"/>
    </row>
    <row r="18" spans="1:17" x14ac:dyDescent="0.2">
      <c r="A18" s="5">
        <v>27</v>
      </c>
      <c r="B18" s="1">
        <f t="shared" si="9"/>
        <v>1.1314082128906247</v>
      </c>
      <c r="C18" s="5">
        <f t="shared" si="10"/>
        <v>43962.097398742007</v>
      </c>
      <c r="D18" s="5">
        <f t="shared" si="0"/>
        <v>42997.786087184781</v>
      </c>
      <c r="E18" s="5">
        <f t="shared" si="1"/>
        <v>33497.786087184781</v>
      </c>
      <c r="F18" s="5">
        <f t="shared" si="2"/>
        <v>11238.777157465831</v>
      </c>
      <c r="G18" s="5">
        <f t="shared" si="3"/>
        <v>31759.008929718948</v>
      </c>
      <c r="H18" s="23">
        <f t="shared" si="11"/>
        <v>18903.27727384965</v>
      </c>
      <c r="I18" s="5">
        <f t="shared" si="4"/>
        <v>50019.574776257708</v>
      </c>
      <c r="J18" s="23"/>
      <c r="K18" s="23">
        <f t="shared" si="5"/>
        <v>63.518017859437897</v>
      </c>
      <c r="L18" s="23"/>
      <c r="M18" s="23">
        <f t="shared" si="6"/>
        <v>50083.092794117147</v>
      </c>
      <c r="N18" s="23">
        <f>J18+L18+Grade15!I18</f>
        <v>40726.842437953848</v>
      </c>
      <c r="O18" s="23">
        <f t="shared" si="7"/>
        <v>7597.2752892045992</v>
      </c>
      <c r="P18" s="23">
        <f t="shared" si="8"/>
        <v>2402.5704846571889</v>
      </c>
      <c r="Q18" s="23"/>
    </row>
    <row r="19" spans="1:17" x14ac:dyDescent="0.2">
      <c r="A19" s="5">
        <v>28</v>
      </c>
      <c r="B19" s="1">
        <f t="shared" si="9"/>
        <v>1.1596934182128902</v>
      </c>
      <c r="C19" s="5">
        <f t="shared" si="10"/>
        <v>45061.149833710551</v>
      </c>
      <c r="D19" s="5">
        <f t="shared" si="0"/>
        <v>44059.470739364391</v>
      </c>
      <c r="E19" s="5">
        <f t="shared" si="1"/>
        <v>34559.470739364391</v>
      </c>
      <c r="F19" s="5">
        <f t="shared" si="2"/>
        <v>11591.364270338912</v>
      </c>
      <c r="G19" s="5">
        <f t="shared" si="3"/>
        <v>32468.106469025479</v>
      </c>
      <c r="H19" s="23">
        <f t="shared" si="11"/>
        <v>19375.859205695891</v>
      </c>
      <c r="I19" s="5">
        <f t="shared" si="4"/>
        <v>51185.18646172771</v>
      </c>
      <c r="J19" s="23"/>
      <c r="K19" s="23">
        <f t="shared" si="5"/>
        <v>64.936212938050957</v>
      </c>
      <c r="L19" s="23"/>
      <c r="M19" s="23">
        <f t="shared" si="6"/>
        <v>51250.122674665763</v>
      </c>
      <c r="N19" s="23">
        <f>J19+L19+Grade15!I19</f>
        <v>41663.981568902695</v>
      </c>
      <c r="O19" s="23">
        <f t="shared" si="7"/>
        <v>7783.9465778796102</v>
      </c>
      <c r="P19" s="23">
        <f t="shared" si="8"/>
        <v>2031.8321738168036</v>
      </c>
      <c r="Q19" s="23"/>
    </row>
    <row r="20" spans="1:17" x14ac:dyDescent="0.2">
      <c r="A20" s="5">
        <v>29</v>
      </c>
      <c r="B20" s="1">
        <f t="shared" si="9"/>
        <v>1.1886857536682125</v>
      </c>
      <c r="C20" s="5">
        <f t="shared" si="10"/>
        <v>46187.678579553314</v>
      </c>
      <c r="D20" s="5">
        <f t="shared" si="0"/>
        <v>45147.697507848505</v>
      </c>
      <c r="E20" s="5">
        <f t="shared" si="1"/>
        <v>35647.697507848505</v>
      </c>
      <c r="F20" s="5">
        <f t="shared" si="2"/>
        <v>12055.492987097388</v>
      </c>
      <c r="G20" s="5">
        <f t="shared" si="3"/>
        <v>33092.204520751118</v>
      </c>
      <c r="H20" s="23">
        <f t="shared" si="11"/>
        <v>19860.255685838289</v>
      </c>
      <c r="I20" s="5">
        <f t="shared" si="4"/>
        <v>52277.2115132709</v>
      </c>
      <c r="J20" s="23"/>
      <c r="K20" s="23">
        <f t="shared" si="5"/>
        <v>66.184409041502235</v>
      </c>
      <c r="L20" s="23"/>
      <c r="M20" s="23">
        <f t="shared" si="6"/>
        <v>52343.395922312404</v>
      </c>
      <c r="N20" s="23">
        <f>J20+L20+Grade15!I20</f>
        <v>42624.549178125257</v>
      </c>
      <c r="O20" s="23">
        <f t="shared" si="7"/>
        <v>7891.7035562799629</v>
      </c>
      <c r="P20" s="23">
        <f t="shared" si="8"/>
        <v>1700.3113810685502</v>
      </c>
      <c r="Q20" s="23"/>
    </row>
    <row r="21" spans="1:17" x14ac:dyDescent="0.2">
      <c r="A21" s="5">
        <v>30</v>
      </c>
      <c r="B21" s="1">
        <f t="shared" si="9"/>
        <v>1.2184028975099177</v>
      </c>
      <c r="C21" s="5">
        <f t="shared" si="10"/>
        <v>47342.37054404214</v>
      </c>
      <c r="D21" s="5">
        <f t="shared" si="0"/>
        <v>46263.129945544708</v>
      </c>
      <c r="E21" s="5">
        <f t="shared" si="1"/>
        <v>36763.129945544708</v>
      </c>
      <c r="F21" s="5">
        <f t="shared" si="2"/>
        <v>12531.224921774818</v>
      </c>
      <c r="G21" s="5">
        <f t="shared" si="3"/>
        <v>33731.90502376989</v>
      </c>
      <c r="H21" s="23">
        <f t="shared" si="11"/>
        <v>20356.762077984244</v>
      </c>
      <c r="I21" s="5">
        <f t="shared" si="4"/>
        <v>53396.537191102674</v>
      </c>
      <c r="J21" s="23"/>
      <c r="K21" s="23">
        <f t="shared" si="5"/>
        <v>67.463810047539781</v>
      </c>
      <c r="L21" s="23"/>
      <c r="M21" s="23">
        <f t="shared" si="6"/>
        <v>53464.001001150216</v>
      </c>
      <c r="N21" s="23">
        <f>J21+L21+Grade15!I21</f>
        <v>43609.130977578388</v>
      </c>
      <c r="O21" s="23">
        <f t="shared" si="7"/>
        <v>8002.1544591403235</v>
      </c>
      <c r="P21" s="23">
        <f t="shared" si="8"/>
        <v>1423.0964688347783</v>
      </c>
      <c r="Q21" s="23"/>
    </row>
    <row r="22" spans="1:17" x14ac:dyDescent="0.2">
      <c r="A22" s="5">
        <v>31</v>
      </c>
      <c r="B22" s="1">
        <f t="shared" si="9"/>
        <v>1.2488629699476654</v>
      </c>
      <c r="C22" s="5">
        <f t="shared" si="10"/>
        <v>48525.929807643188</v>
      </c>
      <c r="D22" s="5">
        <f t="shared" si="0"/>
        <v>47406.448194183322</v>
      </c>
      <c r="E22" s="5">
        <f t="shared" si="1"/>
        <v>37906.448194183322</v>
      </c>
      <c r="F22" s="5">
        <f t="shared" si="2"/>
        <v>13018.850154819187</v>
      </c>
      <c r="G22" s="5">
        <f t="shared" si="3"/>
        <v>34387.598039364137</v>
      </c>
      <c r="H22" s="23">
        <f t="shared" si="11"/>
        <v>20865.681129933848</v>
      </c>
      <c r="I22" s="5">
        <f t="shared" si="4"/>
        <v>54543.846010880232</v>
      </c>
      <c r="J22" s="23"/>
      <c r="K22" s="23">
        <f t="shared" si="5"/>
        <v>68.775196078728271</v>
      </c>
      <c r="L22" s="23"/>
      <c r="M22" s="23">
        <f t="shared" si="6"/>
        <v>54612.62120695896</v>
      </c>
      <c r="N22" s="23">
        <f>J22+L22+Grade15!I22</f>
        <v>44618.327322017838</v>
      </c>
      <c r="O22" s="23">
        <f t="shared" si="7"/>
        <v>8115.3666345721913</v>
      </c>
      <c r="P22" s="23">
        <f t="shared" si="8"/>
        <v>1191.256459250709</v>
      </c>
      <c r="Q22" s="23"/>
    </row>
    <row r="23" spans="1:17" x14ac:dyDescent="0.2">
      <c r="A23" s="5">
        <v>32</v>
      </c>
      <c r="B23" s="1">
        <f t="shared" si="9"/>
        <v>1.2800845441963571</v>
      </c>
      <c r="C23" s="5">
        <f t="shared" si="10"/>
        <v>49739.078052834266</v>
      </c>
      <c r="D23" s="5">
        <f t="shared" si="0"/>
        <v>48578.349399037899</v>
      </c>
      <c r="E23" s="5">
        <f t="shared" si="1"/>
        <v>39078.349399037899</v>
      </c>
      <c r="F23" s="5">
        <f t="shared" si="2"/>
        <v>13518.666018689664</v>
      </c>
      <c r="G23" s="5">
        <f t="shared" si="3"/>
        <v>35059.683380348237</v>
      </c>
      <c r="H23" s="23">
        <f t="shared" si="11"/>
        <v>21387.323158182193</v>
      </c>
      <c r="I23" s="5">
        <f t="shared" si="4"/>
        <v>55719.837551152232</v>
      </c>
      <c r="J23" s="23"/>
      <c r="K23" s="23">
        <f t="shared" si="5"/>
        <v>70.119366760696479</v>
      </c>
      <c r="L23" s="23"/>
      <c r="M23" s="23">
        <f t="shared" si="6"/>
        <v>55789.956917912925</v>
      </c>
      <c r="N23" s="23">
        <f>J23+L23+Grade15!I23</f>
        <v>45652.753575068295</v>
      </c>
      <c r="O23" s="23">
        <f t="shared" si="7"/>
        <v>8231.409114389844</v>
      </c>
      <c r="P23" s="23">
        <f t="shared" si="8"/>
        <v>997.33491476217739</v>
      </c>
      <c r="Q23" s="23"/>
    </row>
    <row r="24" spans="1:17" x14ac:dyDescent="0.2">
      <c r="A24" s="5">
        <v>33</v>
      </c>
      <c r="B24" s="1">
        <f t="shared" si="9"/>
        <v>1.312086657801266</v>
      </c>
      <c r="C24" s="5">
        <f t="shared" si="10"/>
        <v>50982.555004155125</v>
      </c>
      <c r="D24" s="5">
        <f t="shared" si="0"/>
        <v>49779.54813401385</v>
      </c>
      <c r="E24" s="5">
        <f t="shared" si="1"/>
        <v>40279.54813401385</v>
      </c>
      <c r="F24" s="5">
        <f t="shared" si="2"/>
        <v>14030.977279156908</v>
      </c>
      <c r="G24" s="5">
        <f t="shared" si="3"/>
        <v>35748.570854856938</v>
      </c>
      <c r="H24" s="23">
        <f t="shared" si="11"/>
        <v>21922.006237136746</v>
      </c>
      <c r="I24" s="5">
        <f t="shared" si="4"/>
        <v>56925.228879931034</v>
      </c>
      <c r="J24" s="23"/>
      <c r="K24" s="23">
        <f t="shared" si="5"/>
        <v>71.497141709713873</v>
      </c>
      <c r="L24" s="23"/>
      <c r="M24" s="23">
        <f t="shared" si="6"/>
        <v>56996.726021640745</v>
      </c>
      <c r="N24" s="23">
        <f>J24+L24+Grade15!I24</f>
        <v>46713.040484444995</v>
      </c>
      <c r="O24" s="23">
        <f t="shared" si="7"/>
        <v>8350.352656202951</v>
      </c>
      <c r="P24" s="23">
        <f t="shared" si="8"/>
        <v>835.1055410426145</v>
      </c>
      <c r="Q24" s="23"/>
    </row>
    <row r="25" spans="1:17" x14ac:dyDescent="0.2">
      <c r="A25" s="5">
        <v>34</v>
      </c>
      <c r="B25" s="1">
        <f t="shared" si="9"/>
        <v>1.3448888242462975</v>
      </c>
      <c r="C25" s="5">
        <f t="shared" si="10"/>
        <v>52257.118879258996</v>
      </c>
      <c r="D25" s="5">
        <f t="shared" si="0"/>
        <v>51010.776837364188</v>
      </c>
      <c r="E25" s="5">
        <f t="shared" si="1"/>
        <v>41510.776837364188</v>
      </c>
      <c r="F25" s="5">
        <f t="shared" si="2"/>
        <v>14556.096321135827</v>
      </c>
      <c r="G25" s="5">
        <f t="shared" si="3"/>
        <v>36454.680516228364</v>
      </c>
      <c r="H25" s="23">
        <f t="shared" si="11"/>
        <v>22470.056393065166</v>
      </c>
      <c r="I25" s="5">
        <f t="shared" si="4"/>
        <v>58160.754991929309</v>
      </c>
      <c r="J25" s="23"/>
      <c r="K25" s="23">
        <f t="shared" si="5"/>
        <v>72.909361032456729</v>
      </c>
      <c r="L25" s="23"/>
      <c r="M25" s="23">
        <f t="shared" si="6"/>
        <v>58233.664352961765</v>
      </c>
      <c r="N25" s="23">
        <f>J25+L25+Grade15!I25</f>
        <v>47799.834566556114</v>
      </c>
      <c r="O25" s="23">
        <f t="shared" si="7"/>
        <v>8472.26978656139</v>
      </c>
      <c r="P25" s="23">
        <f t="shared" si="8"/>
        <v>699.3684511789229</v>
      </c>
      <c r="Q25" s="23"/>
    </row>
    <row r="26" spans="1:17" x14ac:dyDescent="0.2">
      <c r="A26" s="5">
        <v>35</v>
      </c>
      <c r="B26" s="1">
        <f t="shared" si="9"/>
        <v>1.3785110448524549</v>
      </c>
      <c r="C26" s="5">
        <f t="shared" si="10"/>
        <v>53563.546851240477</v>
      </c>
      <c r="D26" s="5">
        <f t="shared" si="0"/>
        <v>52272.7862582983</v>
      </c>
      <c r="E26" s="5">
        <f t="shared" si="1"/>
        <v>42772.7862582983</v>
      </c>
      <c r="F26" s="5">
        <f t="shared" si="2"/>
        <v>15094.343339164225</v>
      </c>
      <c r="G26" s="5">
        <f t="shared" si="3"/>
        <v>37178.442919134075</v>
      </c>
      <c r="H26" s="23">
        <f t="shared" si="11"/>
        <v>23031.807802891795</v>
      </c>
      <c r="I26" s="5">
        <f t="shared" si="4"/>
        <v>59427.169256727546</v>
      </c>
      <c r="J26" s="23"/>
      <c r="K26" s="23">
        <f t="shared" si="5"/>
        <v>74.356885838268155</v>
      </c>
      <c r="L26" s="23"/>
      <c r="M26" s="23">
        <f t="shared" si="6"/>
        <v>59501.526142565817</v>
      </c>
      <c r="N26" s="23">
        <f>J26+L26+Grade15!I26</f>
        <v>48913.798500720019</v>
      </c>
      <c r="O26" s="23">
        <f t="shared" si="7"/>
        <v>8597.2348451787857</v>
      </c>
      <c r="P26" s="23">
        <f t="shared" si="8"/>
        <v>585.78030121919778</v>
      </c>
      <c r="Q26" s="23"/>
    </row>
    <row r="27" spans="1:17" x14ac:dyDescent="0.2">
      <c r="A27" s="5">
        <v>36</v>
      </c>
      <c r="B27" s="1">
        <f t="shared" si="9"/>
        <v>1.4129738209737661</v>
      </c>
      <c r="C27" s="5">
        <f t="shared" si="10"/>
        <v>54902.635522521479</v>
      </c>
      <c r="D27" s="5">
        <f t="shared" si="0"/>
        <v>53566.345914755751</v>
      </c>
      <c r="E27" s="5">
        <f t="shared" si="1"/>
        <v>44066.345914755751</v>
      </c>
      <c r="F27" s="5">
        <f t="shared" si="2"/>
        <v>15646.046532643328</v>
      </c>
      <c r="G27" s="5">
        <f t="shared" si="3"/>
        <v>37920.299382112426</v>
      </c>
      <c r="H27" s="23">
        <f t="shared" si="11"/>
        <v>23607.602997964088</v>
      </c>
      <c r="I27" s="5">
        <f t="shared" si="4"/>
        <v>60725.243878145731</v>
      </c>
      <c r="J27" s="23"/>
      <c r="K27" s="23">
        <f t="shared" si="5"/>
        <v>75.84059876422485</v>
      </c>
      <c r="L27" s="23"/>
      <c r="M27" s="23">
        <f t="shared" si="6"/>
        <v>60801.084476909957</v>
      </c>
      <c r="N27" s="23">
        <f>J27+L27+Grade15!I27</f>
        <v>50055.611533238014</v>
      </c>
      <c r="O27" s="23">
        <f t="shared" si="7"/>
        <v>8725.3240302616177</v>
      </c>
      <c r="P27" s="23">
        <f t="shared" si="8"/>
        <v>490.71264503090316</v>
      </c>
      <c r="Q27" s="23"/>
    </row>
    <row r="28" spans="1:17" x14ac:dyDescent="0.2">
      <c r="A28" s="5">
        <v>37</v>
      </c>
      <c r="B28" s="1">
        <f t="shared" si="9"/>
        <v>1.4482981664981105</v>
      </c>
      <c r="C28" s="5">
        <f t="shared" si="10"/>
        <v>56275.201410584523</v>
      </c>
      <c r="D28" s="5">
        <f t="shared" si="0"/>
        <v>54892.244562624648</v>
      </c>
      <c r="E28" s="5">
        <f t="shared" si="1"/>
        <v>45392.244562624648</v>
      </c>
      <c r="F28" s="5">
        <f t="shared" si="2"/>
        <v>16211.542305959414</v>
      </c>
      <c r="G28" s="5">
        <f t="shared" si="3"/>
        <v>38680.70225666523</v>
      </c>
      <c r="H28" s="23">
        <f t="shared" si="11"/>
        <v>24197.793072913191</v>
      </c>
      <c r="I28" s="5">
        <f t="shared" si="4"/>
        <v>62055.770365099372</v>
      </c>
      <c r="J28" s="23"/>
      <c r="K28" s="23">
        <f t="shared" si="5"/>
        <v>77.361404513330456</v>
      </c>
      <c r="L28" s="23"/>
      <c r="M28" s="23">
        <f t="shared" si="6"/>
        <v>62133.131769612701</v>
      </c>
      <c r="N28" s="23">
        <f>J28+L28+Grade15!I28</f>
        <v>51225.969891568966</v>
      </c>
      <c r="O28" s="23">
        <f t="shared" si="7"/>
        <v>8856.6154449715141</v>
      </c>
      <c r="P28" s="23">
        <f t="shared" si="8"/>
        <v>411.13380294297713</v>
      </c>
      <c r="Q28" s="23"/>
    </row>
    <row r="29" spans="1:17" x14ac:dyDescent="0.2">
      <c r="A29" s="5">
        <v>38</v>
      </c>
      <c r="B29" s="1">
        <f t="shared" si="9"/>
        <v>1.4845056206605631</v>
      </c>
      <c r="C29" s="5">
        <f t="shared" si="10"/>
        <v>57682.08144584913</v>
      </c>
      <c r="D29" s="5">
        <f t="shared" si="0"/>
        <v>56251.29067669026</v>
      </c>
      <c r="E29" s="5">
        <f t="shared" si="1"/>
        <v>46751.29067669026</v>
      </c>
      <c r="F29" s="5">
        <f t="shared" si="2"/>
        <v>16791.175473608397</v>
      </c>
      <c r="G29" s="5">
        <f t="shared" si="3"/>
        <v>39460.115203081863</v>
      </c>
      <c r="H29" s="23">
        <f t="shared" si="11"/>
        <v>24802.737899736021</v>
      </c>
      <c r="I29" s="5">
        <f t="shared" si="4"/>
        <v>63419.560014226859</v>
      </c>
      <c r="J29" s="23"/>
      <c r="K29" s="23">
        <f t="shared" si="5"/>
        <v>78.920230406163725</v>
      </c>
      <c r="L29" s="23"/>
      <c r="M29" s="23">
        <f t="shared" si="6"/>
        <v>63498.480244633021</v>
      </c>
      <c r="N29" s="23">
        <f>J29+L29+Grade15!I29</f>
        <v>52354.59396253086</v>
      </c>
      <c r="O29" s="23">
        <f t="shared" si="7"/>
        <v>9048.8356610669562</v>
      </c>
      <c r="P29" s="23">
        <f t="shared" si="8"/>
        <v>346.71913517444096</v>
      </c>
      <c r="Q29" s="23"/>
    </row>
    <row r="30" spans="1:17" x14ac:dyDescent="0.2">
      <c r="A30" s="5">
        <v>39</v>
      </c>
      <c r="B30" s="1">
        <f t="shared" si="9"/>
        <v>1.521618261177077</v>
      </c>
      <c r="C30" s="5">
        <f t="shared" si="10"/>
        <v>59124.133481995348</v>
      </c>
      <c r="D30" s="5">
        <f t="shared" si="0"/>
        <v>57644.312943607503</v>
      </c>
      <c r="E30" s="5">
        <f t="shared" si="1"/>
        <v>48144.312943607503</v>
      </c>
      <c r="F30" s="5">
        <f t="shared" si="2"/>
        <v>17385.299470448597</v>
      </c>
      <c r="G30" s="5">
        <f t="shared" si="3"/>
        <v>40259.013473158906</v>
      </c>
      <c r="H30" s="23">
        <f t="shared" si="11"/>
        <v>25422.806347229416</v>
      </c>
      <c r="I30" s="5">
        <f t="shared" si="4"/>
        <v>64817.444404582522</v>
      </c>
      <c r="J30" s="23"/>
      <c r="K30" s="23">
        <f t="shared" si="5"/>
        <v>80.518026946317818</v>
      </c>
      <c r="L30" s="23"/>
      <c r="M30" s="23">
        <f t="shared" si="6"/>
        <v>64897.962431528838</v>
      </c>
      <c r="N30" s="23">
        <f>J30+L30+Grade15!I30</f>
        <v>53474.064881594139</v>
      </c>
      <c r="O30" s="23">
        <f t="shared" si="7"/>
        <v>9276.2048105469785</v>
      </c>
      <c r="P30" s="23">
        <f t="shared" si="8"/>
        <v>293.37638377066747</v>
      </c>
      <c r="Q30" s="23"/>
    </row>
    <row r="31" spans="1:17" x14ac:dyDescent="0.2">
      <c r="A31" s="5">
        <v>40</v>
      </c>
      <c r="B31" s="1">
        <f t="shared" si="9"/>
        <v>1.559658717706504</v>
      </c>
      <c r="C31" s="5">
        <f t="shared" si="10"/>
        <v>60602.23681904524</v>
      </c>
      <c r="D31" s="5">
        <f t="shared" si="0"/>
        <v>59072.160767197704</v>
      </c>
      <c r="E31" s="5">
        <f t="shared" si="1"/>
        <v>49572.160767197704</v>
      </c>
      <c r="F31" s="5">
        <f t="shared" si="2"/>
        <v>17994.276567209821</v>
      </c>
      <c r="G31" s="5">
        <f t="shared" si="3"/>
        <v>41077.884199987879</v>
      </c>
      <c r="H31" s="23">
        <f t="shared" si="11"/>
        <v>26058.376505910153</v>
      </c>
      <c r="I31" s="5">
        <f t="shared" si="4"/>
        <v>66250.27590469709</v>
      </c>
      <c r="J31" s="23"/>
      <c r="K31" s="23">
        <f t="shared" si="5"/>
        <v>82.155768399975756</v>
      </c>
      <c r="L31" s="23"/>
      <c r="M31" s="23">
        <f t="shared" si="6"/>
        <v>66332.43167309706</v>
      </c>
      <c r="N31" s="23">
        <f>J31+L31+Grade15!I31</f>
        <v>54621.522573633993</v>
      </c>
      <c r="O31" s="23">
        <f t="shared" si="7"/>
        <v>9509.2581887640154</v>
      </c>
      <c r="P31" s="23">
        <f t="shared" si="8"/>
        <v>248.23966339987297</v>
      </c>
      <c r="Q31" s="23"/>
    </row>
    <row r="32" spans="1:17" x14ac:dyDescent="0.2">
      <c r="A32" s="5">
        <v>41</v>
      </c>
      <c r="B32" s="1">
        <f t="shared" si="9"/>
        <v>1.5986501856491666</v>
      </c>
      <c r="C32" s="5">
        <f t="shared" si="10"/>
        <v>62117.29273952137</v>
      </c>
      <c r="D32" s="5">
        <f t="shared" si="0"/>
        <v>60535.704786377646</v>
      </c>
      <c r="E32" s="5">
        <f t="shared" si="1"/>
        <v>51035.704786377646</v>
      </c>
      <c r="F32" s="5">
        <f t="shared" si="2"/>
        <v>18618.478091390065</v>
      </c>
      <c r="G32" s="5">
        <f t="shared" si="3"/>
        <v>41917.226694987578</v>
      </c>
      <c r="H32" s="23">
        <f t="shared" si="11"/>
        <v>26709.835918557907</v>
      </c>
      <c r="I32" s="5">
        <f t="shared" si="4"/>
        <v>67718.928192314517</v>
      </c>
      <c r="J32" s="23"/>
      <c r="K32" s="23">
        <f t="shared" si="5"/>
        <v>83.834453389975153</v>
      </c>
      <c r="L32" s="23"/>
      <c r="M32" s="23">
        <f t="shared" si="6"/>
        <v>67802.762645704497</v>
      </c>
      <c r="N32" s="23">
        <f>J32+L32+Grade15!I32</f>
        <v>55797.666707974844</v>
      </c>
      <c r="O32" s="23">
        <f t="shared" si="7"/>
        <v>9748.1379014364738</v>
      </c>
      <c r="P32" s="23">
        <f t="shared" si="8"/>
        <v>210.04672334848533</v>
      </c>
      <c r="Q32" s="23"/>
    </row>
    <row r="33" spans="1:17" x14ac:dyDescent="0.2">
      <c r="A33" s="5">
        <v>42</v>
      </c>
      <c r="B33" s="1">
        <f t="shared" si="9"/>
        <v>1.6386164402903955</v>
      </c>
      <c r="C33" s="5">
        <f t="shared" si="10"/>
        <v>63670.22505800939</v>
      </c>
      <c r="D33" s="5">
        <f t="shared" si="0"/>
        <v>62035.83740603707</v>
      </c>
      <c r="E33" s="5">
        <f t="shared" si="1"/>
        <v>52535.83740603707</v>
      </c>
      <c r="F33" s="5">
        <f t="shared" si="2"/>
        <v>19258.284653674811</v>
      </c>
      <c r="G33" s="5">
        <f t="shared" si="3"/>
        <v>42777.552752362259</v>
      </c>
      <c r="H33" s="23">
        <f t="shared" si="11"/>
        <v>27377.581816521852</v>
      </c>
      <c r="I33" s="5">
        <f t="shared" si="4"/>
        <v>69224.296787122366</v>
      </c>
      <c r="J33" s="23"/>
      <c r="K33" s="23">
        <f t="shared" si="5"/>
        <v>85.555105504724523</v>
      </c>
      <c r="L33" s="23"/>
      <c r="M33" s="23">
        <f t="shared" si="6"/>
        <v>69309.851892627092</v>
      </c>
      <c r="N33" s="23">
        <f>J33+L33+Grade15!I33</f>
        <v>57003.21444567421</v>
      </c>
      <c r="O33" s="23">
        <f t="shared" si="7"/>
        <v>9992.9896069257411</v>
      </c>
      <c r="P33" s="23">
        <f t="shared" si="8"/>
        <v>177.72944916517835</v>
      </c>
      <c r="Q33" s="23"/>
    </row>
    <row r="34" spans="1:17" x14ac:dyDescent="0.2">
      <c r="A34" s="5">
        <v>43</v>
      </c>
      <c r="B34" s="1">
        <f t="shared" si="9"/>
        <v>1.6795818512976552</v>
      </c>
      <c r="C34" s="5">
        <f t="shared" si="10"/>
        <v>65261.980684459624</v>
      </c>
      <c r="D34" s="5">
        <f t="shared" si="0"/>
        <v>63573.473341187993</v>
      </c>
      <c r="E34" s="5">
        <f t="shared" si="1"/>
        <v>54073.473341187993</v>
      </c>
      <c r="F34" s="5">
        <f t="shared" si="2"/>
        <v>19914.086380016681</v>
      </c>
      <c r="G34" s="5">
        <f t="shared" si="3"/>
        <v>43659.386961171316</v>
      </c>
      <c r="H34" s="23">
        <f t="shared" si="11"/>
        <v>28062.021361934894</v>
      </c>
      <c r="I34" s="5">
        <f t="shared" si="4"/>
        <v>70767.299596800425</v>
      </c>
      <c r="J34" s="23"/>
      <c r="K34" s="23">
        <f t="shared" si="5"/>
        <v>87.318773922342629</v>
      </c>
      <c r="L34" s="23"/>
      <c r="M34" s="23">
        <f t="shared" si="6"/>
        <v>70854.618370722761</v>
      </c>
      <c r="N34" s="23">
        <f>J34+L34+Grade15!I34</f>
        <v>58238.900876816049</v>
      </c>
      <c r="O34" s="23">
        <f t="shared" si="7"/>
        <v>10243.962605052257</v>
      </c>
      <c r="P34" s="23">
        <f t="shared" si="8"/>
        <v>150.38400819802715</v>
      </c>
      <c r="Q34" s="23"/>
    </row>
    <row r="35" spans="1:17" x14ac:dyDescent="0.2">
      <c r="A35" s="5">
        <v>44</v>
      </c>
      <c r="B35" s="1">
        <f t="shared" si="9"/>
        <v>1.7215713975800966</v>
      </c>
      <c r="C35" s="5">
        <f t="shared" si="10"/>
        <v>66893.530201571106</v>
      </c>
      <c r="D35" s="5">
        <f t="shared" si="0"/>
        <v>65149.55017471769</v>
      </c>
      <c r="E35" s="5">
        <f t="shared" si="1"/>
        <v>55649.55017471769</v>
      </c>
      <c r="F35" s="5">
        <f t="shared" si="2"/>
        <v>20586.283149517094</v>
      </c>
      <c r="G35" s="5">
        <f t="shared" si="3"/>
        <v>44563.267025200592</v>
      </c>
      <c r="H35" s="23">
        <f t="shared" si="11"/>
        <v>28763.571895983263</v>
      </c>
      <c r="I35" s="5">
        <f t="shared" si="4"/>
        <v>72348.87747672043</v>
      </c>
      <c r="J35" s="23"/>
      <c r="K35" s="23">
        <f t="shared" si="5"/>
        <v>89.12653405040119</v>
      </c>
      <c r="L35" s="23"/>
      <c r="M35" s="23">
        <f t="shared" si="6"/>
        <v>72438.004010770834</v>
      </c>
      <c r="N35" s="23">
        <f>J35+L35+Grade15!I35</f>
        <v>59505.479468736463</v>
      </c>
      <c r="O35" s="23">
        <f t="shared" si="7"/>
        <v>10501.209928131908</v>
      </c>
      <c r="P35" s="23">
        <f t="shared" si="8"/>
        <v>127.24558547779542</v>
      </c>
      <c r="Q35" s="23"/>
    </row>
    <row r="36" spans="1:17" x14ac:dyDescent="0.2">
      <c r="A36" s="5">
        <v>45</v>
      </c>
      <c r="B36" s="1">
        <f t="shared" si="9"/>
        <v>1.7646106825195991</v>
      </c>
      <c r="C36" s="5">
        <f t="shared" si="10"/>
        <v>68565.868456610391</v>
      </c>
      <c r="D36" s="5">
        <f t="shared" si="0"/>
        <v>66765.028929085631</v>
      </c>
      <c r="E36" s="5">
        <f t="shared" si="1"/>
        <v>57265.028929085631</v>
      </c>
      <c r="F36" s="5">
        <f t="shared" si="2"/>
        <v>21275.284838255022</v>
      </c>
      <c r="G36" s="5">
        <f t="shared" si="3"/>
        <v>45489.744090830609</v>
      </c>
      <c r="H36" s="23">
        <f t="shared" si="11"/>
        <v>29482.661193382846</v>
      </c>
      <c r="I36" s="5">
        <f t="shared" si="4"/>
        <v>73969.99480363843</v>
      </c>
      <c r="J36" s="23"/>
      <c r="K36" s="23">
        <f t="shared" si="5"/>
        <v>90.979488181661225</v>
      </c>
      <c r="L36" s="23"/>
      <c r="M36" s="23">
        <f t="shared" si="6"/>
        <v>74060.974291820094</v>
      </c>
      <c r="N36" s="23">
        <f>J36+L36+Grade15!I36</f>
        <v>60803.722525454876</v>
      </c>
      <c r="O36" s="23">
        <f t="shared" si="7"/>
        <v>10764.888434288556</v>
      </c>
      <c r="P36" s="23">
        <f t="shared" si="8"/>
        <v>107.66700427016019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1.8087259495825889</v>
      </c>
      <c r="C37" s="5">
        <f t="shared" ref="C37:C56" si="13">pretaxincome*B37/expnorm</f>
        <v>70280.015168025639</v>
      </c>
      <c r="D37" s="5">
        <f t="shared" ref="D37:D56" si="14">IF(A37&lt;startage,1,0)*(C37*(1-initialunempprob))+IF(A37=startage,1,0)*(C37*(1-unempprob))+IF(A37&gt;startage,1,0)*(C37*(1-unempprob)+unempprob*300*52)</f>
        <v>68420.894652312752</v>
      </c>
      <c r="E37" s="5">
        <f t="shared" si="1"/>
        <v>58920.894652312752</v>
      </c>
      <c r="F37" s="5">
        <f t="shared" si="2"/>
        <v>21981.511569211387</v>
      </c>
      <c r="G37" s="5">
        <f t="shared" si="3"/>
        <v>46439.383083101362</v>
      </c>
      <c r="H37" s="23">
        <f t="shared" si="11"/>
        <v>30219.727723217416</v>
      </c>
      <c r="I37" s="5">
        <f t="shared" ref="I37:I56" si="15">G37+IF(A37&lt;startage,1,0)*(H37*(1-initialunempprob))+IF(A37&gt;=startage,1,0)*(H37*(1-unempprob))</f>
        <v>75631.640063729385</v>
      </c>
      <c r="J37" s="23"/>
      <c r="K37" s="23">
        <f t="shared" ref="K37:K56" si="16">IF(A37&gt;=startage,1,0)*0.002*G37</f>
        <v>92.878766166202723</v>
      </c>
      <c r="L37" s="23"/>
      <c r="M37" s="23">
        <f t="shared" si="6"/>
        <v>75724.518829895591</v>
      </c>
      <c r="N37" s="23">
        <f>J37+L37+Grade15!I37</f>
        <v>62134.421658591229</v>
      </c>
      <c r="O37" s="23">
        <f t="shared" si="7"/>
        <v>11035.15890309914</v>
      </c>
      <c r="P37" s="23">
        <f t="shared" ref="P37:P68" si="17">O37/return^(A37-startage+1)</f>
        <v>91.100634082474969</v>
      </c>
      <c r="Q37" s="23"/>
    </row>
    <row r="38" spans="1:17" x14ac:dyDescent="0.2">
      <c r="A38" s="5">
        <v>47</v>
      </c>
      <c r="B38" s="1">
        <f t="shared" si="12"/>
        <v>1.8539440983221533</v>
      </c>
      <c r="C38" s="5">
        <f t="shared" si="13"/>
        <v>72037.01554722627</v>
      </c>
      <c r="D38" s="5">
        <f t="shared" si="14"/>
        <v>70118.157018620564</v>
      </c>
      <c r="E38" s="5">
        <f t="shared" si="1"/>
        <v>60618.157018620564</v>
      </c>
      <c r="F38" s="5">
        <f t="shared" si="2"/>
        <v>22705.393968441673</v>
      </c>
      <c r="G38" s="5">
        <f t="shared" si="3"/>
        <v>47412.763050178895</v>
      </c>
      <c r="H38" s="23">
        <f t="shared" ref="H38:H56" si="18">benefits*B38/expnorm</f>
        <v>30975.220916297847</v>
      </c>
      <c r="I38" s="5">
        <f t="shared" si="15"/>
        <v>77334.826455322618</v>
      </c>
      <c r="J38" s="23"/>
      <c r="K38" s="23">
        <f t="shared" si="16"/>
        <v>94.825526100357791</v>
      </c>
      <c r="L38" s="23"/>
      <c r="M38" s="23">
        <f t="shared" si="6"/>
        <v>77429.651981422969</v>
      </c>
      <c r="N38" s="23">
        <f>J38+L38+Grade15!I38</f>
        <v>63498.388270056006</v>
      </c>
      <c r="O38" s="23">
        <f t="shared" si="7"/>
        <v>11312.186133629981</v>
      </c>
      <c r="P38" s="23">
        <f t="shared" si="17"/>
        <v>77.083080706475101</v>
      </c>
      <c r="Q38" s="23"/>
    </row>
    <row r="39" spans="1:17" x14ac:dyDescent="0.2">
      <c r="A39" s="5">
        <v>48</v>
      </c>
      <c r="B39" s="1">
        <f t="shared" si="12"/>
        <v>1.9002927007802071</v>
      </c>
      <c r="C39" s="5">
        <f t="shared" si="13"/>
        <v>73837.94093590694</v>
      </c>
      <c r="D39" s="5">
        <f t="shared" si="14"/>
        <v>71857.850944086094</v>
      </c>
      <c r="E39" s="5">
        <f t="shared" si="1"/>
        <v>62357.850944086094</v>
      </c>
      <c r="F39" s="5">
        <f t="shared" si="2"/>
        <v>23447.373427652718</v>
      </c>
      <c r="G39" s="5">
        <f t="shared" si="3"/>
        <v>48410.477516433377</v>
      </c>
      <c r="H39" s="23">
        <f t="shared" si="18"/>
        <v>31749.601439205289</v>
      </c>
      <c r="I39" s="5">
        <f t="shared" si="15"/>
        <v>79080.592506705681</v>
      </c>
      <c r="J39" s="23"/>
      <c r="K39" s="23">
        <f t="shared" si="16"/>
        <v>96.820955032866749</v>
      </c>
      <c r="L39" s="23"/>
      <c r="M39" s="23">
        <f t="shared" si="6"/>
        <v>79177.413461738543</v>
      </c>
      <c r="N39" s="23">
        <f>J39+L39+Grade15!I39</f>
        <v>64896.454046807397</v>
      </c>
      <c r="O39" s="23">
        <f t="shared" si="7"/>
        <v>11596.139044924095</v>
      </c>
      <c r="P39" s="23">
        <f t="shared" si="17"/>
        <v>65.222230567591282</v>
      </c>
      <c r="Q39" s="23"/>
    </row>
    <row r="40" spans="1:17" x14ac:dyDescent="0.2">
      <c r="A40" s="5">
        <v>49</v>
      </c>
      <c r="B40" s="1">
        <f t="shared" si="12"/>
        <v>1.9478000182997122</v>
      </c>
      <c r="C40" s="5">
        <f t="shared" si="13"/>
        <v>75683.889459304599</v>
      </c>
      <c r="D40" s="5">
        <f t="shared" si="14"/>
        <v>73641.037217688237</v>
      </c>
      <c r="E40" s="5">
        <f t="shared" si="1"/>
        <v>64141.037217688237</v>
      </c>
      <c r="F40" s="5">
        <f t="shared" si="2"/>
        <v>24207.902373344034</v>
      </c>
      <c r="G40" s="5">
        <f t="shared" si="3"/>
        <v>49433.134844344204</v>
      </c>
      <c r="H40" s="23">
        <f t="shared" si="18"/>
        <v>32543.341475185425</v>
      </c>
      <c r="I40" s="5">
        <f t="shared" si="15"/>
        <v>80870.002709373322</v>
      </c>
      <c r="J40" s="23"/>
      <c r="K40" s="23">
        <f t="shared" si="16"/>
        <v>98.866269688688405</v>
      </c>
      <c r="L40" s="23"/>
      <c r="M40" s="23">
        <f t="shared" si="6"/>
        <v>80968.868979062012</v>
      </c>
      <c r="N40" s="23">
        <f>J40+L40+Grade15!I40</f>
        <v>66329.471467977579</v>
      </c>
      <c r="O40" s="23">
        <f t="shared" si="7"/>
        <v>11887.190779000559</v>
      </c>
      <c r="P40" s="23">
        <f t="shared" si="17"/>
        <v>55.186287401528816</v>
      </c>
      <c r="Q40" s="23"/>
    </row>
    <row r="41" spans="1:17" x14ac:dyDescent="0.2">
      <c r="A41" s="5">
        <v>50</v>
      </c>
      <c r="B41" s="1">
        <f t="shared" si="12"/>
        <v>1.9964950187572048</v>
      </c>
      <c r="C41" s="5">
        <f t="shared" si="13"/>
        <v>77575.986695787215</v>
      </c>
      <c r="D41" s="5">
        <f t="shared" si="14"/>
        <v>75468.803148130435</v>
      </c>
      <c r="E41" s="5">
        <f t="shared" si="1"/>
        <v>65968.803148130435</v>
      </c>
      <c r="F41" s="5">
        <f t="shared" si="2"/>
        <v>24987.444542677629</v>
      </c>
      <c r="G41" s="5">
        <f t="shared" si="3"/>
        <v>50481.358605452806</v>
      </c>
      <c r="H41" s="23">
        <f t="shared" si="18"/>
        <v>33356.925012065054</v>
      </c>
      <c r="I41" s="5">
        <f t="shared" si="15"/>
        <v>82704.148167107647</v>
      </c>
      <c r="J41" s="23"/>
      <c r="K41" s="23">
        <f t="shared" si="16"/>
        <v>100.96271721090561</v>
      </c>
      <c r="L41" s="23"/>
      <c r="M41" s="23">
        <f t="shared" si="6"/>
        <v>82805.11088431855</v>
      </c>
      <c r="N41" s="23">
        <f>J41+L41+Grade15!I41</f>
        <v>67798.314324677034</v>
      </c>
      <c r="O41" s="23">
        <f t="shared" si="7"/>
        <v>12185.518806428914</v>
      </c>
      <c r="P41" s="23">
        <f t="shared" si="17"/>
        <v>46.69449492387173</v>
      </c>
      <c r="Q41" s="23"/>
    </row>
    <row r="42" spans="1:17" x14ac:dyDescent="0.2">
      <c r="A42" s="5">
        <v>51</v>
      </c>
      <c r="B42" s="1">
        <f t="shared" si="12"/>
        <v>2.0464073942261352</v>
      </c>
      <c r="C42" s="5">
        <f t="shared" si="13"/>
        <v>79515.386363181897</v>
      </c>
      <c r="D42" s="5">
        <f t="shared" si="14"/>
        <v>77342.263226833704</v>
      </c>
      <c r="E42" s="5">
        <f t="shared" si="1"/>
        <v>67842.263226833704</v>
      </c>
      <c r="F42" s="5">
        <f t="shared" si="2"/>
        <v>25786.475266244575</v>
      </c>
      <c r="G42" s="5">
        <f t="shared" si="3"/>
        <v>51555.787960589128</v>
      </c>
      <c r="H42" s="23">
        <f t="shared" si="18"/>
        <v>34190.848137366687</v>
      </c>
      <c r="I42" s="5">
        <f t="shared" si="15"/>
        <v>84584.147261285339</v>
      </c>
      <c r="J42" s="23"/>
      <c r="K42" s="23">
        <f t="shared" si="16"/>
        <v>103.11157592117826</v>
      </c>
      <c r="L42" s="23"/>
      <c r="M42" s="23">
        <f t="shared" si="6"/>
        <v>84687.258837206522</v>
      </c>
      <c r="N42" s="23">
        <f>J42+L42+Grade15!I42</f>
        <v>69303.878252793947</v>
      </c>
      <c r="O42" s="23">
        <f t="shared" si="7"/>
        <v>12491.305034543009</v>
      </c>
      <c r="P42" s="23">
        <f t="shared" si="17"/>
        <v>39.509286251290582</v>
      </c>
      <c r="Q42" s="23"/>
    </row>
    <row r="43" spans="1:17" x14ac:dyDescent="0.2">
      <c r="A43" s="5">
        <v>52</v>
      </c>
      <c r="B43" s="1">
        <f t="shared" si="12"/>
        <v>2.097567579081788</v>
      </c>
      <c r="C43" s="5">
        <f t="shared" si="13"/>
        <v>81503.271022261411</v>
      </c>
      <c r="D43" s="5">
        <f t="shared" si="14"/>
        <v>79262.559807504513</v>
      </c>
      <c r="E43" s="5">
        <f t="shared" si="1"/>
        <v>69762.559807504513</v>
      </c>
      <c r="F43" s="5">
        <f t="shared" si="2"/>
        <v>26605.481757900674</v>
      </c>
      <c r="G43" s="5">
        <f t="shared" si="3"/>
        <v>52657.078049603835</v>
      </c>
      <c r="H43" s="23">
        <f t="shared" si="18"/>
        <v>35045.619340800848</v>
      </c>
      <c r="I43" s="5">
        <f t="shared" si="15"/>
        <v>86511.146332817443</v>
      </c>
      <c r="J43" s="23"/>
      <c r="K43" s="23">
        <f t="shared" si="16"/>
        <v>105.31415609920768</v>
      </c>
      <c r="L43" s="23"/>
      <c r="M43" s="23">
        <f t="shared" si="6"/>
        <v>86616.460488916651</v>
      </c>
      <c r="N43" s="23">
        <f>J43+L43+Grade15!I43</f>
        <v>70847.081279113801</v>
      </c>
      <c r="O43" s="23">
        <f t="shared" si="7"/>
        <v>12804.735918359915</v>
      </c>
      <c r="P43" s="23">
        <f t="shared" si="17"/>
        <v>33.4296406875998</v>
      </c>
      <c r="Q43" s="23"/>
    </row>
    <row r="44" spans="1:17" x14ac:dyDescent="0.2">
      <c r="A44" s="5">
        <v>53</v>
      </c>
      <c r="B44" s="1">
        <f t="shared" si="12"/>
        <v>2.1500067685588333</v>
      </c>
      <c r="C44" s="5">
        <f t="shared" si="13"/>
        <v>83540.852797817977</v>
      </c>
      <c r="D44" s="5">
        <f t="shared" si="14"/>
        <v>81230.863802692154</v>
      </c>
      <c r="E44" s="5">
        <f t="shared" si="1"/>
        <v>71730.863802692154</v>
      </c>
      <c r="F44" s="5">
        <f t="shared" si="2"/>
        <v>27444.963411848203</v>
      </c>
      <c r="G44" s="5">
        <f t="shared" si="3"/>
        <v>53785.900390843948</v>
      </c>
      <c r="H44" s="23">
        <f t="shared" si="18"/>
        <v>35921.759824320878</v>
      </c>
      <c r="I44" s="5">
        <f t="shared" si="15"/>
        <v>88486.320381137921</v>
      </c>
      <c r="J44" s="23"/>
      <c r="K44" s="23">
        <f t="shared" si="16"/>
        <v>107.5718007816879</v>
      </c>
      <c r="L44" s="23"/>
      <c r="M44" s="23">
        <f t="shared" si="6"/>
        <v>88593.892181919611</v>
      </c>
      <c r="N44" s="23">
        <f>J44+L44+Grade15!I44</f>
        <v>72428.86438109164</v>
      </c>
      <c r="O44" s="23">
        <f t="shared" ref="O44:O69" si="19">IF(A44&lt;startage,1,0)*(M44-N44)+IF(A44&gt;=startage,1,0)*(completionprob*(part*(I44-N44)+K44))</f>
        <v>13126.002574272312</v>
      </c>
      <c r="P44" s="23">
        <f t="shared" si="17"/>
        <v>28.285462216680614</v>
      </c>
      <c r="Q44" s="23"/>
    </row>
    <row r="45" spans="1:17" x14ac:dyDescent="0.2">
      <c r="A45" s="5">
        <v>54</v>
      </c>
      <c r="B45" s="1">
        <f t="shared" si="12"/>
        <v>2.2037569377728037</v>
      </c>
      <c r="C45" s="5">
        <f t="shared" si="13"/>
        <v>85629.374117763422</v>
      </c>
      <c r="D45" s="5">
        <f t="shared" si="14"/>
        <v>83248.375397759461</v>
      </c>
      <c r="E45" s="5">
        <f t="shared" si="1"/>
        <v>73748.375397759461</v>
      </c>
      <c r="F45" s="5">
        <f t="shared" si="2"/>
        <v>28305.432107144406</v>
      </c>
      <c r="G45" s="5">
        <f t="shared" si="3"/>
        <v>54942.943290615054</v>
      </c>
      <c r="H45" s="23">
        <f t="shared" si="18"/>
        <v>36819.803819928886</v>
      </c>
      <c r="I45" s="5">
        <f t="shared" si="15"/>
        <v>90510.873780666356</v>
      </c>
      <c r="J45" s="23"/>
      <c r="K45" s="23">
        <f t="shared" si="16"/>
        <v>109.88588658123011</v>
      </c>
      <c r="L45" s="23"/>
      <c r="M45" s="23">
        <f t="shared" si="6"/>
        <v>90620.759667247592</v>
      </c>
      <c r="N45" s="23">
        <f>J45+L45+Grade15!I45</f>
        <v>74050.192060618923</v>
      </c>
      <c r="O45" s="23">
        <f t="shared" si="19"/>
        <v>13455.300896582474</v>
      </c>
      <c r="P45" s="23">
        <f t="shared" si="17"/>
        <v>23.932822588523614</v>
      </c>
      <c r="Q45" s="23"/>
    </row>
    <row r="46" spans="1:17" x14ac:dyDescent="0.2">
      <c r="A46" s="5">
        <v>55</v>
      </c>
      <c r="B46" s="1">
        <f t="shared" si="12"/>
        <v>2.2588508612171236</v>
      </c>
      <c r="C46" s="5">
        <f t="shared" si="13"/>
        <v>87770.108470707506</v>
      </c>
      <c r="D46" s="5">
        <f t="shared" si="14"/>
        <v>85316.324782703436</v>
      </c>
      <c r="E46" s="5">
        <f t="shared" si="1"/>
        <v>75816.324782703436</v>
      </c>
      <c r="F46" s="5">
        <f t="shared" si="2"/>
        <v>29187.412519823018</v>
      </c>
      <c r="G46" s="5">
        <f t="shared" si="3"/>
        <v>56128.912262880418</v>
      </c>
      <c r="H46" s="23">
        <f t="shared" si="18"/>
        <v>37740.298915427105</v>
      </c>
      <c r="I46" s="5">
        <f t="shared" si="15"/>
        <v>92586.041015183</v>
      </c>
      <c r="J46" s="23"/>
      <c r="K46" s="23">
        <f t="shared" si="16"/>
        <v>112.25782452576084</v>
      </c>
      <c r="L46" s="23"/>
      <c r="M46" s="23">
        <f t="shared" si="6"/>
        <v>92698.298839708761</v>
      </c>
      <c r="N46" s="23">
        <f>J46+L46+Grade15!I46</f>
        <v>75712.052932134393</v>
      </c>
      <c r="O46" s="23">
        <f t="shared" si="19"/>
        <v>13792.831676950387</v>
      </c>
      <c r="P46" s="23">
        <f t="shared" si="17"/>
        <v>20.249936041130255</v>
      </c>
      <c r="Q46" s="23"/>
    </row>
    <row r="47" spans="1:17" x14ac:dyDescent="0.2">
      <c r="A47" s="5">
        <v>56</v>
      </c>
      <c r="B47" s="1">
        <f t="shared" si="12"/>
        <v>2.3153221327475517</v>
      </c>
      <c r="C47" s="5">
        <f t="shared" si="13"/>
        <v>89964.361182475172</v>
      </c>
      <c r="D47" s="5">
        <f t="shared" si="14"/>
        <v>87435.972902271009</v>
      </c>
      <c r="E47" s="5">
        <f t="shared" si="1"/>
        <v>77935.972902271009</v>
      </c>
      <c r="F47" s="5">
        <f t="shared" si="2"/>
        <v>30091.442442818588</v>
      </c>
      <c r="G47" s="5">
        <f t="shared" si="3"/>
        <v>57344.53045945242</v>
      </c>
      <c r="H47" s="23">
        <f t="shared" si="18"/>
        <v>38683.806388312791</v>
      </c>
      <c r="I47" s="5">
        <f t="shared" si="15"/>
        <v>94713.087430562577</v>
      </c>
      <c r="J47" s="23"/>
      <c r="K47" s="23">
        <f t="shared" si="16"/>
        <v>114.68906091890484</v>
      </c>
      <c r="L47" s="23"/>
      <c r="M47" s="23">
        <f t="shared" si="6"/>
        <v>94827.776491481476</v>
      </c>
      <c r="N47" s="23">
        <f>J47+L47+Grade15!I47</f>
        <v>77415.460325437743</v>
      </c>
      <c r="O47" s="23">
        <f t="shared" si="19"/>
        <v>14138.800726827514</v>
      </c>
      <c r="P47" s="23">
        <f t="shared" si="17"/>
        <v>17.133753144051695</v>
      </c>
      <c r="Q47" s="23"/>
    </row>
    <row r="48" spans="1:17" x14ac:dyDescent="0.2">
      <c r="A48" s="5">
        <v>57</v>
      </c>
      <c r="B48" s="1">
        <f t="shared" si="12"/>
        <v>2.3732051860662402</v>
      </c>
      <c r="C48" s="5">
        <f t="shared" si="13"/>
        <v>92213.470212037049</v>
      </c>
      <c r="D48" s="5">
        <f t="shared" si="14"/>
        <v>89608.612224827782</v>
      </c>
      <c r="E48" s="5">
        <f t="shared" si="1"/>
        <v>80108.612224827782</v>
      </c>
      <c r="F48" s="5">
        <f t="shared" si="2"/>
        <v>31018.073113889048</v>
      </c>
      <c r="G48" s="5">
        <f t="shared" si="3"/>
        <v>58590.539110938735</v>
      </c>
      <c r="H48" s="23">
        <f t="shared" si="18"/>
        <v>39650.9015480206</v>
      </c>
      <c r="I48" s="5">
        <f t="shared" si="15"/>
        <v>96893.310006326632</v>
      </c>
      <c r="J48" s="23"/>
      <c r="K48" s="23">
        <f t="shared" si="16"/>
        <v>117.18107822187747</v>
      </c>
      <c r="L48" s="23"/>
      <c r="M48" s="23">
        <f t="shared" si="6"/>
        <v>97010.491084548514</v>
      </c>
      <c r="N48" s="23">
        <f>J48+L48+Grade15!I48</f>
        <v>79161.452903573692</v>
      </c>
      <c r="O48" s="23">
        <f t="shared" si="19"/>
        <v>14493.419002951554</v>
      </c>
      <c r="P48" s="23">
        <f t="shared" si="17"/>
        <v>14.497078549693388</v>
      </c>
      <c r="Q48" s="23"/>
    </row>
    <row r="49" spans="1:17" x14ac:dyDescent="0.2">
      <c r="A49" s="5">
        <v>58</v>
      </c>
      <c r="B49" s="1">
        <f t="shared" si="12"/>
        <v>2.4325353157178964</v>
      </c>
      <c r="C49" s="5">
        <f t="shared" si="13"/>
        <v>94518.80696733798</v>
      </c>
      <c r="D49" s="5">
        <f t="shared" si="14"/>
        <v>91835.567530448476</v>
      </c>
      <c r="E49" s="5">
        <f t="shared" si="1"/>
        <v>82335.567530448476</v>
      </c>
      <c r="F49" s="5">
        <f t="shared" si="2"/>
        <v>31967.869551736276</v>
      </c>
      <c r="G49" s="5">
        <f t="shared" si="3"/>
        <v>59867.697978712196</v>
      </c>
      <c r="H49" s="23">
        <f t="shared" si="18"/>
        <v>40642.174086721119</v>
      </c>
      <c r="I49" s="5">
        <f t="shared" si="15"/>
        <v>99128.038146484789</v>
      </c>
      <c r="J49" s="23"/>
      <c r="K49" s="23">
        <f t="shared" si="16"/>
        <v>119.7353959574244</v>
      </c>
      <c r="L49" s="23"/>
      <c r="M49" s="23">
        <f t="shared" si="6"/>
        <v>99247.773542442214</v>
      </c>
      <c r="N49" s="23">
        <f>J49+L49+Grade15!I49</f>
        <v>80951.095296163039</v>
      </c>
      <c r="O49" s="23">
        <f t="shared" si="19"/>
        <v>14856.902735978691</v>
      </c>
      <c r="P49" s="23">
        <f t="shared" si="17"/>
        <v>12.266132079183748</v>
      </c>
      <c r="Q49" s="23"/>
    </row>
    <row r="50" spans="1:17" x14ac:dyDescent="0.2">
      <c r="A50" s="5">
        <v>59</v>
      </c>
      <c r="B50" s="1">
        <f t="shared" si="12"/>
        <v>2.4933486986108435</v>
      </c>
      <c r="C50" s="5">
        <f t="shared" si="13"/>
        <v>96881.777141521423</v>
      </c>
      <c r="D50" s="5">
        <f t="shared" si="14"/>
        <v>94118.196718709689</v>
      </c>
      <c r="E50" s="5">
        <f t="shared" si="1"/>
        <v>84618.196718709689</v>
      </c>
      <c r="F50" s="5">
        <f t="shared" si="2"/>
        <v>32971.956802090972</v>
      </c>
      <c r="G50" s="5">
        <f t="shared" si="3"/>
        <v>61146.239916618717</v>
      </c>
      <c r="H50" s="23">
        <f t="shared" si="18"/>
        <v>41658.228438889142</v>
      </c>
      <c r="I50" s="5">
        <f t="shared" si="15"/>
        <v>101388.08858858563</v>
      </c>
      <c r="J50" s="23"/>
      <c r="K50" s="23">
        <f t="shared" si="16"/>
        <v>122.29247983323744</v>
      </c>
      <c r="L50" s="23"/>
      <c r="M50" s="23">
        <f t="shared" si="6"/>
        <v>101510.38106841886</v>
      </c>
      <c r="N50" s="23">
        <f>J50+L50+Grade15!I50</f>
        <v>82785.478748567082</v>
      </c>
      <c r="O50" s="23">
        <f t="shared" si="19"/>
        <v>15204.620683719648</v>
      </c>
      <c r="P50" s="23">
        <f t="shared" si="17"/>
        <v>10.361548377472925</v>
      </c>
      <c r="Q50" s="23"/>
    </row>
    <row r="51" spans="1:17" x14ac:dyDescent="0.2">
      <c r="A51" s="5">
        <v>60</v>
      </c>
      <c r="B51" s="1">
        <f t="shared" si="12"/>
        <v>2.555682416076114</v>
      </c>
      <c r="C51" s="5">
        <f t="shared" si="13"/>
        <v>99303.82157005943</v>
      </c>
      <c r="D51" s="5">
        <f t="shared" si="14"/>
        <v>96457.891636677406</v>
      </c>
      <c r="E51" s="5">
        <f t="shared" si="1"/>
        <v>86957.891636677406</v>
      </c>
      <c r="F51" s="5">
        <f t="shared" si="2"/>
        <v>34040.027532143235</v>
      </c>
      <c r="G51" s="5">
        <f t="shared" si="3"/>
        <v>62417.864104534172</v>
      </c>
      <c r="H51" s="23">
        <f t="shared" si="18"/>
        <v>42699.684149861358</v>
      </c>
      <c r="I51" s="5">
        <f t="shared" si="15"/>
        <v>103665.75899330025</v>
      </c>
      <c r="J51" s="23"/>
      <c r="K51" s="23">
        <f t="shared" si="16"/>
        <v>124.83572820906835</v>
      </c>
      <c r="L51" s="23"/>
      <c r="M51" s="23">
        <f t="shared" si="6"/>
        <v>103790.59472150932</v>
      </c>
      <c r="N51" s="23">
        <f>J51+L51+Grade15!I51</f>
        <v>84665.721787281276</v>
      </c>
      <c r="O51" s="23">
        <f t="shared" si="19"/>
        <v>15529.396822593168</v>
      </c>
      <c r="P51" s="23">
        <f t="shared" si="17"/>
        <v>8.7352103771995679</v>
      </c>
      <c r="Q51" s="23"/>
    </row>
    <row r="52" spans="1:17" x14ac:dyDescent="0.2">
      <c r="A52" s="5">
        <v>61</v>
      </c>
      <c r="B52" s="1">
        <f t="shared" si="12"/>
        <v>2.6195744764780171</v>
      </c>
      <c r="C52" s="5">
        <f t="shared" si="13"/>
        <v>101786.41710931093</v>
      </c>
      <c r="D52" s="5">
        <f t="shared" si="14"/>
        <v>98856.078927594353</v>
      </c>
      <c r="E52" s="5">
        <f t="shared" si="1"/>
        <v>89356.078927594353</v>
      </c>
      <c r="F52" s="5">
        <f t="shared" si="2"/>
        <v>35134.800030446822</v>
      </c>
      <c r="G52" s="5">
        <f t="shared" si="3"/>
        <v>63721.278897147531</v>
      </c>
      <c r="H52" s="23">
        <f t="shared" si="18"/>
        <v>43767.176253607904</v>
      </c>
      <c r="I52" s="5">
        <f t="shared" si="15"/>
        <v>106000.37115813277</v>
      </c>
      <c r="J52" s="23"/>
      <c r="K52" s="23">
        <f t="shared" si="16"/>
        <v>127.44255779429507</v>
      </c>
      <c r="L52" s="23"/>
      <c r="M52" s="23">
        <f t="shared" si="6"/>
        <v>106127.81371592706</v>
      </c>
      <c r="N52" s="23">
        <f>J52+L52+Grade15!I52</f>
        <v>86592.970901963301</v>
      </c>
      <c r="O52" s="23">
        <f t="shared" si="19"/>
        <v>15862.292364938576</v>
      </c>
      <c r="P52" s="23">
        <f t="shared" si="17"/>
        <v>7.3646895422190175</v>
      </c>
      <c r="Q52" s="23"/>
    </row>
    <row r="53" spans="1:17" x14ac:dyDescent="0.2">
      <c r="A53" s="5">
        <v>62</v>
      </c>
      <c r="B53" s="1">
        <f t="shared" si="12"/>
        <v>2.6850638383899672</v>
      </c>
      <c r="C53" s="5">
        <f t="shared" si="13"/>
        <v>104331.07753704369</v>
      </c>
      <c r="D53" s="5">
        <f t="shared" si="14"/>
        <v>101314.22090078419</v>
      </c>
      <c r="E53" s="5">
        <f t="shared" si="1"/>
        <v>91814.220900784188</v>
      </c>
      <c r="F53" s="5">
        <f t="shared" si="2"/>
        <v>36256.941841207983</v>
      </c>
      <c r="G53" s="5">
        <f t="shared" si="3"/>
        <v>65057.279059576205</v>
      </c>
      <c r="H53" s="23">
        <f t="shared" si="18"/>
        <v>44861.355659948087</v>
      </c>
      <c r="I53" s="5">
        <f t="shared" si="15"/>
        <v>108393.34862708606</v>
      </c>
      <c r="J53" s="23"/>
      <c r="K53" s="23">
        <f t="shared" si="16"/>
        <v>130.11455811915241</v>
      </c>
      <c r="L53" s="23"/>
      <c r="M53" s="23">
        <f t="shared" si="6"/>
        <v>108523.46318520521</v>
      </c>
      <c r="N53" s="23">
        <f>J53+L53+Grade15!I53</f>
        <v>88568.401244512381</v>
      </c>
      <c r="O53" s="23">
        <f t="shared" si="19"/>
        <v>16203.51029584258</v>
      </c>
      <c r="P53" s="23">
        <f t="shared" si="17"/>
        <v>6.2096527602622906</v>
      </c>
      <c r="Q53" s="23"/>
    </row>
    <row r="54" spans="1:17" x14ac:dyDescent="0.2">
      <c r="A54" s="5">
        <v>63</v>
      </c>
      <c r="B54" s="1">
        <f t="shared" si="12"/>
        <v>2.7521904343497163</v>
      </c>
      <c r="C54" s="5">
        <f t="shared" si="13"/>
        <v>106939.35447546978</v>
      </c>
      <c r="D54" s="5">
        <f t="shared" si="14"/>
        <v>103833.8164233038</v>
      </c>
      <c r="E54" s="5">
        <f t="shared" si="1"/>
        <v>94333.816423303797</v>
      </c>
      <c r="F54" s="5">
        <f t="shared" si="2"/>
        <v>37407.137197238182</v>
      </c>
      <c r="G54" s="5">
        <f t="shared" si="3"/>
        <v>66426.679226065608</v>
      </c>
      <c r="H54" s="23">
        <f t="shared" si="18"/>
        <v>45982.889551446795</v>
      </c>
      <c r="I54" s="5">
        <f t="shared" si="15"/>
        <v>110846.15053276322</v>
      </c>
      <c r="J54" s="23"/>
      <c r="K54" s="23">
        <f t="shared" si="16"/>
        <v>132.8533584521312</v>
      </c>
      <c r="L54" s="23"/>
      <c r="M54" s="23">
        <f t="shared" si="6"/>
        <v>110979.00389121535</v>
      </c>
      <c r="N54" s="23">
        <f>J54+L54+Grade15!I54</f>
        <v>90593.217345625191</v>
      </c>
      <c r="O54" s="23">
        <f t="shared" si="19"/>
        <v>16553.258675019209</v>
      </c>
      <c r="P54" s="23">
        <f t="shared" si="17"/>
        <v>5.2361420519534301</v>
      </c>
      <c r="Q54" s="23"/>
    </row>
    <row r="55" spans="1:17" x14ac:dyDescent="0.2">
      <c r="A55" s="5">
        <v>64</v>
      </c>
      <c r="B55" s="1">
        <f t="shared" si="12"/>
        <v>2.8209951952084591</v>
      </c>
      <c r="C55" s="5">
        <f t="shared" si="13"/>
        <v>109612.83833735652</v>
      </c>
      <c r="D55" s="5">
        <f t="shared" si="14"/>
        <v>106416.40183388638</v>
      </c>
      <c r="E55" s="5">
        <f t="shared" si="1"/>
        <v>96916.401833886383</v>
      </c>
      <c r="F55" s="5">
        <f t="shared" si="2"/>
        <v>38586.087437169132</v>
      </c>
      <c r="G55" s="5">
        <f t="shared" si="3"/>
        <v>67830.314396717251</v>
      </c>
      <c r="H55" s="23">
        <f t="shared" si="18"/>
        <v>47132.461790232956</v>
      </c>
      <c r="I55" s="5">
        <f t="shared" si="15"/>
        <v>113360.27248608228</v>
      </c>
      <c r="J55" s="23"/>
      <c r="K55" s="23">
        <f t="shared" si="16"/>
        <v>135.66062879343451</v>
      </c>
      <c r="L55" s="23"/>
      <c r="M55" s="23">
        <f t="shared" si="6"/>
        <v>113495.93311487572</v>
      </c>
      <c r="N55" s="23">
        <f>J55+L55+Grade15!I55</f>
        <v>92668.653849265829</v>
      </c>
      <c r="O55" s="23">
        <f t="shared" si="19"/>
        <v>16911.750763675227</v>
      </c>
      <c r="P55" s="23">
        <f t="shared" si="17"/>
        <v>4.4155641664838061</v>
      </c>
      <c r="Q55" s="23"/>
    </row>
    <row r="56" spans="1:17" x14ac:dyDescent="0.2">
      <c r="A56" s="5">
        <v>65</v>
      </c>
      <c r="B56" s="1">
        <f t="shared" si="12"/>
        <v>2.8915200750886707</v>
      </c>
      <c r="C56" s="5">
        <f t="shared" si="13"/>
        <v>112353.15929579044</v>
      </c>
      <c r="D56" s="5">
        <f t="shared" si="14"/>
        <v>109063.55187973355</v>
      </c>
      <c r="E56" s="5">
        <f t="shared" si="1"/>
        <v>99563.551879733554</v>
      </c>
      <c r="F56" s="5">
        <f t="shared" si="2"/>
        <v>39654.171216554882</v>
      </c>
      <c r="G56" s="5">
        <f t="shared" si="3"/>
        <v>69409.380663178672</v>
      </c>
      <c r="H56" s="23">
        <f t="shared" si="18"/>
        <v>48310.773334988786</v>
      </c>
      <c r="I56" s="5">
        <f t="shared" si="15"/>
        <v>116077.58770477783</v>
      </c>
      <c r="J56" s="23"/>
      <c r="K56" s="23">
        <f t="shared" si="16"/>
        <v>138.81876132635736</v>
      </c>
      <c r="L56" s="23"/>
      <c r="M56" s="23">
        <f t="shared" si="6"/>
        <v>116216.40646610419</v>
      </c>
      <c r="N56" s="23">
        <f>J56+L56+Grade15!I56</f>
        <v>94795.976265497447</v>
      </c>
      <c r="O56" s="23">
        <f t="shared" si="19"/>
        <v>17393.389322892679</v>
      </c>
      <c r="P56" s="23">
        <f t="shared" si="17"/>
        <v>3.7484486087460094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138.81876132635736</v>
      </c>
      <c r="L57" s="23"/>
      <c r="M57" s="23">
        <f t="shared" si="6"/>
        <v>138.81876132635736</v>
      </c>
      <c r="N57" s="23">
        <f>J57+L57+Grade15!I57</f>
        <v>0</v>
      </c>
      <c r="O57" s="23">
        <f t="shared" si="19"/>
        <v>112.72083419700219</v>
      </c>
      <c r="P57" s="23">
        <f t="shared" si="17"/>
        <v>2.0051240657255113E-2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138.81876132635736</v>
      </c>
      <c r="L58" s="23"/>
      <c r="M58" s="23">
        <f t="shared" si="6"/>
        <v>138.81876132635736</v>
      </c>
      <c r="N58" s="23">
        <f>J58+L58+Grade15!I58</f>
        <v>0</v>
      </c>
      <c r="O58" s="23">
        <f t="shared" si="19"/>
        <v>112.72083419700219</v>
      </c>
      <c r="P58" s="23">
        <f t="shared" si="17"/>
        <v>1.6550494025262888E-2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138.81876132635736</v>
      </c>
      <c r="L59" s="23"/>
      <c r="M59" s="23">
        <f t="shared" si="6"/>
        <v>138.81876132635736</v>
      </c>
      <c r="N59" s="23">
        <f>J59+L59+Grade15!I59</f>
        <v>0</v>
      </c>
      <c r="O59" s="23">
        <f t="shared" si="19"/>
        <v>112.72083419700219</v>
      </c>
      <c r="P59" s="23">
        <f t="shared" si="17"/>
        <v>1.3660942839522043E-2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138.81876132635736</v>
      </c>
      <c r="L60" s="23"/>
      <c r="M60" s="23">
        <f t="shared" si="6"/>
        <v>138.81876132635736</v>
      </c>
      <c r="N60" s="23">
        <f>J60+L60+Grade15!I60</f>
        <v>0</v>
      </c>
      <c r="O60" s="23">
        <f t="shared" si="19"/>
        <v>112.72083419700219</v>
      </c>
      <c r="P60" s="23">
        <f t="shared" si="17"/>
        <v>1.1275878471049097E-2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138.81876132635736</v>
      </c>
      <c r="L61" s="23"/>
      <c r="M61" s="23">
        <f t="shared" si="6"/>
        <v>138.81876132635736</v>
      </c>
      <c r="N61" s="23">
        <f>J61+L61+Grade15!I61</f>
        <v>0</v>
      </c>
      <c r="O61" s="23">
        <f t="shared" si="19"/>
        <v>112.72083419700219</v>
      </c>
      <c r="P61" s="23">
        <f t="shared" si="17"/>
        <v>9.3072225531921661E-3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138.81876132635736</v>
      </c>
      <c r="L62" s="23"/>
      <c r="M62" s="23">
        <f t="shared" si="6"/>
        <v>138.81876132635736</v>
      </c>
      <c r="N62" s="23">
        <f>J62+L62+Grade15!I62</f>
        <v>0</v>
      </c>
      <c r="O62" s="23">
        <f t="shared" si="19"/>
        <v>112.72083419700219</v>
      </c>
      <c r="P62" s="23">
        <f t="shared" si="17"/>
        <v>7.6822743236420691E-3</v>
      </c>
      <c r="Q62" s="23"/>
    </row>
    <row r="63" spans="1:17" x14ac:dyDescent="0.2">
      <c r="A63" s="5">
        <v>72</v>
      </c>
      <c r="H63" s="22"/>
      <c r="J63" s="23"/>
      <c r="K63" s="23">
        <f>0.002*G56</f>
        <v>138.81876132635736</v>
      </c>
      <c r="L63" s="23"/>
      <c r="M63" s="23">
        <f t="shared" si="6"/>
        <v>138.81876132635736</v>
      </c>
      <c r="N63" s="23">
        <f>J63+L63+Grade15!I63</f>
        <v>0</v>
      </c>
      <c r="O63" s="23">
        <f t="shared" si="19"/>
        <v>112.72083419700219</v>
      </c>
      <c r="P63" s="23">
        <f t="shared" si="17"/>
        <v>6.3410258480870452E-3</v>
      </c>
      <c r="Q63" s="23"/>
    </row>
    <row r="64" spans="1:17" x14ac:dyDescent="0.2">
      <c r="A64" s="5">
        <v>73</v>
      </c>
      <c r="H64" s="22"/>
      <c r="J64" s="23"/>
      <c r="K64" s="23">
        <f>0.002*G56</f>
        <v>138.81876132635736</v>
      </c>
      <c r="L64" s="23"/>
      <c r="M64" s="23">
        <f t="shared" si="6"/>
        <v>138.81876132635736</v>
      </c>
      <c r="N64" s="23">
        <f>J64+L64+Grade15!I64</f>
        <v>0</v>
      </c>
      <c r="O64" s="23">
        <f t="shared" si="19"/>
        <v>112.72083419700219</v>
      </c>
      <c r="P64" s="23">
        <f t="shared" si="17"/>
        <v>5.2339459790399197E-3</v>
      </c>
      <c r="Q64" s="23"/>
    </row>
    <row r="65" spans="1:17" x14ac:dyDescent="0.2">
      <c r="A65" s="5">
        <v>74</v>
      </c>
      <c r="H65" s="22"/>
      <c r="J65" s="23"/>
      <c r="K65" s="23">
        <f>0.002*G56</f>
        <v>138.81876132635736</v>
      </c>
      <c r="L65" s="23"/>
      <c r="M65" s="23">
        <f t="shared" si="6"/>
        <v>138.81876132635736</v>
      </c>
      <c r="N65" s="23">
        <f>J65+L65+Grade15!I65</f>
        <v>0</v>
      </c>
      <c r="O65" s="23">
        <f t="shared" si="19"/>
        <v>112.72083419700219</v>
      </c>
      <c r="P65" s="23">
        <f t="shared" si="17"/>
        <v>4.3201512133517637E-3</v>
      </c>
      <c r="Q65" s="23"/>
    </row>
    <row r="66" spans="1:17" x14ac:dyDescent="0.2">
      <c r="A66" s="5">
        <v>75</v>
      </c>
      <c r="H66" s="22"/>
      <c r="J66" s="23"/>
      <c r="K66" s="23">
        <f>0.002*G56</f>
        <v>138.81876132635736</v>
      </c>
      <c r="L66" s="23"/>
      <c r="M66" s="23">
        <f t="shared" si="6"/>
        <v>138.81876132635736</v>
      </c>
      <c r="N66" s="23">
        <f>J66+L66+Grade15!I66</f>
        <v>0</v>
      </c>
      <c r="O66" s="23">
        <f t="shared" si="19"/>
        <v>112.72083419700219</v>
      </c>
      <c r="P66" s="23">
        <f t="shared" si="17"/>
        <v>3.5658958997601764E-3</v>
      </c>
      <c r="Q66" s="23"/>
    </row>
    <row r="67" spans="1:17" x14ac:dyDescent="0.2">
      <c r="A67" s="5">
        <v>76</v>
      </c>
      <c r="H67" s="22"/>
      <c r="J67" s="23"/>
      <c r="K67" s="23">
        <f>0.002*G56</f>
        <v>138.81876132635736</v>
      </c>
      <c r="L67" s="23"/>
      <c r="M67" s="23">
        <f t="shared" si="6"/>
        <v>138.81876132635736</v>
      </c>
      <c r="N67" s="23">
        <f>J67+L67+Grade15!I67</f>
        <v>0</v>
      </c>
      <c r="O67" s="23">
        <f t="shared" si="19"/>
        <v>112.72083419700219</v>
      </c>
      <c r="P67" s="23">
        <f t="shared" si="17"/>
        <v>2.9433260411413031E-3</v>
      </c>
      <c r="Q67" s="23"/>
    </row>
    <row r="68" spans="1:17" x14ac:dyDescent="0.2">
      <c r="A68" s="5">
        <v>77</v>
      </c>
      <c r="H68" s="22"/>
      <c r="J68" s="23"/>
      <c r="K68" s="23">
        <f>0.002*G56</f>
        <v>138.81876132635736</v>
      </c>
      <c r="L68" s="23"/>
      <c r="M68" s="23">
        <f t="shared" si="6"/>
        <v>138.81876132635736</v>
      </c>
      <c r="N68" s="23">
        <f>J68+L68+Grade15!I68</f>
        <v>0</v>
      </c>
      <c r="O68" s="23">
        <f t="shared" si="19"/>
        <v>112.72083419700219</v>
      </c>
      <c r="P68" s="23">
        <f t="shared" si="17"/>
        <v>2.4294506704593283E-3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14020.694893962092</v>
      </c>
      <c r="L69" s="23"/>
      <c r="M69" s="23">
        <f t="shared" si="6"/>
        <v>14020.694893962092</v>
      </c>
      <c r="N69" s="23">
        <f>J69+L69+Grade15!I69</f>
        <v>0</v>
      </c>
      <c r="O69" s="23">
        <f t="shared" si="19"/>
        <v>11384.80425389722</v>
      </c>
      <c r="P69" s="23">
        <f>O69/return^(A69-startage+1)</f>
        <v>0.20253457423580914</v>
      </c>
      <c r="Q69" s="23"/>
    </row>
    <row r="70" spans="1:17" x14ac:dyDescent="0.2">
      <c r="A70" s="5">
        <v>79</v>
      </c>
      <c r="H70" s="22"/>
      <c r="P70" s="23">
        <f>SUM(P5:P69)</f>
        <v>1.1471518179817508E-11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3" sqref="N13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Meta!A11+6</f>
        <v>23</v>
      </c>
      <c r="C2" s="8">
        <f>Meta!B11</f>
        <v>70817</v>
      </c>
      <c r="D2" s="8">
        <f>Meta!C11</f>
        <v>30327</v>
      </c>
      <c r="E2" s="1">
        <f>Meta!D11</f>
        <v>3.3000000000000002E-2</v>
      </c>
      <c r="F2" s="1">
        <f>Meta!H11</f>
        <v>1.7595535582220223</v>
      </c>
      <c r="G2" s="1">
        <f>Meta!E11</f>
        <v>0.57199999999999995</v>
      </c>
      <c r="H2" s="1">
        <f>Meta!F11</f>
        <v>1</v>
      </c>
      <c r="I2" s="1">
        <f>Meta!D10</f>
        <v>3.4000000000000002E-2</v>
      </c>
      <c r="J2" s="14"/>
      <c r="K2" s="13">
        <f>IRR(O5:O69)+1</f>
        <v>0.98788794346652786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C12" s="5"/>
      <c r="D12" s="5"/>
      <c r="E12" s="5"/>
      <c r="F12" s="5"/>
      <c r="G12" s="5"/>
      <c r="H12" s="23"/>
      <c r="I12" s="5"/>
      <c r="J12" s="23"/>
      <c r="K12" s="23"/>
      <c r="L12" s="23"/>
      <c r="M12" s="23"/>
      <c r="N12" s="23"/>
      <c r="O12" s="23"/>
      <c r="P12" s="23"/>
      <c r="Q12" s="23"/>
    </row>
    <row r="13" spans="1:17" x14ac:dyDescent="0.2">
      <c r="A13" s="5">
        <v>22</v>
      </c>
      <c r="B13" s="1">
        <v>1</v>
      </c>
      <c r="C13" s="5">
        <f>0.1*Grade16!C13</f>
        <v>3885.6088278185325</v>
      </c>
      <c r="D13" s="5">
        <f t="shared" ref="D13:D36" si="0">IF(A13&lt;startage,1,0)*(C13*(1-initialunempprob))+IF(A13=startage,1,0)*(C13*(1-unempprob))+IF(A13&gt;startage,1,0)*(C13*(1-unempprob)+unempprob*300*52)</f>
        <v>3753.4981276727021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287.14260676696171</v>
      </c>
      <c r="G13" s="5">
        <f t="shared" ref="G13:G56" si="3">D13-F13</f>
        <v>3466.3555209057404</v>
      </c>
      <c r="H13" s="23">
        <f>0.1*Grade16!H13</f>
        <v>1670.7742668363562</v>
      </c>
      <c r="I13" s="5">
        <f t="shared" ref="I13:I36" si="4">G13+IF(A13&lt;startage,1,0)*(H13*(1-initialunempprob))+IF(A13&gt;=startage,1,0)*(H13*(1-unempprob))</f>
        <v>5080.3234626696603</v>
      </c>
      <c r="J13" s="23">
        <f>0.05*feel*Grade16!G13</f>
        <v>393.1173384582591</v>
      </c>
      <c r="K13" s="23">
        <f t="shared" ref="K13:K36" si="5">IF(A13&gt;=startage,1,0)*0.002*G13</f>
        <v>0</v>
      </c>
      <c r="L13" s="23">
        <f>coltuition</f>
        <v>3662</v>
      </c>
      <c r="M13" s="23">
        <f t="shared" ref="M13:M69" si="6">I13+K13</f>
        <v>5080.3234626696603</v>
      </c>
      <c r="N13" s="23">
        <f>J13+L13+Grade16!I13</f>
        <v>48274.606645973101</v>
      </c>
      <c r="O13" s="23">
        <f t="shared" ref="O13:O44" si="7">IF(A13&lt;startage,1,0)*(M13-N13)+IF(A13&gt;=startage,1,0)*(completionprob*(part*(I13-N13)+K13))</f>
        <v>-43194.283183303443</v>
      </c>
      <c r="P13" s="23">
        <f t="shared" ref="P13:P36" si="8">O13/return^(A13-startage+1)</f>
        <v>-43194.283183303443</v>
      </c>
      <c r="Q13" s="23"/>
    </row>
    <row r="14" spans="1:17" x14ac:dyDescent="0.2">
      <c r="A14" s="5">
        <v>23</v>
      </c>
      <c r="B14" s="1">
        <f t="shared" ref="B14:B36" si="9">(1+experiencepremium)^(A14-startage)</f>
        <v>1</v>
      </c>
      <c r="C14" s="5">
        <f t="shared" ref="C14:C36" si="10">pretaxincome*B14/expnorm</f>
        <v>40247.1409120155</v>
      </c>
      <c r="D14" s="5">
        <f t="shared" si="0"/>
        <v>38918.985261918984</v>
      </c>
      <c r="E14" s="5">
        <f t="shared" si="1"/>
        <v>29418.985261918984</v>
      </c>
      <c r="F14" s="5">
        <f t="shared" si="2"/>
        <v>9907.0486880165481</v>
      </c>
      <c r="G14" s="5">
        <f t="shared" si="3"/>
        <v>29011.936573902436</v>
      </c>
      <c r="H14" s="23">
        <f t="shared" ref="H14:H37" si="11">benefits*B14/expnorm</f>
        <v>17235.621989616815</v>
      </c>
      <c r="I14" s="5">
        <f t="shared" si="4"/>
        <v>45678.783037861896</v>
      </c>
      <c r="J14" s="23"/>
      <c r="K14" s="23">
        <f t="shared" si="5"/>
        <v>58.023873147804871</v>
      </c>
      <c r="L14" s="23"/>
      <c r="M14" s="23">
        <f t="shared" si="6"/>
        <v>45736.806911009699</v>
      </c>
      <c r="N14" s="23">
        <f>J14+L14+Grade16!I14</f>
        <v>45612.200940202718</v>
      </c>
      <c r="O14" s="23">
        <f t="shared" si="7"/>
        <v>71.274615301594508</v>
      </c>
      <c r="P14" s="23">
        <f t="shared" si="8"/>
        <v>72.148481791861727</v>
      </c>
      <c r="Q14" s="23"/>
    </row>
    <row r="15" spans="1:17" x14ac:dyDescent="0.2">
      <c r="A15" s="5">
        <v>24</v>
      </c>
      <c r="B15" s="1">
        <f t="shared" si="9"/>
        <v>1.0249999999999999</v>
      </c>
      <c r="C15" s="5">
        <f t="shared" si="10"/>
        <v>41253.31943481588</v>
      </c>
      <c r="D15" s="5">
        <f t="shared" si="0"/>
        <v>40406.759893466959</v>
      </c>
      <c r="E15" s="5">
        <f t="shared" si="1"/>
        <v>30906.759893466959</v>
      </c>
      <c r="F15" s="5">
        <f t="shared" si="2"/>
        <v>10392.807105216962</v>
      </c>
      <c r="G15" s="5">
        <f t="shared" si="3"/>
        <v>30013.952788249997</v>
      </c>
      <c r="H15" s="23">
        <f t="shared" si="11"/>
        <v>17666.512539357234</v>
      </c>
      <c r="I15" s="5">
        <f t="shared" si="4"/>
        <v>47097.470413808442</v>
      </c>
      <c r="J15" s="23"/>
      <c r="K15" s="23">
        <f t="shared" si="5"/>
        <v>60.027905576499997</v>
      </c>
      <c r="L15" s="23"/>
      <c r="M15" s="23">
        <f t="shared" si="6"/>
        <v>47157.49831938494</v>
      </c>
      <c r="N15" s="23">
        <f>J15+L15+Grade16!I15</f>
        <v>46673.575353707776</v>
      </c>
      <c r="O15" s="23">
        <f t="shared" si="7"/>
        <v>276.80393636733862</v>
      </c>
      <c r="P15" s="23">
        <f t="shared" si="8"/>
        <v>283.63308681532015</v>
      </c>
      <c r="Q15" s="23"/>
    </row>
    <row r="16" spans="1:17" x14ac:dyDescent="0.2">
      <c r="A16" s="5">
        <v>25</v>
      </c>
      <c r="B16" s="1">
        <f t="shared" si="9"/>
        <v>1.0506249999999999</v>
      </c>
      <c r="C16" s="5">
        <f t="shared" si="10"/>
        <v>42284.652420686281</v>
      </c>
      <c r="D16" s="5">
        <f t="shared" si="0"/>
        <v>41404.058890803637</v>
      </c>
      <c r="E16" s="5">
        <f t="shared" si="1"/>
        <v>31904.058890803637</v>
      </c>
      <c r="F16" s="5">
        <f t="shared" si="2"/>
        <v>10718.425227847387</v>
      </c>
      <c r="G16" s="5">
        <f t="shared" si="3"/>
        <v>30685.63366295625</v>
      </c>
      <c r="H16" s="23">
        <f t="shared" si="11"/>
        <v>18108.175352841165</v>
      </c>
      <c r="I16" s="5">
        <f t="shared" si="4"/>
        <v>48196.239229153653</v>
      </c>
      <c r="J16" s="23"/>
      <c r="K16" s="23">
        <f t="shared" si="5"/>
        <v>61.371267325912498</v>
      </c>
      <c r="L16" s="23"/>
      <c r="M16" s="23">
        <f t="shared" si="6"/>
        <v>48257.610496479567</v>
      </c>
      <c r="N16" s="23">
        <f>J16+L16+Grade16!I16</f>
        <v>47761.484127550473</v>
      </c>
      <c r="O16" s="23">
        <f t="shared" si="7"/>
        <v>283.78428302744055</v>
      </c>
      <c r="P16" s="23">
        <f t="shared" si="8"/>
        <v>294.3508426948502</v>
      </c>
      <c r="Q16" s="23"/>
    </row>
    <row r="17" spans="1:17" x14ac:dyDescent="0.2">
      <c r="A17" s="5">
        <v>26</v>
      </c>
      <c r="B17" s="1">
        <f t="shared" si="9"/>
        <v>1.0768906249999999</v>
      </c>
      <c r="C17" s="5">
        <f t="shared" si="10"/>
        <v>43341.76873120344</v>
      </c>
      <c r="D17" s="5">
        <f t="shared" si="0"/>
        <v>42426.290363073727</v>
      </c>
      <c r="E17" s="5">
        <f t="shared" si="1"/>
        <v>32926.290363073727</v>
      </c>
      <c r="F17" s="5">
        <f t="shared" si="2"/>
        <v>11052.183803543572</v>
      </c>
      <c r="G17" s="5">
        <f t="shared" si="3"/>
        <v>31374.106559530155</v>
      </c>
      <c r="H17" s="23">
        <f t="shared" si="11"/>
        <v>18560.879736662195</v>
      </c>
      <c r="I17" s="5">
        <f t="shared" si="4"/>
        <v>49322.477264882502</v>
      </c>
      <c r="J17" s="23"/>
      <c r="K17" s="23">
        <f t="shared" si="5"/>
        <v>62.74821311906031</v>
      </c>
      <c r="L17" s="23"/>
      <c r="M17" s="23">
        <f t="shared" si="6"/>
        <v>49385.225478001565</v>
      </c>
      <c r="N17" s="23">
        <f>J17+L17+Grade16!I17</f>
        <v>48876.59062073924</v>
      </c>
      <c r="O17" s="23">
        <f t="shared" si="7"/>
        <v>290.93913835404834</v>
      </c>
      <c r="P17" s="23">
        <f t="shared" si="8"/>
        <v>305.47199945207825</v>
      </c>
      <c r="Q17" s="23"/>
    </row>
    <row r="18" spans="1:17" x14ac:dyDescent="0.2">
      <c r="A18" s="5">
        <v>27</v>
      </c>
      <c r="B18" s="1">
        <f t="shared" si="9"/>
        <v>1.1038128906249998</v>
      </c>
      <c r="C18" s="5">
        <f t="shared" si="10"/>
        <v>44425.312949483523</v>
      </c>
      <c r="D18" s="5">
        <f t="shared" si="0"/>
        <v>43474.077622150566</v>
      </c>
      <c r="E18" s="5">
        <f t="shared" si="1"/>
        <v>33974.077622150566</v>
      </c>
      <c r="F18" s="5">
        <f t="shared" si="2"/>
        <v>11394.28634363216</v>
      </c>
      <c r="G18" s="5">
        <f t="shared" si="3"/>
        <v>32079.791278518405</v>
      </c>
      <c r="H18" s="23">
        <f t="shared" si="11"/>
        <v>19024.901730078749</v>
      </c>
      <c r="I18" s="5">
        <f t="shared" si="4"/>
        <v>50476.871251504555</v>
      </c>
      <c r="J18" s="23"/>
      <c r="K18" s="23">
        <f t="shared" si="5"/>
        <v>64.159582557036813</v>
      </c>
      <c r="L18" s="23"/>
      <c r="M18" s="23">
        <f t="shared" si="6"/>
        <v>50541.030834061596</v>
      </c>
      <c r="N18" s="23">
        <f>J18+L18+Grade16!I18</f>
        <v>50019.574776257708</v>
      </c>
      <c r="O18" s="23">
        <f t="shared" si="7"/>
        <v>298.27286506382154</v>
      </c>
      <c r="P18" s="23">
        <f t="shared" si="8"/>
        <v>317.0117210702341</v>
      </c>
      <c r="Q18" s="23"/>
    </row>
    <row r="19" spans="1:17" x14ac:dyDescent="0.2">
      <c r="A19" s="5">
        <v>28</v>
      </c>
      <c r="B19" s="1">
        <f t="shared" si="9"/>
        <v>1.1314082128906247</v>
      </c>
      <c r="C19" s="5">
        <f t="shared" si="10"/>
        <v>45535.945773220606</v>
      </c>
      <c r="D19" s="5">
        <f t="shared" si="0"/>
        <v>44548.059562704329</v>
      </c>
      <c r="E19" s="5">
        <f t="shared" si="1"/>
        <v>35048.059562704329</v>
      </c>
      <c r="F19" s="5">
        <f t="shared" si="2"/>
        <v>11799.747403493397</v>
      </c>
      <c r="G19" s="5">
        <f t="shared" si="3"/>
        <v>32748.312159210931</v>
      </c>
      <c r="H19" s="23">
        <f t="shared" si="11"/>
        <v>19500.524273330713</v>
      </c>
      <c r="I19" s="5">
        <f t="shared" si="4"/>
        <v>51605.319131521726</v>
      </c>
      <c r="J19" s="23"/>
      <c r="K19" s="23">
        <f t="shared" si="5"/>
        <v>65.496624318421865</v>
      </c>
      <c r="L19" s="23"/>
      <c r="M19" s="23">
        <f t="shared" si="6"/>
        <v>51670.815755840151</v>
      </c>
      <c r="N19" s="23">
        <f>J19+L19+Grade16!I19</f>
        <v>51185.18646172771</v>
      </c>
      <c r="O19" s="23">
        <f t="shared" si="7"/>
        <v>277.77995623231482</v>
      </c>
      <c r="P19" s="23">
        <f t="shared" si="8"/>
        <v>298.8510555157207</v>
      </c>
      <c r="Q19" s="23"/>
    </row>
    <row r="20" spans="1:17" x14ac:dyDescent="0.2">
      <c r="A20" s="5">
        <v>29</v>
      </c>
      <c r="B20" s="1">
        <f t="shared" si="9"/>
        <v>1.1596934182128902</v>
      </c>
      <c r="C20" s="5">
        <f t="shared" si="10"/>
        <v>46674.34441755111</v>
      </c>
      <c r="D20" s="5">
        <f t="shared" si="0"/>
        <v>45648.891051771927</v>
      </c>
      <c r="E20" s="5">
        <f t="shared" si="1"/>
        <v>36148.891051771927</v>
      </c>
      <c r="F20" s="5">
        <f t="shared" si="2"/>
        <v>12269.252033580728</v>
      </c>
      <c r="G20" s="5">
        <f t="shared" si="3"/>
        <v>33379.639018191199</v>
      </c>
      <c r="H20" s="23">
        <f t="shared" si="11"/>
        <v>19988.03738016398</v>
      </c>
      <c r="I20" s="5">
        <f t="shared" si="4"/>
        <v>52708.071164809764</v>
      </c>
      <c r="J20" s="23"/>
      <c r="K20" s="23">
        <f t="shared" si="5"/>
        <v>66.759278036382398</v>
      </c>
      <c r="L20" s="23"/>
      <c r="M20" s="23">
        <f t="shared" si="6"/>
        <v>52774.830442846149</v>
      </c>
      <c r="N20" s="23">
        <f>J20+L20+Grade16!I20</f>
        <v>52277.2115132709</v>
      </c>
      <c r="O20" s="23">
        <f t="shared" si="7"/>
        <v>284.63802771704064</v>
      </c>
      <c r="P20" s="23">
        <f t="shared" si="8"/>
        <v>309.98389091034477</v>
      </c>
      <c r="Q20" s="23"/>
    </row>
    <row r="21" spans="1:17" x14ac:dyDescent="0.2">
      <c r="A21" s="5">
        <v>30</v>
      </c>
      <c r="B21" s="1">
        <f t="shared" si="9"/>
        <v>1.1886857536682125</v>
      </c>
      <c r="C21" s="5">
        <f t="shared" si="10"/>
        <v>47841.20302798989</v>
      </c>
      <c r="D21" s="5">
        <f t="shared" si="0"/>
        <v>46777.243328066223</v>
      </c>
      <c r="E21" s="5">
        <f t="shared" si="1"/>
        <v>37277.243328066223</v>
      </c>
      <c r="F21" s="5">
        <f t="shared" si="2"/>
        <v>12750.494279420243</v>
      </c>
      <c r="G21" s="5">
        <f t="shared" si="3"/>
        <v>34026.749048645979</v>
      </c>
      <c r="H21" s="23">
        <f t="shared" si="11"/>
        <v>20487.73831466808</v>
      </c>
      <c r="I21" s="5">
        <f t="shared" si="4"/>
        <v>53838.391998930012</v>
      </c>
      <c r="J21" s="23"/>
      <c r="K21" s="23">
        <f t="shared" si="5"/>
        <v>68.053498097291964</v>
      </c>
      <c r="L21" s="23"/>
      <c r="M21" s="23">
        <f t="shared" si="6"/>
        <v>53906.445497027307</v>
      </c>
      <c r="N21" s="23">
        <f>J21+L21+Grade16!I21</f>
        <v>53396.537191102674</v>
      </c>
      <c r="O21" s="23">
        <f t="shared" si="7"/>
        <v>291.66755098888825</v>
      </c>
      <c r="P21" s="23">
        <f t="shared" si="8"/>
        <v>321.53380031719166</v>
      </c>
      <c r="Q21" s="23"/>
    </row>
    <row r="22" spans="1:17" x14ac:dyDescent="0.2">
      <c r="A22" s="5">
        <v>31</v>
      </c>
      <c r="B22" s="1">
        <f t="shared" si="9"/>
        <v>1.2184028975099177</v>
      </c>
      <c r="C22" s="5">
        <f t="shared" si="10"/>
        <v>49037.233103689643</v>
      </c>
      <c r="D22" s="5">
        <f t="shared" si="0"/>
        <v>47933.804411267884</v>
      </c>
      <c r="E22" s="5">
        <f t="shared" si="1"/>
        <v>38433.804411267884</v>
      </c>
      <c r="F22" s="5">
        <f t="shared" si="2"/>
        <v>13243.767581405753</v>
      </c>
      <c r="G22" s="5">
        <f t="shared" si="3"/>
        <v>34690.036829862132</v>
      </c>
      <c r="H22" s="23">
        <f t="shared" si="11"/>
        <v>20999.931772534783</v>
      </c>
      <c r="I22" s="5">
        <f t="shared" si="4"/>
        <v>54996.970853903265</v>
      </c>
      <c r="J22" s="23"/>
      <c r="K22" s="23">
        <f t="shared" si="5"/>
        <v>69.38007365972426</v>
      </c>
      <c r="L22" s="23"/>
      <c r="M22" s="23">
        <f t="shared" si="6"/>
        <v>55066.350927562991</v>
      </c>
      <c r="N22" s="23">
        <f>J22+L22+Grade16!I22</f>
        <v>54543.846010880232</v>
      </c>
      <c r="O22" s="23">
        <f t="shared" si="7"/>
        <v>298.87281234253743</v>
      </c>
      <c r="P22" s="23">
        <f t="shared" si="8"/>
        <v>333.51643783654879</v>
      </c>
      <c r="Q22" s="23"/>
    </row>
    <row r="23" spans="1:17" x14ac:dyDescent="0.2">
      <c r="A23" s="5">
        <v>32</v>
      </c>
      <c r="B23" s="1">
        <f t="shared" si="9"/>
        <v>1.2488629699476654</v>
      </c>
      <c r="C23" s="5">
        <f t="shared" si="10"/>
        <v>50263.163931281873</v>
      </c>
      <c r="D23" s="5">
        <f t="shared" si="0"/>
        <v>49119.279521549572</v>
      </c>
      <c r="E23" s="5">
        <f t="shared" si="1"/>
        <v>39619.279521549572</v>
      </c>
      <c r="F23" s="5">
        <f t="shared" si="2"/>
        <v>13749.372715940894</v>
      </c>
      <c r="G23" s="5">
        <f t="shared" si="3"/>
        <v>35369.906805608676</v>
      </c>
      <c r="H23" s="23">
        <f t="shared" si="11"/>
        <v>21524.930066848148</v>
      </c>
      <c r="I23" s="5">
        <f t="shared" si="4"/>
        <v>56184.51418025083</v>
      </c>
      <c r="J23" s="23"/>
      <c r="K23" s="23">
        <f t="shared" si="5"/>
        <v>70.739813611217357</v>
      </c>
      <c r="L23" s="23"/>
      <c r="M23" s="23">
        <f t="shared" si="6"/>
        <v>56255.253993862047</v>
      </c>
      <c r="N23" s="23">
        <f>J23+L23+Grade16!I23</f>
        <v>55719.837551152232</v>
      </c>
      <c r="O23" s="23">
        <f t="shared" si="7"/>
        <v>306.25820523001437</v>
      </c>
      <c r="P23" s="23">
        <f t="shared" si="8"/>
        <v>345.94804547390601</v>
      </c>
      <c r="Q23" s="23"/>
    </row>
    <row r="24" spans="1:17" x14ac:dyDescent="0.2">
      <c r="A24" s="5">
        <v>33</v>
      </c>
      <c r="B24" s="1">
        <f t="shared" si="9"/>
        <v>1.2800845441963571</v>
      </c>
      <c r="C24" s="5">
        <f t="shared" si="10"/>
        <v>51519.743029563921</v>
      </c>
      <c r="D24" s="5">
        <f t="shared" si="0"/>
        <v>50334.391509588313</v>
      </c>
      <c r="E24" s="5">
        <f t="shared" si="1"/>
        <v>40834.391509588313</v>
      </c>
      <c r="F24" s="5">
        <f t="shared" si="2"/>
        <v>14267.617978839415</v>
      </c>
      <c r="G24" s="5">
        <f t="shared" si="3"/>
        <v>36066.773530748898</v>
      </c>
      <c r="H24" s="23">
        <f t="shared" si="11"/>
        <v>22063.053318519349</v>
      </c>
      <c r="I24" s="5">
        <f t="shared" si="4"/>
        <v>57401.746089757107</v>
      </c>
      <c r="J24" s="23"/>
      <c r="K24" s="23">
        <f t="shared" si="5"/>
        <v>72.133547061497794</v>
      </c>
      <c r="L24" s="23"/>
      <c r="M24" s="23">
        <f t="shared" si="6"/>
        <v>57473.879636818609</v>
      </c>
      <c r="N24" s="23">
        <f>J24+L24+Grade16!I24</f>
        <v>56925.228879931034</v>
      </c>
      <c r="O24" s="23">
        <f t="shared" si="7"/>
        <v>313.82823293969085</v>
      </c>
      <c r="P24" s="23">
        <f t="shared" si="8"/>
        <v>358.84547522377915</v>
      </c>
      <c r="Q24" s="23"/>
    </row>
    <row r="25" spans="1:17" x14ac:dyDescent="0.2">
      <c r="A25" s="5">
        <v>34</v>
      </c>
      <c r="B25" s="1">
        <f t="shared" si="9"/>
        <v>1.312086657801266</v>
      </c>
      <c r="C25" s="5">
        <f t="shared" si="10"/>
        <v>52807.736605303013</v>
      </c>
      <c r="D25" s="5">
        <f t="shared" si="0"/>
        <v>51579.881297328015</v>
      </c>
      <c r="E25" s="5">
        <f t="shared" si="1"/>
        <v>42079.881297328015</v>
      </c>
      <c r="F25" s="5">
        <f t="shared" si="2"/>
        <v>14798.8193733104</v>
      </c>
      <c r="G25" s="5">
        <f t="shared" si="3"/>
        <v>36781.061924017617</v>
      </c>
      <c r="H25" s="23">
        <f t="shared" si="11"/>
        <v>22614.629651482337</v>
      </c>
      <c r="I25" s="5">
        <f t="shared" si="4"/>
        <v>58649.408797001037</v>
      </c>
      <c r="J25" s="23"/>
      <c r="K25" s="23">
        <f t="shared" si="5"/>
        <v>73.562123848035242</v>
      </c>
      <c r="L25" s="23"/>
      <c r="M25" s="23">
        <f t="shared" si="6"/>
        <v>58722.970920849075</v>
      </c>
      <c r="N25" s="23">
        <f>J25+L25+Grade16!I25</f>
        <v>58160.754991929309</v>
      </c>
      <c r="O25" s="23">
        <f t="shared" si="7"/>
        <v>321.58751134210468</v>
      </c>
      <c r="P25" s="23">
        <f t="shared" si="8"/>
        <v>372.22621198295849</v>
      </c>
      <c r="Q25" s="23"/>
    </row>
    <row r="26" spans="1:17" x14ac:dyDescent="0.2">
      <c r="A26" s="5">
        <v>35</v>
      </c>
      <c r="B26" s="1">
        <f t="shared" si="9"/>
        <v>1.3448888242462975</v>
      </c>
      <c r="C26" s="5">
        <f t="shared" si="10"/>
        <v>54127.930020435582</v>
      </c>
      <c r="D26" s="5">
        <f t="shared" si="0"/>
        <v>52856.508329761207</v>
      </c>
      <c r="E26" s="5">
        <f t="shared" si="1"/>
        <v>43356.508329761207</v>
      </c>
      <c r="F26" s="5">
        <f t="shared" si="2"/>
        <v>15343.300802643156</v>
      </c>
      <c r="G26" s="5">
        <f t="shared" si="3"/>
        <v>37513.207527118051</v>
      </c>
      <c r="H26" s="23">
        <f t="shared" si="11"/>
        <v>23179.99539276939</v>
      </c>
      <c r="I26" s="5">
        <f t="shared" si="4"/>
        <v>59928.263071926049</v>
      </c>
      <c r="J26" s="23"/>
      <c r="K26" s="23">
        <f t="shared" si="5"/>
        <v>75.026415054236111</v>
      </c>
      <c r="L26" s="23"/>
      <c r="M26" s="23">
        <f t="shared" si="6"/>
        <v>60003.289486980284</v>
      </c>
      <c r="N26" s="23">
        <f>J26+L26+Grade16!I26</f>
        <v>59427.169256727546</v>
      </c>
      <c r="O26" s="23">
        <f t="shared" si="7"/>
        <v>329.54077170456668</v>
      </c>
      <c r="P26" s="23">
        <f t="shared" si="8"/>
        <v>386.10839732467355</v>
      </c>
      <c r="Q26" s="23"/>
    </row>
    <row r="27" spans="1:17" x14ac:dyDescent="0.2">
      <c r="A27" s="5">
        <v>36</v>
      </c>
      <c r="B27" s="1">
        <f t="shared" si="9"/>
        <v>1.3785110448524549</v>
      </c>
      <c r="C27" s="5">
        <f t="shared" si="10"/>
        <v>55481.128270946472</v>
      </c>
      <c r="D27" s="5">
        <f t="shared" si="0"/>
        <v>54165.051038005236</v>
      </c>
      <c r="E27" s="5">
        <f t="shared" si="1"/>
        <v>44665.051038005236</v>
      </c>
      <c r="F27" s="5">
        <f t="shared" si="2"/>
        <v>15901.394267709235</v>
      </c>
      <c r="G27" s="5">
        <f t="shared" si="3"/>
        <v>38263.656770296002</v>
      </c>
      <c r="H27" s="23">
        <f t="shared" si="11"/>
        <v>23759.495277588623</v>
      </c>
      <c r="I27" s="5">
        <f t="shared" si="4"/>
        <v>61239.088703724199</v>
      </c>
      <c r="J27" s="23"/>
      <c r="K27" s="23">
        <f t="shared" si="5"/>
        <v>76.527313540592004</v>
      </c>
      <c r="L27" s="23"/>
      <c r="M27" s="23">
        <f t="shared" si="6"/>
        <v>61315.616017264794</v>
      </c>
      <c r="N27" s="23">
        <f>J27+L27+Grade16!I27</f>
        <v>60725.243878145731</v>
      </c>
      <c r="O27" s="23">
        <f t="shared" si="7"/>
        <v>337.69286357610218</v>
      </c>
      <c r="P27" s="23">
        <f t="shared" si="8"/>
        <v>400.5108541658243</v>
      </c>
      <c r="Q27" s="23"/>
    </row>
    <row r="28" spans="1:17" x14ac:dyDescent="0.2">
      <c r="A28" s="5">
        <v>37</v>
      </c>
      <c r="B28" s="1">
        <f t="shared" si="9"/>
        <v>1.4129738209737661</v>
      </c>
      <c r="C28" s="5">
        <f t="shared" si="10"/>
        <v>56868.156477720127</v>
      </c>
      <c r="D28" s="5">
        <f t="shared" si="0"/>
        <v>55506.307313955367</v>
      </c>
      <c r="E28" s="5">
        <f t="shared" si="1"/>
        <v>46006.307313955367</v>
      </c>
      <c r="F28" s="5">
        <f t="shared" si="2"/>
        <v>16473.440069401964</v>
      </c>
      <c r="G28" s="5">
        <f t="shared" si="3"/>
        <v>39032.867244553403</v>
      </c>
      <c r="H28" s="23">
        <f t="shared" si="11"/>
        <v>24353.482659528338</v>
      </c>
      <c r="I28" s="5">
        <f t="shared" si="4"/>
        <v>62582.684976317309</v>
      </c>
      <c r="J28" s="23"/>
      <c r="K28" s="23">
        <f t="shared" si="5"/>
        <v>78.065734489106802</v>
      </c>
      <c r="L28" s="23"/>
      <c r="M28" s="23">
        <f t="shared" si="6"/>
        <v>62660.750710806416</v>
      </c>
      <c r="N28" s="23">
        <f>J28+L28+Grade16!I28</f>
        <v>62055.770365099372</v>
      </c>
      <c r="O28" s="23">
        <f t="shared" si="7"/>
        <v>346.048757744429</v>
      </c>
      <c r="P28" s="23">
        <f t="shared" si="8"/>
        <v>415.45311236075833</v>
      </c>
      <c r="Q28" s="23"/>
    </row>
    <row r="29" spans="1:17" x14ac:dyDescent="0.2">
      <c r="A29" s="5">
        <v>38</v>
      </c>
      <c r="B29" s="1">
        <f t="shared" si="9"/>
        <v>1.4482981664981105</v>
      </c>
      <c r="C29" s="5">
        <f t="shared" si="10"/>
        <v>58289.860389663139</v>
      </c>
      <c r="D29" s="5">
        <f t="shared" si="0"/>
        <v>56881.094996804255</v>
      </c>
      <c r="E29" s="5">
        <f t="shared" si="1"/>
        <v>47381.094996804255</v>
      </c>
      <c r="F29" s="5">
        <f t="shared" si="2"/>
        <v>17059.787016137016</v>
      </c>
      <c r="G29" s="5">
        <f t="shared" si="3"/>
        <v>39821.307980667239</v>
      </c>
      <c r="H29" s="23">
        <f t="shared" si="11"/>
        <v>24962.319726016547</v>
      </c>
      <c r="I29" s="5">
        <f t="shared" si="4"/>
        <v>63959.871155725239</v>
      </c>
      <c r="J29" s="23"/>
      <c r="K29" s="23">
        <f t="shared" si="5"/>
        <v>79.642615961334485</v>
      </c>
      <c r="L29" s="23"/>
      <c r="M29" s="23">
        <f t="shared" si="6"/>
        <v>64039.513771686572</v>
      </c>
      <c r="N29" s="23">
        <f>J29+L29+Grade16!I29</f>
        <v>63419.560014226859</v>
      </c>
      <c r="O29" s="23">
        <f t="shared" si="7"/>
        <v>354.61354926695645</v>
      </c>
      <c r="P29" s="23">
        <f t="shared" si="8"/>
        <v>430.95543525661583</v>
      </c>
      <c r="Q29" s="23"/>
    </row>
    <row r="30" spans="1:17" x14ac:dyDescent="0.2">
      <c r="A30" s="5">
        <v>39</v>
      </c>
      <c r="B30" s="1">
        <f t="shared" si="9"/>
        <v>1.4845056206605631</v>
      </c>
      <c r="C30" s="5">
        <f t="shared" si="10"/>
        <v>59747.106899404709</v>
      </c>
      <c r="D30" s="5">
        <f t="shared" si="0"/>
        <v>58290.252371724353</v>
      </c>
      <c r="E30" s="5">
        <f t="shared" si="1"/>
        <v>48790.252371724353</v>
      </c>
      <c r="F30" s="5">
        <f t="shared" si="2"/>
        <v>17660.792636540438</v>
      </c>
      <c r="G30" s="5">
        <f t="shared" si="3"/>
        <v>40629.459735183918</v>
      </c>
      <c r="H30" s="23">
        <f t="shared" si="11"/>
        <v>25586.377719166958</v>
      </c>
      <c r="I30" s="5">
        <f t="shared" si="4"/>
        <v>65371.486989618366</v>
      </c>
      <c r="J30" s="23"/>
      <c r="K30" s="23">
        <f t="shared" si="5"/>
        <v>81.258919470367843</v>
      </c>
      <c r="L30" s="23"/>
      <c r="M30" s="23">
        <f t="shared" si="6"/>
        <v>65452.745909088735</v>
      </c>
      <c r="N30" s="23">
        <f>J30+L30+Grade16!I30</f>
        <v>64817.444404582522</v>
      </c>
      <c r="O30" s="23">
        <f t="shared" si="7"/>
        <v>363.39246057755327</v>
      </c>
      <c r="P30" s="23">
        <f t="shared" si="8"/>
        <v>447.03884724624896</v>
      </c>
      <c r="Q30" s="23"/>
    </row>
    <row r="31" spans="1:17" x14ac:dyDescent="0.2">
      <c r="A31" s="5">
        <v>40</v>
      </c>
      <c r="B31" s="1">
        <f t="shared" si="9"/>
        <v>1.521618261177077</v>
      </c>
      <c r="C31" s="5">
        <f t="shared" si="10"/>
        <v>61240.784571889817</v>
      </c>
      <c r="D31" s="5">
        <f t="shared" si="0"/>
        <v>59734.638681017452</v>
      </c>
      <c r="E31" s="5">
        <f t="shared" si="1"/>
        <v>50234.638681017452</v>
      </c>
      <c r="F31" s="5">
        <f t="shared" si="2"/>
        <v>18276.823397453943</v>
      </c>
      <c r="G31" s="5">
        <f t="shared" si="3"/>
        <v>41457.815283563512</v>
      </c>
      <c r="H31" s="23">
        <f t="shared" si="11"/>
        <v>26226.037162146131</v>
      </c>
      <c r="I31" s="5">
        <f t="shared" si="4"/>
        <v>66818.393219358812</v>
      </c>
      <c r="J31" s="23"/>
      <c r="K31" s="23">
        <f t="shared" si="5"/>
        <v>82.915630567127025</v>
      </c>
      <c r="L31" s="23"/>
      <c r="M31" s="23">
        <f t="shared" si="6"/>
        <v>66901.308849925932</v>
      </c>
      <c r="N31" s="23">
        <f>J31+L31+Grade16!I31</f>
        <v>66250.27590469709</v>
      </c>
      <c r="O31" s="23">
        <f t="shared" si="7"/>
        <v>372.39084467090163</v>
      </c>
      <c r="P31" s="23">
        <f t="shared" si="8"/>
        <v>463.72516235609379</v>
      </c>
      <c r="Q31" s="23"/>
    </row>
    <row r="32" spans="1:17" x14ac:dyDescent="0.2">
      <c r="A32" s="5">
        <v>41</v>
      </c>
      <c r="B32" s="1">
        <f t="shared" si="9"/>
        <v>1.559658717706504</v>
      </c>
      <c r="C32" s="5">
        <f t="shared" si="10"/>
        <v>62771.804186187073</v>
      </c>
      <c r="D32" s="5">
        <f t="shared" si="0"/>
        <v>61215.134648042898</v>
      </c>
      <c r="E32" s="5">
        <f t="shared" si="1"/>
        <v>51715.134648042898</v>
      </c>
      <c r="F32" s="5">
        <f t="shared" si="2"/>
        <v>18908.254927390295</v>
      </c>
      <c r="G32" s="5">
        <f t="shared" si="3"/>
        <v>42306.879720652607</v>
      </c>
      <c r="H32" s="23">
        <f t="shared" si="11"/>
        <v>26881.688091199783</v>
      </c>
      <c r="I32" s="5">
        <f t="shared" si="4"/>
        <v>68301.472104842804</v>
      </c>
      <c r="J32" s="23"/>
      <c r="K32" s="23">
        <f t="shared" si="5"/>
        <v>84.61375944130522</v>
      </c>
      <c r="L32" s="23"/>
      <c r="M32" s="23">
        <f t="shared" si="6"/>
        <v>68386.085864284105</v>
      </c>
      <c r="N32" s="23">
        <f>J32+L32+Grade16!I32</f>
        <v>67718.928192314517</v>
      </c>
      <c r="O32" s="23">
        <f t="shared" si="7"/>
        <v>381.61418836660641</v>
      </c>
      <c r="P32" s="23">
        <f t="shared" si="8"/>
        <v>481.03701390815644</v>
      </c>
      <c r="Q32" s="23"/>
    </row>
    <row r="33" spans="1:17" x14ac:dyDescent="0.2">
      <c r="A33" s="5">
        <v>42</v>
      </c>
      <c r="B33" s="1">
        <f t="shared" si="9"/>
        <v>1.5986501856491666</v>
      </c>
      <c r="C33" s="5">
        <f t="shared" si="10"/>
        <v>64341.099290841747</v>
      </c>
      <c r="D33" s="5">
        <f t="shared" si="0"/>
        <v>62732.643014243971</v>
      </c>
      <c r="E33" s="5">
        <f t="shared" si="1"/>
        <v>53232.643014243971</v>
      </c>
      <c r="F33" s="5">
        <f t="shared" si="2"/>
        <v>19555.472245575053</v>
      </c>
      <c r="G33" s="5">
        <f t="shared" si="3"/>
        <v>43177.170768668919</v>
      </c>
      <c r="H33" s="23">
        <f t="shared" si="11"/>
        <v>27553.730293479781</v>
      </c>
      <c r="I33" s="5">
        <f t="shared" si="4"/>
        <v>69821.62796246387</v>
      </c>
      <c r="J33" s="23"/>
      <c r="K33" s="23">
        <f t="shared" si="5"/>
        <v>86.354341537337845</v>
      </c>
      <c r="L33" s="23"/>
      <c r="M33" s="23">
        <f t="shared" si="6"/>
        <v>69907.982304001212</v>
      </c>
      <c r="N33" s="23">
        <f>J33+L33+Grade16!I33</f>
        <v>69224.296787122366</v>
      </c>
      <c r="O33" s="23">
        <f t="shared" si="7"/>
        <v>391.06811565469735</v>
      </c>
      <c r="P33" s="23">
        <f t="shared" si="8"/>
        <v>498.99788529602409</v>
      </c>
      <c r="Q33" s="23"/>
    </row>
    <row r="34" spans="1:17" x14ac:dyDescent="0.2">
      <c r="A34" s="5">
        <v>43</v>
      </c>
      <c r="B34" s="1">
        <f t="shared" si="9"/>
        <v>1.6386164402903955</v>
      </c>
      <c r="C34" s="5">
        <f t="shared" si="10"/>
        <v>65949.626773112774</v>
      </c>
      <c r="D34" s="5">
        <f t="shared" si="0"/>
        <v>64288.089089600056</v>
      </c>
      <c r="E34" s="5">
        <f t="shared" si="1"/>
        <v>54788.089089600056</v>
      </c>
      <c r="F34" s="5">
        <f t="shared" si="2"/>
        <v>20218.869996714424</v>
      </c>
      <c r="G34" s="5">
        <f t="shared" si="3"/>
        <v>44069.219092885629</v>
      </c>
      <c r="H34" s="23">
        <f t="shared" si="11"/>
        <v>28242.573550816771</v>
      </c>
      <c r="I34" s="5">
        <f t="shared" si="4"/>
        <v>71379.787716525447</v>
      </c>
      <c r="J34" s="23"/>
      <c r="K34" s="23">
        <f t="shared" si="5"/>
        <v>88.138438185771264</v>
      </c>
      <c r="L34" s="23"/>
      <c r="M34" s="23">
        <f t="shared" si="6"/>
        <v>71467.926154711211</v>
      </c>
      <c r="N34" s="23">
        <f>J34+L34+Grade16!I34</f>
        <v>70767.299596800425</v>
      </c>
      <c r="O34" s="23">
        <f t="shared" si="7"/>
        <v>400.75839112497346</v>
      </c>
      <c r="P34" s="23">
        <f t="shared" si="8"/>
        <v>517.6321419172657</v>
      </c>
      <c r="Q34" s="23"/>
    </row>
    <row r="35" spans="1:17" x14ac:dyDescent="0.2">
      <c r="A35" s="5">
        <v>44</v>
      </c>
      <c r="B35" s="1">
        <f t="shared" si="9"/>
        <v>1.6795818512976552</v>
      </c>
      <c r="C35" s="5">
        <f t="shared" si="10"/>
        <v>67598.367442440591</v>
      </c>
      <c r="D35" s="5">
        <f t="shared" si="0"/>
        <v>65882.421316840046</v>
      </c>
      <c r="E35" s="5">
        <f t="shared" si="1"/>
        <v>56382.421316840046</v>
      </c>
      <c r="F35" s="5">
        <f t="shared" si="2"/>
        <v>20898.852691632281</v>
      </c>
      <c r="G35" s="5">
        <f t="shared" si="3"/>
        <v>44983.568625207765</v>
      </c>
      <c r="H35" s="23">
        <f t="shared" si="11"/>
        <v>28948.637889587189</v>
      </c>
      <c r="I35" s="5">
        <f t="shared" si="4"/>
        <v>72976.901464438575</v>
      </c>
      <c r="J35" s="23"/>
      <c r="K35" s="23">
        <f t="shared" si="5"/>
        <v>89.967137250415533</v>
      </c>
      <c r="L35" s="23"/>
      <c r="M35" s="23">
        <f t="shared" si="6"/>
        <v>73066.868601688984</v>
      </c>
      <c r="N35" s="23">
        <f>J35+L35+Grade16!I35</f>
        <v>72348.87747672043</v>
      </c>
      <c r="O35" s="23">
        <f t="shared" si="7"/>
        <v>410.6909234820165</v>
      </c>
      <c r="P35" s="23">
        <f t="shared" si="8"/>
        <v>536.96506430533293</v>
      </c>
      <c r="Q35" s="23"/>
    </row>
    <row r="36" spans="1:17" x14ac:dyDescent="0.2">
      <c r="A36" s="5">
        <v>45</v>
      </c>
      <c r="B36" s="1">
        <f t="shared" si="9"/>
        <v>1.7215713975800966</v>
      </c>
      <c r="C36" s="5">
        <f t="shared" si="10"/>
        <v>69288.326628501614</v>
      </c>
      <c r="D36" s="5">
        <f t="shared" si="0"/>
        <v>67516.611849761059</v>
      </c>
      <c r="E36" s="5">
        <f t="shared" si="1"/>
        <v>58016.611849761059</v>
      </c>
      <c r="F36" s="5">
        <f t="shared" si="2"/>
        <v>21595.834953923091</v>
      </c>
      <c r="G36" s="5">
        <f t="shared" si="3"/>
        <v>45920.776895837967</v>
      </c>
      <c r="H36" s="23">
        <f t="shared" si="11"/>
        <v>29672.353836826867</v>
      </c>
      <c r="I36" s="5">
        <f t="shared" si="4"/>
        <v>74613.943056049553</v>
      </c>
      <c r="J36" s="23"/>
      <c r="K36" s="23">
        <f t="shared" si="5"/>
        <v>91.841553791675935</v>
      </c>
      <c r="L36" s="23"/>
      <c r="M36" s="23">
        <f t="shared" si="6"/>
        <v>74705.784609841226</v>
      </c>
      <c r="N36" s="23">
        <f>J36+L36+Grade16!I36</f>
        <v>73969.99480363843</v>
      </c>
      <c r="O36" s="23">
        <f t="shared" si="7"/>
        <v>420.87176914800074</v>
      </c>
      <c r="P36" s="23">
        <f t="shared" si="8"/>
        <v>557.02288250599588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1.7646106825195991</v>
      </c>
      <c r="C37" s="5">
        <f t="shared" ref="C37:C56" si="13">pretaxincome*B37/expnorm</f>
        <v>71020.534794214152</v>
      </c>
      <c r="D37" s="5">
        <f t="shared" ref="D37:D56" si="14">IF(A37&lt;startage,1,0)*(C37*(1-initialunempprob))+IF(A37=startage,1,0)*(C37*(1-unempprob))+IF(A37&gt;startage,1,0)*(C37*(1-unempprob)+unempprob*300*52)</f>
        <v>69191.657146005091</v>
      </c>
      <c r="E37" s="5">
        <f t="shared" si="1"/>
        <v>59691.657146005091</v>
      </c>
      <c r="F37" s="5">
        <f t="shared" si="2"/>
        <v>22310.241772771173</v>
      </c>
      <c r="G37" s="5">
        <f t="shared" si="3"/>
        <v>46881.415373233918</v>
      </c>
      <c r="H37" s="23">
        <f t="shared" si="11"/>
        <v>30414.162682747541</v>
      </c>
      <c r="I37" s="5">
        <f t="shared" ref="I37:I56" si="15">G37+IF(A37&lt;startage,1,0)*(H37*(1-initialunempprob))+IF(A37&gt;=startage,1,0)*(H37*(1-unempprob))</f>
        <v>76291.910687450785</v>
      </c>
      <c r="J37" s="23"/>
      <c r="K37" s="23">
        <f t="shared" ref="K37:K56" si="16">IF(A37&gt;=startage,1,0)*0.002*G37</f>
        <v>93.762830746467841</v>
      </c>
      <c r="L37" s="23"/>
      <c r="M37" s="23">
        <f t="shared" si="6"/>
        <v>76385.673518197247</v>
      </c>
      <c r="N37" s="23">
        <f>J37+L37+Grade16!I37</f>
        <v>75631.640063729385</v>
      </c>
      <c r="O37" s="23">
        <f t="shared" si="7"/>
        <v>431.30713595562077</v>
      </c>
      <c r="P37" s="23">
        <f t="shared" ref="P37:P68" si="17">O37/return^(A37-startage+1)</f>
        <v>577.83281174523142</v>
      </c>
      <c r="Q37" s="23"/>
    </row>
    <row r="38" spans="1:17" x14ac:dyDescent="0.2">
      <c r="A38" s="5">
        <v>47</v>
      </c>
      <c r="B38" s="1">
        <f t="shared" si="12"/>
        <v>1.8087259495825889</v>
      </c>
      <c r="C38" s="5">
        <f t="shared" si="13"/>
        <v>72796.048164069507</v>
      </c>
      <c r="D38" s="5">
        <f t="shared" si="14"/>
        <v>70908.578574655214</v>
      </c>
      <c r="E38" s="5">
        <f t="shared" si="1"/>
        <v>61408.578574655214</v>
      </c>
      <c r="F38" s="5">
        <f t="shared" si="2"/>
        <v>23042.508762090449</v>
      </c>
      <c r="G38" s="5">
        <f t="shared" si="3"/>
        <v>47866.069812564761</v>
      </c>
      <c r="H38" s="23">
        <f t="shared" ref="H38:H56" si="18">benefits*B38/expnorm</f>
        <v>31174.516749816223</v>
      </c>
      <c r="I38" s="5">
        <f t="shared" si="15"/>
        <v>78011.827509637049</v>
      </c>
      <c r="J38" s="23"/>
      <c r="K38" s="23">
        <f t="shared" si="16"/>
        <v>95.73213962512952</v>
      </c>
      <c r="L38" s="23"/>
      <c r="M38" s="23">
        <f t="shared" si="6"/>
        <v>78107.559649262184</v>
      </c>
      <c r="N38" s="23">
        <f>J38+L38+Grade16!I38</f>
        <v>77334.826455322618</v>
      </c>
      <c r="O38" s="23">
        <f t="shared" si="7"/>
        <v>442.00338693342849</v>
      </c>
      <c r="P38" s="23">
        <f t="shared" si="17"/>
        <v>599.42308943713203</v>
      </c>
      <c r="Q38" s="23"/>
    </row>
    <row r="39" spans="1:17" x14ac:dyDescent="0.2">
      <c r="A39" s="5">
        <v>48</v>
      </c>
      <c r="B39" s="1">
        <f t="shared" si="12"/>
        <v>1.8539440983221533</v>
      </c>
      <c r="C39" s="5">
        <f t="shared" si="13"/>
        <v>74615.949368171234</v>
      </c>
      <c r="D39" s="5">
        <f t="shared" si="14"/>
        <v>72668.423039021582</v>
      </c>
      <c r="E39" s="5">
        <f t="shared" si="1"/>
        <v>63168.423039021582</v>
      </c>
      <c r="F39" s="5">
        <f t="shared" si="2"/>
        <v>23793.082426142704</v>
      </c>
      <c r="G39" s="5">
        <f t="shared" si="3"/>
        <v>48875.340612878877</v>
      </c>
      <c r="H39" s="23">
        <f t="shared" si="18"/>
        <v>31953.879668561629</v>
      </c>
      <c r="I39" s="5">
        <f t="shared" si="15"/>
        <v>79774.742252377968</v>
      </c>
      <c r="J39" s="23"/>
      <c r="K39" s="23">
        <f t="shared" si="16"/>
        <v>97.750681225757759</v>
      </c>
      <c r="L39" s="23"/>
      <c r="M39" s="23">
        <f t="shared" si="6"/>
        <v>79872.492933603731</v>
      </c>
      <c r="N39" s="23">
        <f>J39+L39+Grade16!I39</f>
        <v>79080.592506705681</v>
      </c>
      <c r="O39" s="23">
        <f t="shared" si="7"/>
        <v>452.96704418568117</v>
      </c>
      <c r="P39" s="23">
        <f t="shared" si="17"/>
        <v>621.82301358190318</v>
      </c>
      <c r="Q39" s="23"/>
    </row>
    <row r="40" spans="1:17" x14ac:dyDescent="0.2">
      <c r="A40" s="5">
        <v>49</v>
      </c>
      <c r="B40" s="1">
        <f t="shared" si="12"/>
        <v>1.9002927007802071</v>
      </c>
      <c r="C40" s="5">
        <f t="shared" si="13"/>
        <v>76481.348102375487</v>
      </c>
      <c r="D40" s="5">
        <f t="shared" si="14"/>
        <v>74472.263614997093</v>
      </c>
      <c r="E40" s="5">
        <f t="shared" si="1"/>
        <v>64972.263614997093</v>
      </c>
      <c r="F40" s="5">
        <f t="shared" si="2"/>
        <v>24562.420431796261</v>
      </c>
      <c r="G40" s="5">
        <f t="shared" si="3"/>
        <v>49909.843183200835</v>
      </c>
      <c r="H40" s="23">
        <f t="shared" si="18"/>
        <v>32752.726660275664</v>
      </c>
      <c r="I40" s="5">
        <f t="shared" si="15"/>
        <v>81581.729863687404</v>
      </c>
      <c r="J40" s="23"/>
      <c r="K40" s="23">
        <f t="shared" si="16"/>
        <v>99.819686366401669</v>
      </c>
      <c r="L40" s="23"/>
      <c r="M40" s="23">
        <f t="shared" si="6"/>
        <v>81681.549550053809</v>
      </c>
      <c r="N40" s="23">
        <f>J40+L40+Grade16!I40</f>
        <v>80870.002709373322</v>
      </c>
      <c r="O40" s="23">
        <f t="shared" si="7"/>
        <v>464.20479286923631</v>
      </c>
      <c r="P40" s="23">
        <f t="shared" si="17"/>
        <v>645.06298260639494</v>
      </c>
      <c r="Q40" s="23"/>
    </row>
    <row r="41" spans="1:17" x14ac:dyDescent="0.2">
      <c r="A41" s="5">
        <v>50</v>
      </c>
      <c r="B41" s="1">
        <f t="shared" si="12"/>
        <v>1.9478000182997122</v>
      </c>
      <c r="C41" s="5">
        <f t="shared" si="13"/>
        <v>78393.381804934892</v>
      </c>
      <c r="D41" s="5">
        <f t="shared" si="14"/>
        <v>76321.200205372035</v>
      </c>
      <c r="E41" s="5">
        <f t="shared" si="1"/>
        <v>66821.200205372035</v>
      </c>
      <c r="F41" s="5">
        <f t="shared" si="2"/>
        <v>25350.991887591175</v>
      </c>
      <c r="G41" s="5">
        <f t="shared" si="3"/>
        <v>50970.20831778086</v>
      </c>
      <c r="H41" s="23">
        <f t="shared" si="18"/>
        <v>33571.544826782556</v>
      </c>
      <c r="I41" s="5">
        <f t="shared" si="15"/>
        <v>83433.892165279598</v>
      </c>
      <c r="J41" s="23"/>
      <c r="K41" s="23">
        <f t="shared" si="16"/>
        <v>101.94041663556172</v>
      </c>
      <c r="L41" s="23"/>
      <c r="M41" s="23">
        <f t="shared" si="6"/>
        <v>83535.832581915165</v>
      </c>
      <c r="N41" s="23">
        <f>J41+L41+Grade16!I41</f>
        <v>82704.148167107647</v>
      </c>
      <c r="O41" s="23">
        <f t="shared" si="7"/>
        <v>475.72348526989714</v>
      </c>
      <c r="P41" s="23">
        <f t="shared" si="17"/>
        <v>669.17453670133386</v>
      </c>
      <c r="Q41" s="23"/>
    </row>
    <row r="42" spans="1:17" x14ac:dyDescent="0.2">
      <c r="A42" s="5">
        <v>51</v>
      </c>
      <c r="B42" s="1">
        <f t="shared" si="12"/>
        <v>1.9964950187572048</v>
      </c>
      <c r="C42" s="5">
        <f t="shared" si="13"/>
        <v>80353.216350058254</v>
      </c>
      <c r="D42" s="5">
        <f t="shared" si="14"/>
        <v>78216.360210506333</v>
      </c>
      <c r="E42" s="5">
        <f t="shared" si="1"/>
        <v>68716.360210506333</v>
      </c>
      <c r="F42" s="5">
        <f t="shared" si="2"/>
        <v>26159.277629780951</v>
      </c>
      <c r="G42" s="5">
        <f t="shared" si="3"/>
        <v>52057.082580725386</v>
      </c>
      <c r="H42" s="23">
        <f t="shared" si="18"/>
        <v>34410.833447452118</v>
      </c>
      <c r="I42" s="5">
        <f t="shared" si="15"/>
        <v>85332.358524411582</v>
      </c>
      <c r="J42" s="23"/>
      <c r="K42" s="23">
        <f t="shared" si="16"/>
        <v>104.11416516145077</v>
      </c>
      <c r="L42" s="23"/>
      <c r="M42" s="23">
        <f t="shared" si="6"/>
        <v>85436.472689573027</v>
      </c>
      <c r="N42" s="23">
        <f>J42+L42+Grade16!I42</f>
        <v>84584.147261285339</v>
      </c>
      <c r="O42" s="23">
        <f t="shared" si="7"/>
        <v>487.53014498056052</v>
      </c>
      <c r="P42" s="23">
        <f t="shared" si="17"/>
        <v>694.19040071129223</v>
      </c>
      <c r="Q42" s="23"/>
    </row>
    <row r="43" spans="1:17" x14ac:dyDescent="0.2">
      <c r="A43" s="5">
        <v>52</v>
      </c>
      <c r="B43" s="1">
        <f t="shared" si="12"/>
        <v>2.0464073942261352</v>
      </c>
      <c r="C43" s="5">
        <f t="shared" si="13"/>
        <v>82362.046758809709</v>
      </c>
      <c r="D43" s="5">
        <f t="shared" si="14"/>
        <v>80158.899215768994</v>
      </c>
      <c r="E43" s="5">
        <f t="shared" si="1"/>
        <v>70658.899215768994</v>
      </c>
      <c r="F43" s="5">
        <f t="shared" si="2"/>
        <v>26987.770515525473</v>
      </c>
      <c r="G43" s="5">
        <f t="shared" si="3"/>
        <v>53171.12870024352</v>
      </c>
      <c r="H43" s="23">
        <f t="shared" si="18"/>
        <v>35271.104283638422</v>
      </c>
      <c r="I43" s="5">
        <f t="shared" si="15"/>
        <v>87278.286542521877</v>
      </c>
      <c r="J43" s="23"/>
      <c r="K43" s="23">
        <f t="shared" si="16"/>
        <v>106.34225740048704</v>
      </c>
      <c r="L43" s="23"/>
      <c r="M43" s="23">
        <f t="shared" si="6"/>
        <v>87384.628799922357</v>
      </c>
      <c r="N43" s="23">
        <f>J43+L43+Grade16!I43</f>
        <v>86511.146332817443</v>
      </c>
      <c r="O43" s="23">
        <f t="shared" si="7"/>
        <v>499.63197118401467</v>
      </c>
      <c r="P43" s="23">
        <f t="shared" si="17"/>
        <v>720.14452863615315</v>
      </c>
      <c r="Q43" s="23"/>
    </row>
    <row r="44" spans="1:17" x14ac:dyDescent="0.2">
      <c r="A44" s="5">
        <v>53</v>
      </c>
      <c r="B44" s="1">
        <f t="shared" si="12"/>
        <v>2.097567579081788</v>
      </c>
      <c r="C44" s="5">
        <f t="shared" si="13"/>
        <v>84421.097927779934</v>
      </c>
      <c r="D44" s="5">
        <f t="shared" si="14"/>
        <v>82150.001696163192</v>
      </c>
      <c r="E44" s="5">
        <f t="shared" si="1"/>
        <v>72650.001696163192</v>
      </c>
      <c r="F44" s="5">
        <f t="shared" si="2"/>
        <v>27836.975723413601</v>
      </c>
      <c r="G44" s="5">
        <f t="shared" si="3"/>
        <v>54313.025972749587</v>
      </c>
      <c r="H44" s="23">
        <f t="shared" si="18"/>
        <v>36152.881890729375</v>
      </c>
      <c r="I44" s="5">
        <f t="shared" si="15"/>
        <v>89272.862761084893</v>
      </c>
      <c r="J44" s="23"/>
      <c r="K44" s="23">
        <f t="shared" si="16"/>
        <v>108.62605194549917</v>
      </c>
      <c r="L44" s="23"/>
      <c r="M44" s="23">
        <f t="shared" si="6"/>
        <v>89381.488813030388</v>
      </c>
      <c r="N44" s="23">
        <f>J44+L44+Grade16!I44</f>
        <v>88486.320381137921</v>
      </c>
      <c r="O44" s="23">
        <f t="shared" si="7"/>
        <v>512.03634304249329</v>
      </c>
      <c r="P44" s="23">
        <f t="shared" si="17"/>
        <v>747.07214980388426</v>
      </c>
      <c r="Q44" s="23"/>
    </row>
    <row r="45" spans="1:17" x14ac:dyDescent="0.2">
      <c r="A45" s="5">
        <v>54</v>
      </c>
      <c r="B45" s="1">
        <f t="shared" si="12"/>
        <v>2.1500067685588333</v>
      </c>
      <c r="C45" s="5">
        <f t="shared" si="13"/>
        <v>86531.625375974458</v>
      </c>
      <c r="D45" s="5">
        <f t="shared" si="14"/>
        <v>84190.881738567303</v>
      </c>
      <c r="E45" s="5">
        <f t="shared" si="1"/>
        <v>74690.881738567303</v>
      </c>
      <c r="F45" s="5">
        <f t="shared" si="2"/>
        <v>28707.411061498955</v>
      </c>
      <c r="G45" s="5">
        <f t="shared" si="3"/>
        <v>55483.470677068348</v>
      </c>
      <c r="H45" s="23">
        <f t="shared" si="18"/>
        <v>37056.70393799762</v>
      </c>
      <c r="I45" s="5">
        <f t="shared" si="15"/>
        <v>91317.303385112042</v>
      </c>
      <c r="J45" s="23"/>
      <c r="K45" s="23">
        <f t="shared" si="16"/>
        <v>110.96694135413669</v>
      </c>
      <c r="L45" s="23"/>
      <c r="M45" s="23">
        <f t="shared" si="6"/>
        <v>91428.270326466183</v>
      </c>
      <c r="N45" s="23">
        <f>J45+L45+Grade16!I45</f>
        <v>90510.873780666356</v>
      </c>
      <c r="O45" s="23">
        <f t="shared" ref="O45:O69" si="19">IF(A45&lt;startage,1,0)*(M45-N45)+IF(A45&gt;=startage,1,0)*(completionprob*(part*(I45-N45)+K45))</f>
        <v>524.75082419749856</v>
      </c>
      <c r="P45" s="23">
        <f t="shared" si="17"/>
        <v>775.00981677862001</v>
      </c>
      <c r="Q45" s="23"/>
    </row>
    <row r="46" spans="1:17" x14ac:dyDescent="0.2">
      <c r="A46" s="5">
        <v>55</v>
      </c>
      <c r="B46" s="1">
        <f t="shared" si="12"/>
        <v>2.2037569377728037</v>
      </c>
      <c r="C46" s="5">
        <f t="shared" si="13"/>
        <v>88694.916010373796</v>
      </c>
      <c r="D46" s="5">
        <f t="shared" si="14"/>
        <v>86282.78378203146</v>
      </c>
      <c r="E46" s="5">
        <f t="shared" si="1"/>
        <v>76782.78378203146</v>
      </c>
      <c r="F46" s="5">
        <f t="shared" si="2"/>
        <v>29599.607283036421</v>
      </c>
      <c r="G46" s="5">
        <f t="shared" si="3"/>
        <v>56683.176498995039</v>
      </c>
      <c r="H46" s="23">
        <f t="shared" si="18"/>
        <v>37983.121536447557</v>
      </c>
      <c r="I46" s="5">
        <f t="shared" si="15"/>
        <v>93412.855024739823</v>
      </c>
      <c r="J46" s="23"/>
      <c r="K46" s="23">
        <f t="shared" si="16"/>
        <v>113.36635299799008</v>
      </c>
      <c r="L46" s="23"/>
      <c r="M46" s="23">
        <f t="shared" si="6"/>
        <v>93526.22137773782</v>
      </c>
      <c r="N46" s="23">
        <f>J46+L46+Grade16!I46</f>
        <v>92586.041015183</v>
      </c>
      <c r="O46" s="23">
        <f t="shared" si="19"/>
        <v>537.78316738135322</v>
      </c>
      <c r="P46" s="23">
        <f t="shared" si="17"/>
        <v>803.99545506736047</v>
      </c>
      <c r="Q46" s="23"/>
    </row>
    <row r="47" spans="1:17" x14ac:dyDescent="0.2">
      <c r="A47" s="5">
        <v>56</v>
      </c>
      <c r="B47" s="1">
        <f t="shared" si="12"/>
        <v>2.2588508612171236</v>
      </c>
      <c r="C47" s="5">
        <f t="shared" si="13"/>
        <v>90912.288910633157</v>
      </c>
      <c r="D47" s="5">
        <f t="shared" si="14"/>
        <v>88426.98337658227</v>
      </c>
      <c r="E47" s="5">
        <f t="shared" si="1"/>
        <v>78926.98337658227</v>
      </c>
      <c r="F47" s="5">
        <f t="shared" si="2"/>
        <v>30514.108410112342</v>
      </c>
      <c r="G47" s="5">
        <f t="shared" si="3"/>
        <v>57912.874966469928</v>
      </c>
      <c r="H47" s="23">
        <f t="shared" si="18"/>
        <v>38932.699574858736</v>
      </c>
      <c r="I47" s="5">
        <f t="shared" si="15"/>
        <v>95560.795455358326</v>
      </c>
      <c r="J47" s="23"/>
      <c r="K47" s="23">
        <f t="shared" si="16"/>
        <v>115.82574993293986</v>
      </c>
      <c r="L47" s="23"/>
      <c r="M47" s="23">
        <f t="shared" si="6"/>
        <v>95676.62120529126</v>
      </c>
      <c r="N47" s="23">
        <f>J47+L47+Grade16!I47</f>
        <v>94713.087430562577</v>
      </c>
      <c r="O47" s="23">
        <f t="shared" si="19"/>
        <v>551.14131914481015</v>
      </c>
      <c r="P47" s="23">
        <f t="shared" si="17"/>
        <v>834.06841469509652</v>
      </c>
      <c r="Q47" s="23"/>
    </row>
    <row r="48" spans="1:17" x14ac:dyDescent="0.2">
      <c r="A48" s="5">
        <v>57</v>
      </c>
      <c r="B48" s="1">
        <f t="shared" si="12"/>
        <v>2.3153221327475517</v>
      </c>
      <c r="C48" s="5">
        <f t="shared" si="13"/>
        <v>93185.096133398969</v>
      </c>
      <c r="D48" s="5">
        <f t="shared" si="14"/>
        <v>90624.787960996808</v>
      </c>
      <c r="E48" s="5">
        <f t="shared" si="1"/>
        <v>81124.787960996808</v>
      </c>
      <c r="F48" s="5">
        <f t="shared" si="2"/>
        <v>31451.472065365138</v>
      </c>
      <c r="G48" s="5">
        <f t="shared" si="3"/>
        <v>59173.315895631669</v>
      </c>
      <c r="H48" s="23">
        <f t="shared" si="18"/>
        <v>39906.017064230211</v>
      </c>
      <c r="I48" s="5">
        <f t="shared" si="15"/>
        <v>97762.43439674229</v>
      </c>
      <c r="J48" s="23"/>
      <c r="K48" s="23">
        <f t="shared" si="16"/>
        <v>118.34663179126333</v>
      </c>
      <c r="L48" s="23"/>
      <c r="M48" s="23">
        <f t="shared" si="6"/>
        <v>97880.781028533558</v>
      </c>
      <c r="N48" s="23">
        <f>J48+L48+Grade16!I48</f>
        <v>96893.310006326632</v>
      </c>
      <c r="O48" s="23">
        <f t="shared" si="19"/>
        <v>564.83342470235903</v>
      </c>
      <c r="P48" s="23">
        <f t="shared" si="17"/>
        <v>865.269523716702</v>
      </c>
      <c r="Q48" s="23"/>
    </row>
    <row r="49" spans="1:17" x14ac:dyDescent="0.2">
      <c r="A49" s="5">
        <v>58</v>
      </c>
      <c r="B49" s="1">
        <f t="shared" si="12"/>
        <v>2.3732051860662402</v>
      </c>
      <c r="C49" s="5">
        <f t="shared" si="13"/>
        <v>95514.723536733931</v>
      </c>
      <c r="D49" s="5">
        <f t="shared" si="14"/>
        <v>92877.537660021713</v>
      </c>
      <c r="E49" s="5">
        <f t="shared" si="1"/>
        <v>83377.537660021713</v>
      </c>
      <c r="F49" s="5">
        <f t="shared" si="2"/>
        <v>32412.26981199926</v>
      </c>
      <c r="G49" s="5">
        <f t="shared" si="3"/>
        <v>60465.267848022457</v>
      </c>
      <c r="H49" s="23">
        <f t="shared" si="18"/>
        <v>40903.667490835964</v>
      </c>
      <c r="I49" s="5">
        <f t="shared" si="15"/>
        <v>100019.11431166083</v>
      </c>
      <c r="J49" s="23"/>
      <c r="K49" s="23">
        <f t="shared" si="16"/>
        <v>120.93053569604491</v>
      </c>
      <c r="L49" s="23"/>
      <c r="M49" s="23">
        <f t="shared" si="6"/>
        <v>100140.04484735687</v>
      </c>
      <c r="N49" s="23">
        <f>J49+L49+Grade16!I49</f>
        <v>99128.038146484789</v>
      </c>
      <c r="O49" s="23">
        <f t="shared" si="19"/>
        <v>578.86783289883272</v>
      </c>
      <c r="P49" s="23">
        <f t="shared" si="17"/>
        <v>897.64114373931989</v>
      </c>
      <c r="Q49" s="23"/>
    </row>
    <row r="50" spans="1:17" x14ac:dyDescent="0.2">
      <c r="A50" s="5">
        <v>59</v>
      </c>
      <c r="B50" s="1">
        <f t="shared" si="12"/>
        <v>2.4325353157178964</v>
      </c>
      <c r="C50" s="5">
        <f t="shared" si="13"/>
        <v>97902.591625152287</v>
      </c>
      <c r="D50" s="5">
        <f t="shared" si="14"/>
        <v>95186.606101522266</v>
      </c>
      <c r="E50" s="5">
        <f t="shared" si="1"/>
        <v>85686.606101522266</v>
      </c>
      <c r="F50" s="5">
        <f t="shared" si="2"/>
        <v>33459.685685344914</v>
      </c>
      <c r="G50" s="5">
        <f t="shared" si="3"/>
        <v>61726.920416177352</v>
      </c>
      <c r="H50" s="23">
        <f t="shared" si="18"/>
        <v>41926.259178106862</v>
      </c>
      <c r="I50" s="5">
        <f t="shared" si="15"/>
        <v>102269.61304140669</v>
      </c>
      <c r="J50" s="23"/>
      <c r="K50" s="23">
        <f t="shared" si="16"/>
        <v>123.4538408323547</v>
      </c>
      <c r="L50" s="23"/>
      <c r="M50" s="23">
        <f t="shared" si="6"/>
        <v>102393.06688223904</v>
      </c>
      <c r="N50" s="23">
        <f>J50+L50+Grade16!I50</f>
        <v>101388.08858858563</v>
      </c>
      <c r="O50" s="23">
        <f t="shared" si="19"/>
        <v>574.84758396975349</v>
      </c>
      <c r="P50" s="23">
        <f t="shared" si="17"/>
        <v>902.33615416350676</v>
      </c>
      <c r="Q50" s="23"/>
    </row>
    <row r="51" spans="1:17" x14ac:dyDescent="0.2">
      <c r="A51" s="5">
        <v>60</v>
      </c>
      <c r="B51" s="1">
        <f t="shared" si="12"/>
        <v>2.4933486986108435</v>
      </c>
      <c r="C51" s="5">
        <f t="shared" si="13"/>
        <v>100350.15641578108</v>
      </c>
      <c r="D51" s="5">
        <f t="shared" si="14"/>
        <v>97553.4012540603</v>
      </c>
      <c r="E51" s="5">
        <f t="shared" si="1"/>
        <v>88053.4012540603</v>
      </c>
      <c r="F51" s="5">
        <f t="shared" si="2"/>
        <v>34540.127672478528</v>
      </c>
      <c r="G51" s="5">
        <f t="shared" si="3"/>
        <v>63013.273581581772</v>
      </c>
      <c r="H51" s="23">
        <f t="shared" si="18"/>
        <v>42974.415657559526</v>
      </c>
      <c r="I51" s="5">
        <f t="shared" si="15"/>
        <v>104569.53352244184</v>
      </c>
      <c r="J51" s="23"/>
      <c r="K51" s="23">
        <f t="shared" si="16"/>
        <v>126.02654716316354</v>
      </c>
      <c r="L51" s="23"/>
      <c r="M51" s="23">
        <f t="shared" si="6"/>
        <v>104695.560069605</v>
      </c>
      <c r="N51" s="23">
        <f>J51+L51+Grade16!I51</f>
        <v>103665.75899330025</v>
      </c>
      <c r="O51" s="23">
        <f t="shared" si="19"/>
        <v>589.04621564632021</v>
      </c>
      <c r="P51" s="23">
        <f t="shared" si="17"/>
        <v>935.96009607297469</v>
      </c>
      <c r="Q51" s="23"/>
    </row>
    <row r="52" spans="1:17" x14ac:dyDescent="0.2">
      <c r="A52" s="5">
        <v>61</v>
      </c>
      <c r="B52" s="1">
        <f t="shared" si="12"/>
        <v>2.555682416076114</v>
      </c>
      <c r="C52" s="5">
        <f t="shared" si="13"/>
        <v>102858.9103261756</v>
      </c>
      <c r="D52" s="5">
        <f t="shared" si="14"/>
        <v>99979.366285411801</v>
      </c>
      <c r="E52" s="5">
        <f t="shared" si="1"/>
        <v>90479.366285411801</v>
      </c>
      <c r="F52" s="5">
        <f t="shared" si="2"/>
        <v>35647.580709290487</v>
      </c>
      <c r="G52" s="5">
        <f t="shared" si="3"/>
        <v>64331.785576121314</v>
      </c>
      <c r="H52" s="23">
        <f t="shared" si="18"/>
        <v>44048.776048998508</v>
      </c>
      <c r="I52" s="5">
        <f t="shared" si="15"/>
        <v>106926.95201550287</v>
      </c>
      <c r="J52" s="23"/>
      <c r="K52" s="23">
        <f t="shared" si="16"/>
        <v>128.66357115224264</v>
      </c>
      <c r="L52" s="23"/>
      <c r="M52" s="23">
        <f t="shared" si="6"/>
        <v>107055.61558665511</v>
      </c>
      <c r="N52" s="23">
        <f>J52+L52+Grade16!I52</f>
        <v>106000.37115813277</v>
      </c>
      <c r="O52" s="23">
        <f t="shared" si="19"/>
        <v>603.59981311478396</v>
      </c>
      <c r="P52" s="23">
        <f t="shared" si="17"/>
        <v>970.84382934168775</v>
      </c>
      <c r="Q52" s="23"/>
    </row>
    <row r="53" spans="1:17" x14ac:dyDescent="0.2">
      <c r="A53" s="5">
        <v>62</v>
      </c>
      <c r="B53" s="1">
        <f t="shared" si="12"/>
        <v>2.6195744764780171</v>
      </c>
      <c r="C53" s="5">
        <f t="shared" si="13"/>
        <v>105430.38308432999</v>
      </c>
      <c r="D53" s="5">
        <f t="shared" si="14"/>
        <v>102465.98044254711</v>
      </c>
      <c r="E53" s="5">
        <f t="shared" si="1"/>
        <v>92965.980442547108</v>
      </c>
      <c r="F53" s="5">
        <f t="shared" si="2"/>
        <v>36782.720072022756</v>
      </c>
      <c r="G53" s="5">
        <f t="shared" si="3"/>
        <v>65683.260370524353</v>
      </c>
      <c r="H53" s="23">
        <f t="shared" si="18"/>
        <v>45149.995450223469</v>
      </c>
      <c r="I53" s="5">
        <f t="shared" si="15"/>
        <v>109343.30597089045</v>
      </c>
      <c r="J53" s="23"/>
      <c r="K53" s="23">
        <f t="shared" si="16"/>
        <v>131.3665207410487</v>
      </c>
      <c r="L53" s="23"/>
      <c r="M53" s="23">
        <f t="shared" si="6"/>
        <v>109474.6724916315</v>
      </c>
      <c r="N53" s="23">
        <f>J53+L53+Grade16!I53</f>
        <v>108393.34862708606</v>
      </c>
      <c r="O53" s="23">
        <f t="shared" si="19"/>
        <v>618.51725051998972</v>
      </c>
      <c r="P53" s="23">
        <f t="shared" si="17"/>
        <v>1007.034639425432</v>
      </c>
      <c r="Q53" s="23"/>
    </row>
    <row r="54" spans="1:17" x14ac:dyDescent="0.2">
      <c r="A54" s="5">
        <v>63</v>
      </c>
      <c r="B54" s="1">
        <f t="shared" si="12"/>
        <v>2.6850638383899672</v>
      </c>
      <c r="C54" s="5">
        <f t="shared" si="13"/>
        <v>108066.14266143822</v>
      </c>
      <c r="D54" s="5">
        <f t="shared" si="14"/>
        <v>105014.75995361076</v>
      </c>
      <c r="E54" s="5">
        <f t="shared" si="1"/>
        <v>95514.759953610759</v>
      </c>
      <c r="F54" s="5">
        <f t="shared" si="2"/>
        <v>37946.23791882331</v>
      </c>
      <c r="G54" s="5">
        <f t="shared" si="3"/>
        <v>67068.522034787457</v>
      </c>
      <c r="H54" s="23">
        <f t="shared" si="18"/>
        <v>46278.745336479049</v>
      </c>
      <c r="I54" s="5">
        <f t="shared" si="15"/>
        <v>111820.0687751627</v>
      </c>
      <c r="J54" s="23"/>
      <c r="K54" s="23">
        <f t="shared" si="16"/>
        <v>134.13704406957493</v>
      </c>
      <c r="L54" s="23"/>
      <c r="M54" s="23">
        <f t="shared" si="6"/>
        <v>111954.20581923227</v>
      </c>
      <c r="N54" s="23">
        <f>J54+L54+Grade16!I54</f>
        <v>110846.15053276322</v>
      </c>
      <c r="O54" s="23">
        <f t="shared" si="19"/>
        <v>633.8076238602988</v>
      </c>
      <c r="P54" s="23">
        <f t="shared" si="17"/>
        <v>1044.5815876505699</v>
      </c>
      <c r="Q54" s="23"/>
    </row>
    <row r="55" spans="1:17" x14ac:dyDescent="0.2">
      <c r="A55" s="5">
        <v>64</v>
      </c>
      <c r="B55" s="1">
        <f t="shared" si="12"/>
        <v>2.7521904343497163</v>
      </c>
      <c r="C55" s="5">
        <f t="shared" si="13"/>
        <v>110767.79622797418</v>
      </c>
      <c r="D55" s="5">
        <f t="shared" si="14"/>
        <v>107627.25895245103</v>
      </c>
      <c r="E55" s="5">
        <f t="shared" si="1"/>
        <v>98127.258952451026</v>
      </c>
      <c r="F55" s="5">
        <f t="shared" si="2"/>
        <v>39087.553656741933</v>
      </c>
      <c r="G55" s="5">
        <f t="shared" si="3"/>
        <v>68539.705295709093</v>
      </c>
      <c r="H55" s="23">
        <f t="shared" si="18"/>
        <v>47435.713969891025</v>
      </c>
      <c r="I55" s="5">
        <f t="shared" si="15"/>
        <v>114410.0407045937</v>
      </c>
      <c r="J55" s="23"/>
      <c r="K55" s="23">
        <f t="shared" si="16"/>
        <v>137.0794105914182</v>
      </c>
      <c r="L55" s="23"/>
      <c r="M55" s="23">
        <f t="shared" si="6"/>
        <v>114547.12011518513</v>
      </c>
      <c r="N55" s="23">
        <f>J55+L55+Grade16!I55</f>
        <v>113360.27248608228</v>
      </c>
      <c r="O55" s="23">
        <f t="shared" si="19"/>
        <v>678.87684384682598</v>
      </c>
      <c r="P55" s="23">
        <f t="shared" si="17"/>
        <v>1132.5782515100573</v>
      </c>
      <c r="Q55" s="23"/>
    </row>
    <row r="56" spans="1:17" x14ac:dyDescent="0.2">
      <c r="A56" s="5">
        <v>65</v>
      </c>
      <c r="B56" s="1">
        <f t="shared" si="12"/>
        <v>2.8209951952084591</v>
      </c>
      <c r="C56" s="5">
        <f t="shared" si="13"/>
        <v>113536.99113367352</v>
      </c>
      <c r="D56" s="5">
        <f t="shared" si="14"/>
        <v>110305.0704262623</v>
      </c>
      <c r="E56" s="5">
        <f t="shared" si="1"/>
        <v>100805.0704262623</v>
      </c>
      <c r="F56" s="5">
        <f t="shared" si="2"/>
        <v>40143.950283160484</v>
      </c>
      <c r="G56" s="5">
        <f t="shared" si="3"/>
        <v>70161.120143101813</v>
      </c>
      <c r="H56" s="23">
        <f t="shared" si="18"/>
        <v>48621.606819138302</v>
      </c>
      <c r="I56" s="5">
        <f t="shared" si="15"/>
        <v>117178.21393720855</v>
      </c>
      <c r="J56" s="23"/>
      <c r="K56" s="23">
        <f t="shared" si="16"/>
        <v>140.32224028620362</v>
      </c>
      <c r="L56" s="23"/>
      <c r="M56" s="23">
        <f t="shared" si="6"/>
        <v>117318.53617749475</v>
      </c>
      <c r="N56" s="23">
        <f>J56+L56+Grade16!I56</f>
        <v>116077.58770477783</v>
      </c>
      <c r="O56" s="23">
        <f t="shared" si="19"/>
        <v>709.82252639407864</v>
      </c>
      <c r="P56" s="23">
        <f t="shared" si="17"/>
        <v>1198.7243156408654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140.32224028620362</v>
      </c>
      <c r="L57" s="23"/>
      <c r="M57" s="23">
        <f t="shared" si="6"/>
        <v>140.32224028620362</v>
      </c>
      <c r="N57" s="23">
        <f>J57+L57+Grade16!I57</f>
        <v>0</v>
      </c>
      <c r="O57" s="23">
        <f t="shared" si="19"/>
        <v>80.264321443708468</v>
      </c>
      <c r="P57" s="23">
        <f t="shared" si="17"/>
        <v>137.20956597468592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140.32224028620362</v>
      </c>
      <c r="L58" s="23"/>
      <c r="M58" s="23">
        <f t="shared" si="6"/>
        <v>140.32224028620362</v>
      </c>
      <c r="N58" s="23">
        <f>J58+L58+Grade16!I58</f>
        <v>0</v>
      </c>
      <c r="O58" s="23">
        <f t="shared" si="19"/>
        <v>80.264321443708468</v>
      </c>
      <c r="P58" s="23">
        <f t="shared" si="17"/>
        <v>138.89183169217907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140.32224028620362</v>
      </c>
      <c r="L59" s="23"/>
      <c r="M59" s="23">
        <f t="shared" si="6"/>
        <v>140.32224028620362</v>
      </c>
      <c r="N59" s="23">
        <f>J59+L59+Grade16!I59</f>
        <v>0</v>
      </c>
      <c r="O59" s="23">
        <f t="shared" si="19"/>
        <v>80.264321443708468</v>
      </c>
      <c r="P59" s="23">
        <f t="shared" si="17"/>
        <v>140.59472292454905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140.32224028620362</v>
      </c>
      <c r="L60" s="23"/>
      <c r="M60" s="23">
        <f t="shared" si="6"/>
        <v>140.32224028620362</v>
      </c>
      <c r="N60" s="23">
        <f>J60+L60+Grade16!I60</f>
        <v>0</v>
      </c>
      <c r="O60" s="23">
        <f t="shared" si="19"/>
        <v>80.264321443708468</v>
      </c>
      <c r="P60" s="23">
        <f t="shared" si="17"/>
        <v>142.31849255209858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140.32224028620362</v>
      </c>
      <c r="L61" s="23"/>
      <c r="M61" s="23">
        <f t="shared" si="6"/>
        <v>140.32224028620362</v>
      </c>
      <c r="N61" s="23">
        <f>J61+L61+Grade16!I61</f>
        <v>0</v>
      </c>
      <c r="O61" s="23">
        <f t="shared" si="19"/>
        <v>80.264321443708468</v>
      </c>
      <c r="P61" s="23">
        <f t="shared" si="17"/>
        <v>144.06339655558386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140.32224028620362</v>
      </c>
      <c r="L62" s="23"/>
      <c r="M62" s="23">
        <f t="shared" si="6"/>
        <v>140.32224028620362</v>
      </c>
      <c r="N62" s="23">
        <f>J62+L62+Grade16!I62</f>
        <v>0</v>
      </c>
      <c r="O62" s="23">
        <f t="shared" si="19"/>
        <v>80.264321443708468</v>
      </c>
      <c r="P62" s="23">
        <f t="shared" si="17"/>
        <v>145.82969405422762</v>
      </c>
      <c r="Q62" s="23"/>
    </row>
    <row r="63" spans="1:17" x14ac:dyDescent="0.2">
      <c r="A63" s="5">
        <v>72</v>
      </c>
      <c r="H63" s="22"/>
      <c r="J63" s="23"/>
      <c r="K63" s="23">
        <f>0.002*G56</f>
        <v>140.32224028620362</v>
      </c>
      <c r="L63" s="23"/>
      <c r="M63" s="23">
        <f t="shared" si="6"/>
        <v>140.32224028620362</v>
      </c>
      <c r="N63" s="23">
        <f>J63+L63+Grade16!I63</f>
        <v>0</v>
      </c>
      <c r="O63" s="23">
        <f t="shared" si="19"/>
        <v>80.264321443708468</v>
      </c>
      <c r="P63" s="23">
        <f t="shared" si="17"/>
        <v>147.6176473441987</v>
      </c>
      <c r="Q63" s="23"/>
    </row>
    <row r="64" spans="1:17" x14ac:dyDescent="0.2">
      <c r="A64" s="5">
        <v>73</v>
      </c>
      <c r="H64" s="22"/>
      <c r="J64" s="23"/>
      <c r="K64" s="23">
        <f>0.002*G56</f>
        <v>140.32224028620362</v>
      </c>
      <c r="L64" s="23"/>
      <c r="M64" s="23">
        <f t="shared" si="6"/>
        <v>140.32224028620362</v>
      </c>
      <c r="N64" s="23">
        <f>J64+L64+Grade16!I64</f>
        <v>0</v>
      </c>
      <c r="O64" s="23">
        <f t="shared" si="19"/>
        <v>80.264321443708468</v>
      </c>
      <c r="P64" s="23">
        <f t="shared" si="17"/>
        <v>149.42752193756309</v>
      </c>
      <c r="Q64" s="23"/>
    </row>
    <row r="65" spans="1:17" x14ac:dyDescent="0.2">
      <c r="A65" s="5">
        <v>74</v>
      </c>
      <c r="H65" s="22"/>
      <c r="J65" s="23"/>
      <c r="K65" s="23">
        <f>0.002*G56</f>
        <v>140.32224028620362</v>
      </c>
      <c r="L65" s="23"/>
      <c r="M65" s="23">
        <f t="shared" si="6"/>
        <v>140.32224028620362</v>
      </c>
      <c r="N65" s="23">
        <f>J65+L65+Grade16!I65</f>
        <v>0</v>
      </c>
      <c r="O65" s="23">
        <f t="shared" si="19"/>
        <v>80.264321443708468</v>
      </c>
      <c r="P65" s="23">
        <f t="shared" si="17"/>
        <v>151.25958660171267</v>
      </c>
      <c r="Q65" s="23"/>
    </row>
    <row r="66" spans="1:17" x14ac:dyDescent="0.2">
      <c r="A66" s="5">
        <v>75</v>
      </c>
      <c r="H66" s="22"/>
      <c r="J66" s="23"/>
      <c r="K66" s="23">
        <f>0.002*G56</f>
        <v>140.32224028620362</v>
      </c>
      <c r="L66" s="23"/>
      <c r="M66" s="23">
        <f t="shared" si="6"/>
        <v>140.32224028620362</v>
      </c>
      <c r="N66" s="23">
        <f>J66+L66+Grade16!I66</f>
        <v>0</v>
      </c>
      <c r="O66" s="23">
        <f t="shared" si="19"/>
        <v>80.264321443708468</v>
      </c>
      <c r="P66" s="23">
        <f t="shared" si="17"/>
        <v>153.11411339927722</v>
      </c>
      <c r="Q66" s="23"/>
    </row>
    <row r="67" spans="1:17" x14ac:dyDescent="0.2">
      <c r="A67" s="5">
        <v>76</v>
      </c>
      <c r="H67" s="22"/>
      <c r="J67" s="23"/>
      <c r="K67" s="23">
        <f>0.002*G56</f>
        <v>140.32224028620362</v>
      </c>
      <c r="L67" s="23"/>
      <c r="M67" s="23">
        <f t="shared" si="6"/>
        <v>140.32224028620362</v>
      </c>
      <c r="N67" s="23">
        <f>J67+L67+Grade16!I67</f>
        <v>0</v>
      </c>
      <c r="O67" s="23">
        <f t="shared" si="19"/>
        <v>80.264321443708468</v>
      </c>
      <c r="P67" s="23">
        <f t="shared" si="17"/>
        <v>154.99137772852583</v>
      </c>
      <c r="Q67" s="23"/>
    </row>
    <row r="68" spans="1:17" x14ac:dyDescent="0.2">
      <c r="A68" s="5">
        <v>77</v>
      </c>
      <c r="H68" s="22"/>
      <c r="J68" s="23"/>
      <c r="K68" s="23">
        <f>0.002*G56</f>
        <v>140.32224028620362</v>
      </c>
      <c r="L68" s="23"/>
      <c r="M68" s="23">
        <f t="shared" si="6"/>
        <v>140.32224028620362</v>
      </c>
      <c r="N68" s="23">
        <f>J68+L68+Grade16!I68</f>
        <v>0</v>
      </c>
      <c r="O68" s="23">
        <f t="shared" si="19"/>
        <v>80.264321443708468</v>
      </c>
      <c r="P68" s="23">
        <f t="shared" si="17"/>
        <v>156.89165836426398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14172.546268906566</v>
      </c>
      <c r="L69" s="23"/>
      <c r="M69" s="23">
        <f t="shared" si="6"/>
        <v>14172.546268906566</v>
      </c>
      <c r="N69" s="23">
        <f>J69+L69+Grade16!I69</f>
        <v>0</v>
      </c>
      <c r="O69" s="23">
        <f t="shared" si="19"/>
        <v>8106.6964658145553</v>
      </c>
      <c r="P69" s="23">
        <f>O69/return^(A69-startage+1)</f>
        <v>16040.338987422379</v>
      </c>
      <c r="Q69" s="23"/>
    </row>
    <row r="70" spans="1:17" x14ac:dyDescent="0.2">
      <c r="A70" s="5">
        <v>79</v>
      </c>
      <c r="H70" s="22"/>
      <c r="P70" s="23">
        <f>SUM(P5:P69)</f>
        <v>1.1259544407948852E-9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3" sqref="N13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Meta!A12+6</f>
        <v>24</v>
      </c>
      <c r="C2" s="8">
        <f>Meta!B12</f>
        <v>80726</v>
      </c>
      <c r="D2" s="8">
        <f>Meta!C12</f>
        <v>33722</v>
      </c>
      <c r="E2" s="1">
        <f>Meta!D12</f>
        <v>0.03</v>
      </c>
      <c r="F2" s="1">
        <f>Meta!H12</f>
        <v>1.7342811382937739</v>
      </c>
      <c r="G2" s="1">
        <f>Meta!E12</f>
        <v>0.57199999999999995</v>
      </c>
      <c r="H2" s="1">
        <f>Meta!F12</f>
        <v>1</v>
      </c>
      <c r="I2" s="1">
        <f>Meta!D11</f>
        <v>3.3000000000000002E-2</v>
      </c>
      <c r="J2" s="14"/>
      <c r="K2" s="13">
        <f>IRR(O5:O69)+1</f>
        <v>1.0810291614735084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C12" s="5"/>
      <c r="D12" s="5"/>
      <c r="E12" s="5"/>
      <c r="F12" s="5"/>
      <c r="G12" s="5"/>
      <c r="H12" s="23"/>
      <c r="I12" s="5"/>
      <c r="J12" s="23"/>
      <c r="K12" s="23"/>
      <c r="L12" s="23"/>
      <c r="M12" s="23"/>
      <c r="N12" s="23"/>
      <c r="O12" s="23"/>
      <c r="P12" s="23"/>
      <c r="Q12" s="23"/>
    </row>
    <row r="13" spans="1:17" x14ac:dyDescent="0.2">
      <c r="A13" s="5">
        <v>22</v>
      </c>
      <c r="C13" s="5"/>
      <c r="D13" s="5"/>
      <c r="E13" s="5"/>
      <c r="F13" s="5"/>
      <c r="G13" s="5"/>
      <c r="H13" s="23"/>
      <c r="I13" s="5"/>
      <c r="J13" s="23"/>
      <c r="K13" s="23"/>
      <c r="L13" s="23"/>
      <c r="M13" s="23"/>
      <c r="N13" s="23"/>
      <c r="O13" s="23"/>
      <c r="P13" s="23"/>
      <c r="Q13" s="23"/>
    </row>
    <row r="14" spans="1:17" x14ac:dyDescent="0.2">
      <c r="A14" s="5">
        <v>23</v>
      </c>
      <c r="B14" s="1">
        <v>1</v>
      </c>
      <c r="C14" s="5">
        <f>0.1*Grade17!C14</f>
        <v>4024.7140912015502</v>
      </c>
      <c r="D14" s="5">
        <f t="shared" ref="D14:D36" si="0">IF(A14&lt;startage,1,0)*(C14*(1-initialunempprob))+IF(A14=startage,1,0)*(C14*(1-unempprob))+IF(A14&gt;startage,1,0)*(C14*(1-unempprob)+unempprob*300*52)</f>
        <v>3891.8985261918988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297.73023725368023</v>
      </c>
      <c r="G14" s="5">
        <f t="shared" ref="G14:G56" si="3">D14-F14</f>
        <v>3594.1682889382187</v>
      </c>
      <c r="H14" s="23">
        <f>0.1*Grade17!H14</f>
        <v>1723.5621989616816</v>
      </c>
      <c r="I14" s="5">
        <f t="shared" ref="I14:I36" si="4">G14+IF(A14&lt;startage,1,0)*(H14*(1-initialunempprob))+IF(A14&gt;=startage,1,0)*(H14*(1-unempprob))</f>
        <v>5260.8529353341646</v>
      </c>
      <c r="J14" s="23">
        <f>0.05*feel*Grade17!G14</f>
        <v>406.16711203463416</v>
      </c>
      <c r="K14" s="23">
        <f t="shared" ref="K14:K36" si="5">IF(A14&gt;=startage,1,0)*0.002*G14</f>
        <v>0</v>
      </c>
      <c r="L14" s="23">
        <f>coltuition</f>
        <v>3662</v>
      </c>
      <c r="M14" s="23">
        <f t="shared" ref="M14:M69" si="6">I14+K14</f>
        <v>5260.8529353341646</v>
      </c>
      <c r="N14" s="23">
        <f>J14+L14+Grade17!I14</f>
        <v>49746.950149896533</v>
      </c>
      <c r="O14" s="23">
        <f t="shared" ref="O14:O45" si="7">IF(A14&lt;startage,1,0)*(M14-N14)+IF(A14&gt;=startage,1,0)*(completionprob*(part*(I14-N14)+K14))</f>
        <v>-44486.097214562367</v>
      </c>
      <c r="P14" s="23">
        <f t="shared" ref="P14:P36" si="8">O14/return^(A14-startage+1)</f>
        <v>-44486.097214562367</v>
      </c>
      <c r="Q14" s="23"/>
    </row>
    <row r="15" spans="1:17" x14ac:dyDescent="0.2">
      <c r="A15" s="5">
        <v>24</v>
      </c>
      <c r="B15" s="1">
        <f t="shared" ref="B15:B36" si="9">(1+experiencepremium)^(A15-startage)</f>
        <v>1</v>
      </c>
      <c r="C15" s="5">
        <f t="shared" ref="C15:C36" si="10">pretaxincome*B15/expnorm</f>
        <v>46547.239785713238</v>
      </c>
      <c r="D15" s="5">
        <f t="shared" si="0"/>
        <v>45150.822592141842</v>
      </c>
      <c r="E15" s="5">
        <f t="shared" si="1"/>
        <v>35650.822592141842</v>
      </c>
      <c r="F15" s="5">
        <f t="shared" si="2"/>
        <v>12056.825835548496</v>
      </c>
      <c r="G15" s="5">
        <f t="shared" si="3"/>
        <v>33093.996756593348</v>
      </c>
      <c r="H15" s="23">
        <f t="shared" ref="H15:H37" si="11">benefits*B15/expnorm</f>
        <v>19444.367614570547</v>
      </c>
      <c r="I15" s="5">
        <f t="shared" si="4"/>
        <v>51955.033342726776</v>
      </c>
      <c r="J15" s="23"/>
      <c r="K15" s="23">
        <f t="shared" si="5"/>
        <v>66.187993513186697</v>
      </c>
      <c r="L15" s="23"/>
      <c r="M15" s="23">
        <f t="shared" si="6"/>
        <v>52021.221336239963</v>
      </c>
      <c r="N15" s="23">
        <f>J15+L15+Grade17!I15</f>
        <v>47097.470413808442</v>
      </c>
      <c r="O15" s="23">
        <f t="shared" si="7"/>
        <v>2816.3855276308295</v>
      </c>
      <c r="P15" s="23">
        <f t="shared" si="8"/>
        <v>2605.2817333733396</v>
      </c>
      <c r="Q15" s="23"/>
    </row>
    <row r="16" spans="1:17" x14ac:dyDescent="0.2">
      <c r="A16" s="5">
        <v>25</v>
      </c>
      <c r="B16" s="1">
        <f t="shared" si="9"/>
        <v>1.0249999999999999</v>
      </c>
      <c r="C16" s="5">
        <f t="shared" si="10"/>
        <v>47710.920780356064</v>
      </c>
      <c r="D16" s="5">
        <f t="shared" si="0"/>
        <v>46747.593156945382</v>
      </c>
      <c r="E16" s="5">
        <f t="shared" si="1"/>
        <v>37247.593156945382</v>
      </c>
      <c r="F16" s="5">
        <f t="shared" si="2"/>
        <v>12737.848481437206</v>
      </c>
      <c r="G16" s="5">
        <f t="shared" si="3"/>
        <v>34009.744675508176</v>
      </c>
      <c r="H16" s="23">
        <f t="shared" si="11"/>
        <v>19930.476804934806</v>
      </c>
      <c r="I16" s="5">
        <f t="shared" si="4"/>
        <v>53342.30717629494</v>
      </c>
      <c r="J16" s="23"/>
      <c r="K16" s="23">
        <f t="shared" si="5"/>
        <v>68.019489351016361</v>
      </c>
      <c r="L16" s="23"/>
      <c r="M16" s="23">
        <f t="shared" si="6"/>
        <v>53410.32666564596</v>
      </c>
      <c r="N16" s="23">
        <f>J16+L16+Grade17!I16</f>
        <v>48196.239229153653</v>
      </c>
      <c r="O16" s="23">
        <f t="shared" si="7"/>
        <v>2982.4580136735976</v>
      </c>
      <c r="P16" s="23">
        <f t="shared" si="8"/>
        <v>2552.1107655535711</v>
      </c>
      <c r="Q16" s="23"/>
    </row>
    <row r="17" spans="1:17" x14ac:dyDescent="0.2">
      <c r="A17" s="5">
        <v>26</v>
      </c>
      <c r="B17" s="1">
        <f t="shared" si="9"/>
        <v>1.0506249999999999</v>
      </c>
      <c r="C17" s="5">
        <f t="shared" si="10"/>
        <v>48903.693799864966</v>
      </c>
      <c r="D17" s="5">
        <f t="shared" si="0"/>
        <v>47904.582985869019</v>
      </c>
      <c r="E17" s="5">
        <f t="shared" si="1"/>
        <v>38404.582985869019</v>
      </c>
      <c r="F17" s="5">
        <f t="shared" si="2"/>
        <v>13231.304643473137</v>
      </c>
      <c r="G17" s="5">
        <f t="shared" si="3"/>
        <v>34673.278342395883</v>
      </c>
      <c r="H17" s="23">
        <f t="shared" si="11"/>
        <v>20428.738725058178</v>
      </c>
      <c r="I17" s="5">
        <f t="shared" si="4"/>
        <v>54489.154905702315</v>
      </c>
      <c r="J17" s="23"/>
      <c r="K17" s="23">
        <f t="shared" si="5"/>
        <v>69.346556684791764</v>
      </c>
      <c r="L17" s="23"/>
      <c r="M17" s="23">
        <f t="shared" si="6"/>
        <v>54558.50146238711</v>
      </c>
      <c r="N17" s="23">
        <f>J17+L17+Grade17!I17</f>
        <v>49322.477264882502</v>
      </c>
      <c r="O17" s="23">
        <f t="shared" si="7"/>
        <v>2995.0058409726335</v>
      </c>
      <c r="P17" s="23">
        <f t="shared" si="8"/>
        <v>2370.7482859170127</v>
      </c>
      <c r="Q17" s="23"/>
    </row>
    <row r="18" spans="1:17" x14ac:dyDescent="0.2">
      <c r="A18" s="5">
        <v>27</v>
      </c>
      <c r="B18" s="1">
        <f t="shared" si="9"/>
        <v>1.0768906249999999</v>
      </c>
      <c r="C18" s="5">
        <f t="shared" si="10"/>
        <v>50126.286144861595</v>
      </c>
      <c r="D18" s="5">
        <f t="shared" si="0"/>
        <v>49090.497560515745</v>
      </c>
      <c r="E18" s="5">
        <f t="shared" si="1"/>
        <v>39590.497560515745</v>
      </c>
      <c r="F18" s="5">
        <f t="shared" si="2"/>
        <v>13737.097209559965</v>
      </c>
      <c r="G18" s="5">
        <f t="shared" si="3"/>
        <v>35353.400350955781</v>
      </c>
      <c r="H18" s="23">
        <f t="shared" si="11"/>
        <v>20939.457193184633</v>
      </c>
      <c r="I18" s="5">
        <f t="shared" si="4"/>
        <v>55664.673828344879</v>
      </c>
      <c r="J18" s="23"/>
      <c r="K18" s="23">
        <f t="shared" si="5"/>
        <v>70.706800701911561</v>
      </c>
      <c r="L18" s="23"/>
      <c r="M18" s="23">
        <f t="shared" si="6"/>
        <v>55735.380629046791</v>
      </c>
      <c r="N18" s="23">
        <f>J18+L18+Grade17!I18</f>
        <v>50476.871251504555</v>
      </c>
      <c r="O18" s="23">
        <f t="shared" si="7"/>
        <v>3007.8673639541585</v>
      </c>
      <c r="P18" s="23">
        <f t="shared" si="8"/>
        <v>2202.4651416151969</v>
      </c>
      <c r="Q18" s="23"/>
    </row>
    <row r="19" spans="1:17" x14ac:dyDescent="0.2">
      <c r="A19" s="5">
        <v>28</v>
      </c>
      <c r="B19" s="1">
        <f t="shared" si="9"/>
        <v>1.1038128906249998</v>
      </c>
      <c r="C19" s="5">
        <f t="shared" si="10"/>
        <v>51379.443298483122</v>
      </c>
      <c r="D19" s="5">
        <f t="shared" si="0"/>
        <v>50306.059999528625</v>
      </c>
      <c r="E19" s="5">
        <f t="shared" si="1"/>
        <v>40806.059999528625</v>
      </c>
      <c r="F19" s="5">
        <f t="shared" si="2"/>
        <v>14255.534589798957</v>
      </c>
      <c r="G19" s="5">
        <f t="shared" si="3"/>
        <v>36050.525409729671</v>
      </c>
      <c r="H19" s="23">
        <f t="shared" si="11"/>
        <v>21462.943623014246</v>
      </c>
      <c r="I19" s="5">
        <f t="shared" si="4"/>
        <v>56869.580724053492</v>
      </c>
      <c r="J19" s="23"/>
      <c r="K19" s="23">
        <f t="shared" si="5"/>
        <v>72.101050819459346</v>
      </c>
      <c r="L19" s="23"/>
      <c r="M19" s="23">
        <f t="shared" si="6"/>
        <v>56941.681774872952</v>
      </c>
      <c r="N19" s="23">
        <f>J19+L19+Grade17!I19</f>
        <v>51605.319131521726</v>
      </c>
      <c r="O19" s="23">
        <f t="shared" si="7"/>
        <v>3052.3994319969006</v>
      </c>
      <c r="P19" s="23">
        <f t="shared" si="8"/>
        <v>2067.541885981876</v>
      </c>
      <c r="Q19" s="23"/>
    </row>
    <row r="20" spans="1:17" x14ac:dyDescent="0.2">
      <c r="A20" s="5">
        <v>29</v>
      </c>
      <c r="B20" s="1">
        <f t="shared" si="9"/>
        <v>1.1314082128906247</v>
      </c>
      <c r="C20" s="5">
        <f t="shared" si="10"/>
        <v>52663.929380945199</v>
      </c>
      <c r="D20" s="5">
        <f t="shared" si="0"/>
        <v>51552.011499516841</v>
      </c>
      <c r="E20" s="5">
        <f t="shared" si="1"/>
        <v>42052.011499516841</v>
      </c>
      <c r="F20" s="5">
        <f t="shared" si="2"/>
        <v>14786.932904543934</v>
      </c>
      <c r="G20" s="5">
        <f t="shared" si="3"/>
        <v>36765.078594972903</v>
      </c>
      <c r="H20" s="23">
        <f t="shared" si="11"/>
        <v>21999.517213589599</v>
      </c>
      <c r="I20" s="5">
        <f t="shared" si="4"/>
        <v>58104.610292154815</v>
      </c>
      <c r="J20" s="23"/>
      <c r="K20" s="23">
        <f t="shared" si="5"/>
        <v>73.530157189945811</v>
      </c>
      <c r="L20" s="23"/>
      <c r="M20" s="23">
        <f t="shared" si="6"/>
        <v>58178.140449344763</v>
      </c>
      <c r="N20" s="23">
        <f>J20+L20+Grade17!I20</f>
        <v>52708.071164809764</v>
      </c>
      <c r="O20" s="23">
        <f t="shared" si="7"/>
        <v>3128.8796307540179</v>
      </c>
      <c r="P20" s="23">
        <f t="shared" si="8"/>
        <v>1960.488951048007</v>
      </c>
      <c r="Q20" s="23"/>
    </row>
    <row r="21" spans="1:17" x14ac:dyDescent="0.2">
      <c r="A21" s="5">
        <v>30</v>
      </c>
      <c r="B21" s="1">
        <f t="shared" si="9"/>
        <v>1.1596934182128902</v>
      </c>
      <c r="C21" s="5">
        <f t="shared" si="10"/>
        <v>53980.527615468825</v>
      </c>
      <c r="D21" s="5">
        <f t="shared" si="0"/>
        <v>52829.11178700476</v>
      </c>
      <c r="E21" s="5">
        <f t="shared" si="1"/>
        <v>43329.11178700476</v>
      </c>
      <c r="F21" s="5">
        <f t="shared" si="2"/>
        <v>15331.616177157532</v>
      </c>
      <c r="G21" s="5">
        <f t="shared" si="3"/>
        <v>37497.495609847232</v>
      </c>
      <c r="H21" s="23">
        <f t="shared" si="11"/>
        <v>22549.505143929338</v>
      </c>
      <c r="I21" s="5">
        <f t="shared" si="4"/>
        <v>59370.515599458689</v>
      </c>
      <c r="J21" s="23"/>
      <c r="K21" s="23">
        <f t="shared" si="5"/>
        <v>74.994991219694469</v>
      </c>
      <c r="L21" s="23"/>
      <c r="M21" s="23">
        <f t="shared" si="6"/>
        <v>59445.510590678387</v>
      </c>
      <c r="N21" s="23">
        <f>J21+L21+Grade17!I21</f>
        <v>53838.391998930012</v>
      </c>
      <c r="O21" s="23">
        <f t="shared" si="7"/>
        <v>3207.2718344800683</v>
      </c>
      <c r="P21" s="23">
        <f t="shared" si="8"/>
        <v>1858.9765181521457</v>
      </c>
      <c r="Q21" s="23"/>
    </row>
    <row r="22" spans="1:17" x14ac:dyDescent="0.2">
      <c r="A22" s="5">
        <v>31</v>
      </c>
      <c r="B22" s="1">
        <f t="shared" si="9"/>
        <v>1.1886857536682125</v>
      </c>
      <c r="C22" s="5">
        <f t="shared" si="10"/>
        <v>55330.040805855555</v>
      </c>
      <c r="D22" s="5">
        <f t="shared" si="0"/>
        <v>54138.13958167989</v>
      </c>
      <c r="E22" s="5">
        <f t="shared" si="1"/>
        <v>44638.13958167989</v>
      </c>
      <c r="F22" s="5">
        <f t="shared" si="2"/>
        <v>15889.916531586474</v>
      </c>
      <c r="G22" s="5">
        <f t="shared" si="3"/>
        <v>38248.223050093417</v>
      </c>
      <c r="H22" s="23">
        <f t="shared" si="11"/>
        <v>23113.242772527574</v>
      </c>
      <c r="I22" s="5">
        <f t="shared" si="4"/>
        <v>60668.068539445158</v>
      </c>
      <c r="J22" s="23"/>
      <c r="K22" s="23">
        <f t="shared" si="5"/>
        <v>76.49644610018683</v>
      </c>
      <c r="L22" s="23"/>
      <c r="M22" s="23">
        <f t="shared" si="6"/>
        <v>60744.564985545345</v>
      </c>
      <c r="N22" s="23">
        <f>J22+L22+Grade17!I22</f>
        <v>54996.970853903265</v>
      </c>
      <c r="O22" s="23">
        <f t="shared" si="7"/>
        <v>3287.6238432992686</v>
      </c>
      <c r="P22" s="23">
        <f t="shared" si="8"/>
        <v>1762.7180252519349</v>
      </c>
      <c r="Q22" s="23"/>
    </row>
    <row r="23" spans="1:17" x14ac:dyDescent="0.2">
      <c r="A23" s="5">
        <v>32</v>
      </c>
      <c r="B23" s="1">
        <f t="shared" si="9"/>
        <v>1.2184028975099177</v>
      </c>
      <c r="C23" s="5">
        <f t="shared" si="10"/>
        <v>56713.291826001929</v>
      </c>
      <c r="D23" s="5">
        <f t="shared" si="0"/>
        <v>55479.893071221872</v>
      </c>
      <c r="E23" s="5">
        <f t="shared" si="1"/>
        <v>45979.893071221872</v>
      </c>
      <c r="F23" s="5">
        <f t="shared" si="2"/>
        <v>16462.174394876129</v>
      </c>
      <c r="G23" s="5">
        <f t="shared" si="3"/>
        <v>39017.718676345743</v>
      </c>
      <c r="H23" s="23">
        <f t="shared" si="11"/>
        <v>23691.07384184076</v>
      </c>
      <c r="I23" s="5">
        <f t="shared" si="4"/>
        <v>61998.060302931277</v>
      </c>
      <c r="J23" s="23"/>
      <c r="K23" s="23">
        <f t="shared" si="5"/>
        <v>78.035437352691488</v>
      </c>
      <c r="L23" s="23"/>
      <c r="M23" s="23">
        <f t="shared" si="6"/>
        <v>62076.09574028397</v>
      </c>
      <c r="N23" s="23">
        <f>J23+L23+Grade17!I23</f>
        <v>56184.51418025083</v>
      </c>
      <c r="O23" s="23">
        <f t="shared" si="7"/>
        <v>3369.9846523389551</v>
      </c>
      <c r="P23" s="23">
        <f t="shared" si="8"/>
        <v>1671.4417177481243</v>
      </c>
      <c r="Q23" s="23"/>
    </row>
    <row r="24" spans="1:17" x14ac:dyDescent="0.2">
      <c r="A24" s="5">
        <v>33</v>
      </c>
      <c r="B24" s="1">
        <f t="shared" si="9"/>
        <v>1.2488629699476654</v>
      </c>
      <c r="C24" s="5">
        <f t="shared" si="10"/>
        <v>58131.12412165197</v>
      </c>
      <c r="D24" s="5">
        <f t="shared" si="0"/>
        <v>56855.190398002407</v>
      </c>
      <c r="E24" s="5">
        <f t="shared" si="1"/>
        <v>47355.190398002407</v>
      </c>
      <c r="F24" s="5">
        <f t="shared" si="2"/>
        <v>17048.738704748026</v>
      </c>
      <c r="G24" s="5">
        <f t="shared" si="3"/>
        <v>39806.451693254377</v>
      </c>
      <c r="H24" s="23">
        <f t="shared" si="11"/>
        <v>24283.350687886774</v>
      </c>
      <c r="I24" s="5">
        <f t="shared" si="4"/>
        <v>63361.301860504551</v>
      </c>
      <c r="J24" s="23"/>
      <c r="K24" s="23">
        <f t="shared" si="5"/>
        <v>79.612903386508762</v>
      </c>
      <c r="L24" s="23"/>
      <c r="M24" s="23">
        <f t="shared" si="6"/>
        <v>63440.914763891058</v>
      </c>
      <c r="N24" s="23">
        <f>J24+L24+Grade17!I24</f>
        <v>57401.746089757107</v>
      </c>
      <c r="O24" s="23">
        <f t="shared" si="7"/>
        <v>3454.4044816046207</v>
      </c>
      <c r="P24" s="23">
        <f t="shared" si="8"/>
        <v>1584.8898843892596</v>
      </c>
      <c r="Q24" s="23"/>
    </row>
    <row r="25" spans="1:17" x14ac:dyDescent="0.2">
      <c r="A25" s="5">
        <v>34</v>
      </c>
      <c r="B25" s="1">
        <f t="shared" si="9"/>
        <v>1.2800845441963571</v>
      </c>
      <c r="C25" s="5">
        <f t="shared" si="10"/>
        <v>59584.402224693273</v>
      </c>
      <c r="D25" s="5">
        <f t="shared" si="0"/>
        <v>58264.870157952471</v>
      </c>
      <c r="E25" s="5">
        <f t="shared" si="1"/>
        <v>48764.870157952471</v>
      </c>
      <c r="F25" s="5">
        <f t="shared" si="2"/>
        <v>17649.967122366732</v>
      </c>
      <c r="G25" s="5">
        <f t="shared" si="3"/>
        <v>40614.903035585739</v>
      </c>
      <c r="H25" s="23">
        <f t="shared" si="11"/>
        <v>24890.434455083945</v>
      </c>
      <c r="I25" s="5">
        <f t="shared" si="4"/>
        <v>64758.624457017169</v>
      </c>
      <c r="J25" s="23"/>
      <c r="K25" s="23">
        <f t="shared" si="5"/>
        <v>81.229806071171481</v>
      </c>
      <c r="L25" s="23"/>
      <c r="M25" s="23">
        <f t="shared" si="6"/>
        <v>64839.854263088338</v>
      </c>
      <c r="N25" s="23">
        <f>J25+L25+Grade17!I25</f>
        <v>58649.408797001037</v>
      </c>
      <c r="O25" s="23">
        <f t="shared" si="7"/>
        <v>3540.9348066019379</v>
      </c>
      <c r="P25" s="23">
        <f t="shared" si="8"/>
        <v>1502.8181325267308</v>
      </c>
      <c r="Q25" s="23"/>
    </row>
    <row r="26" spans="1:17" x14ac:dyDescent="0.2">
      <c r="A26" s="5">
        <v>35</v>
      </c>
      <c r="B26" s="1">
        <f t="shared" si="9"/>
        <v>1.312086657801266</v>
      </c>
      <c r="C26" s="5">
        <f t="shared" si="10"/>
        <v>61074.012280310599</v>
      </c>
      <c r="D26" s="5">
        <f t="shared" si="0"/>
        <v>59709.79191190128</v>
      </c>
      <c r="E26" s="5">
        <f t="shared" si="1"/>
        <v>50209.79191190128</v>
      </c>
      <c r="F26" s="5">
        <f t="shared" si="2"/>
        <v>18266.226250425898</v>
      </c>
      <c r="G26" s="5">
        <f t="shared" si="3"/>
        <v>41443.565661475383</v>
      </c>
      <c r="H26" s="23">
        <f t="shared" si="11"/>
        <v>25512.695316461042</v>
      </c>
      <c r="I26" s="5">
        <f t="shared" si="4"/>
        <v>66190.880118442597</v>
      </c>
      <c r="J26" s="23"/>
      <c r="K26" s="23">
        <f t="shared" si="5"/>
        <v>82.887131322950765</v>
      </c>
      <c r="L26" s="23"/>
      <c r="M26" s="23">
        <f t="shared" si="6"/>
        <v>66273.767249765544</v>
      </c>
      <c r="N26" s="23">
        <f>J26+L26+Grade17!I26</f>
        <v>59928.263071926049</v>
      </c>
      <c r="O26" s="23">
        <f t="shared" si="7"/>
        <v>3629.6283897241938</v>
      </c>
      <c r="P26" s="23">
        <f t="shared" si="8"/>
        <v>1424.9947006994762</v>
      </c>
      <c r="Q26" s="23"/>
    </row>
    <row r="27" spans="1:17" x14ac:dyDescent="0.2">
      <c r="A27" s="5">
        <v>36</v>
      </c>
      <c r="B27" s="1">
        <f t="shared" si="9"/>
        <v>1.3448888242462975</v>
      </c>
      <c r="C27" s="5">
        <f t="shared" si="10"/>
        <v>62600.862587318356</v>
      </c>
      <c r="D27" s="5">
        <f t="shared" si="0"/>
        <v>61190.8367096988</v>
      </c>
      <c r="E27" s="5">
        <f t="shared" si="1"/>
        <v>51690.8367096988</v>
      </c>
      <c r="F27" s="5">
        <f t="shared" si="2"/>
        <v>18897.89185668654</v>
      </c>
      <c r="G27" s="5">
        <f t="shared" si="3"/>
        <v>42292.944853012261</v>
      </c>
      <c r="H27" s="23">
        <f t="shared" si="11"/>
        <v>26150.512699372564</v>
      </c>
      <c r="I27" s="5">
        <f t="shared" si="4"/>
        <v>67658.942171403643</v>
      </c>
      <c r="J27" s="23"/>
      <c r="K27" s="23">
        <f t="shared" si="5"/>
        <v>84.585889706024517</v>
      </c>
      <c r="L27" s="23"/>
      <c r="M27" s="23">
        <f t="shared" si="6"/>
        <v>67743.528061109668</v>
      </c>
      <c r="N27" s="23">
        <f>J27+L27+Grade17!I27</f>
        <v>61239.088703724199</v>
      </c>
      <c r="O27" s="23">
        <f t="shared" si="7"/>
        <v>3720.5393124244879</v>
      </c>
      <c r="P27" s="23">
        <f t="shared" si="8"/>
        <v>1351.1998066311551</v>
      </c>
      <c r="Q27" s="23"/>
    </row>
    <row r="28" spans="1:17" x14ac:dyDescent="0.2">
      <c r="A28" s="5">
        <v>37</v>
      </c>
      <c r="B28" s="1">
        <f t="shared" si="9"/>
        <v>1.3785110448524549</v>
      </c>
      <c r="C28" s="5">
        <f t="shared" si="10"/>
        <v>64165.884152001316</v>
      </c>
      <c r="D28" s="5">
        <f t="shared" si="0"/>
        <v>62708.907627441273</v>
      </c>
      <c r="E28" s="5">
        <f t="shared" si="1"/>
        <v>53208.907627441273</v>
      </c>
      <c r="F28" s="5">
        <f t="shared" si="2"/>
        <v>19545.349103103705</v>
      </c>
      <c r="G28" s="5">
        <f t="shared" si="3"/>
        <v>43163.558524337568</v>
      </c>
      <c r="H28" s="23">
        <f t="shared" si="11"/>
        <v>26804.275516856876</v>
      </c>
      <c r="I28" s="5">
        <f t="shared" si="4"/>
        <v>69163.705775688737</v>
      </c>
      <c r="J28" s="23"/>
      <c r="K28" s="23">
        <f t="shared" si="5"/>
        <v>86.327117048675134</v>
      </c>
      <c r="L28" s="23"/>
      <c r="M28" s="23">
        <f t="shared" si="6"/>
        <v>69250.032892737407</v>
      </c>
      <c r="N28" s="23">
        <f>J28+L28+Grade17!I28</f>
        <v>62582.684976317309</v>
      </c>
      <c r="O28" s="23">
        <f t="shared" si="7"/>
        <v>3813.7230081922989</v>
      </c>
      <c r="P28" s="23">
        <f t="shared" si="8"/>
        <v>1281.2250288205562</v>
      </c>
      <c r="Q28" s="23"/>
    </row>
    <row r="29" spans="1:17" x14ac:dyDescent="0.2">
      <c r="A29" s="5">
        <v>38</v>
      </c>
      <c r="B29" s="1">
        <f t="shared" si="9"/>
        <v>1.4129738209737661</v>
      </c>
      <c r="C29" s="5">
        <f t="shared" si="10"/>
        <v>65770.031255801339</v>
      </c>
      <c r="D29" s="5">
        <f t="shared" si="0"/>
        <v>64264.930318127299</v>
      </c>
      <c r="E29" s="5">
        <f t="shared" si="1"/>
        <v>54764.930318127299</v>
      </c>
      <c r="F29" s="5">
        <f t="shared" si="2"/>
        <v>20208.992780681292</v>
      </c>
      <c r="G29" s="5">
        <f t="shared" si="3"/>
        <v>44055.937537446007</v>
      </c>
      <c r="H29" s="23">
        <f t="shared" si="11"/>
        <v>27474.382404778298</v>
      </c>
      <c r="I29" s="5">
        <f t="shared" si="4"/>
        <v>70706.088470080955</v>
      </c>
      <c r="J29" s="23"/>
      <c r="K29" s="23">
        <f t="shared" si="5"/>
        <v>88.111875074892012</v>
      </c>
      <c r="L29" s="23"/>
      <c r="M29" s="23">
        <f t="shared" si="6"/>
        <v>70794.200345155841</v>
      </c>
      <c r="N29" s="23">
        <f>J29+L29+Grade17!I29</f>
        <v>63959.871155725239</v>
      </c>
      <c r="O29" s="23">
        <f t="shared" si="7"/>
        <v>3909.2362963543073</v>
      </c>
      <c r="P29" s="23">
        <f t="shared" si="8"/>
        <v>1214.8727199990094</v>
      </c>
      <c r="Q29" s="23"/>
    </row>
    <row r="30" spans="1:17" x14ac:dyDescent="0.2">
      <c r="A30" s="5">
        <v>39</v>
      </c>
      <c r="B30" s="1">
        <f t="shared" si="9"/>
        <v>1.4482981664981105</v>
      </c>
      <c r="C30" s="5">
        <f t="shared" si="10"/>
        <v>67414.28203719639</v>
      </c>
      <c r="D30" s="5">
        <f t="shared" si="0"/>
        <v>65859.853576080495</v>
      </c>
      <c r="E30" s="5">
        <f t="shared" si="1"/>
        <v>56359.853576080495</v>
      </c>
      <c r="F30" s="5">
        <f t="shared" si="2"/>
        <v>20889.227550198331</v>
      </c>
      <c r="G30" s="5">
        <f t="shared" si="3"/>
        <v>44970.626025882164</v>
      </c>
      <c r="H30" s="23">
        <f t="shared" si="11"/>
        <v>28161.241964897763</v>
      </c>
      <c r="I30" s="5">
        <f t="shared" si="4"/>
        <v>72287.030731832987</v>
      </c>
      <c r="J30" s="23"/>
      <c r="K30" s="23">
        <f t="shared" si="5"/>
        <v>89.941252051764323</v>
      </c>
      <c r="L30" s="23"/>
      <c r="M30" s="23">
        <f t="shared" si="6"/>
        <v>72376.971983884752</v>
      </c>
      <c r="N30" s="23">
        <f>J30+L30+Grade17!I30</f>
        <v>65371.486989618366</v>
      </c>
      <c r="O30" s="23">
        <f t="shared" si="7"/>
        <v>4007.1374167203717</v>
      </c>
      <c r="P30" s="23">
        <f t="shared" si="8"/>
        <v>1151.955450817115</v>
      </c>
      <c r="Q30" s="23"/>
    </row>
    <row r="31" spans="1:17" x14ac:dyDescent="0.2">
      <c r="A31" s="5">
        <v>40</v>
      </c>
      <c r="B31" s="1">
        <f t="shared" si="9"/>
        <v>1.4845056206605631</v>
      </c>
      <c r="C31" s="5">
        <f t="shared" si="10"/>
        <v>69099.639088126292</v>
      </c>
      <c r="D31" s="5">
        <f t="shared" si="0"/>
        <v>67494.6499154825</v>
      </c>
      <c r="E31" s="5">
        <f t="shared" si="1"/>
        <v>57994.6499154825</v>
      </c>
      <c r="F31" s="5">
        <f t="shared" si="2"/>
        <v>21586.468188953288</v>
      </c>
      <c r="G31" s="5">
        <f t="shared" si="3"/>
        <v>45908.181726529212</v>
      </c>
      <c r="H31" s="23">
        <f t="shared" si="11"/>
        <v>28865.273014020204</v>
      </c>
      <c r="I31" s="5">
        <f t="shared" si="4"/>
        <v>73907.49655012881</v>
      </c>
      <c r="J31" s="23"/>
      <c r="K31" s="23">
        <f t="shared" si="5"/>
        <v>91.816363453058429</v>
      </c>
      <c r="L31" s="23"/>
      <c r="M31" s="23">
        <f t="shared" si="6"/>
        <v>73999.312913581874</v>
      </c>
      <c r="N31" s="23">
        <f>J31+L31+Grade17!I31</f>
        <v>66818.393219358812</v>
      </c>
      <c r="O31" s="23">
        <f t="shared" si="7"/>
        <v>4107.4860650955879</v>
      </c>
      <c r="P31" s="23">
        <f t="shared" si="8"/>
        <v>1092.2954822067522</v>
      </c>
      <c r="Q31" s="23"/>
    </row>
    <row r="32" spans="1:17" x14ac:dyDescent="0.2">
      <c r="A32" s="5">
        <v>41</v>
      </c>
      <c r="B32" s="1">
        <f t="shared" si="9"/>
        <v>1.521618261177077</v>
      </c>
      <c r="C32" s="5">
        <f t="shared" si="10"/>
        <v>70827.130065329446</v>
      </c>
      <c r="D32" s="5">
        <f t="shared" si="0"/>
        <v>69170.316163369556</v>
      </c>
      <c r="E32" s="5">
        <f t="shared" si="1"/>
        <v>59670.316163369556</v>
      </c>
      <c r="F32" s="5">
        <f t="shared" si="2"/>
        <v>22301.139843677116</v>
      </c>
      <c r="G32" s="5">
        <f t="shared" si="3"/>
        <v>46869.176319692444</v>
      </c>
      <c r="H32" s="23">
        <f t="shared" si="11"/>
        <v>29586.904839370702</v>
      </c>
      <c r="I32" s="5">
        <f t="shared" si="4"/>
        <v>75568.47401388202</v>
      </c>
      <c r="J32" s="23"/>
      <c r="K32" s="23">
        <f t="shared" si="5"/>
        <v>93.738352639384885</v>
      </c>
      <c r="L32" s="23"/>
      <c r="M32" s="23">
        <f t="shared" si="6"/>
        <v>75662.212366521402</v>
      </c>
      <c r="N32" s="23">
        <f>J32+L32+Grade17!I32</f>
        <v>68301.472104842804</v>
      </c>
      <c r="O32" s="23">
        <f t="shared" si="7"/>
        <v>4210.3434296801597</v>
      </c>
      <c r="P32" s="23">
        <f t="shared" si="8"/>
        <v>1035.7242649440298</v>
      </c>
      <c r="Q32" s="23"/>
    </row>
    <row r="33" spans="1:17" x14ac:dyDescent="0.2">
      <c r="A33" s="5">
        <v>42</v>
      </c>
      <c r="B33" s="1">
        <f t="shared" si="9"/>
        <v>1.559658717706504</v>
      </c>
      <c r="C33" s="5">
        <f t="shared" si="10"/>
        <v>72597.808316962677</v>
      </c>
      <c r="D33" s="5">
        <f t="shared" si="0"/>
        <v>70887.874067453798</v>
      </c>
      <c r="E33" s="5">
        <f t="shared" si="1"/>
        <v>61387.874067453798</v>
      </c>
      <c r="F33" s="5">
        <f t="shared" si="2"/>
        <v>23033.678289769046</v>
      </c>
      <c r="G33" s="5">
        <f t="shared" si="3"/>
        <v>47854.195777684756</v>
      </c>
      <c r="H33" s="23">
        <f t="shared" si="11"/>
        <v>30326.577460354969</v>
      </c>
      <c r="I33" s="5">
        <f t="shared" si="4"/>
        <v>77270.975914229071</v>
      </c>
      <c r="J33" s="23"/>
      <c r="K33" s="23">
        <f t="shared" si="5"/>
        <v>95.708391555369516</v>
      </c>
      <c r="L33" s="23"/>
      <c r="M33" s="23">
        <f t="shared" si="6"/>
        <v>77366.684305784438</v>
      </c>
      <c r="N33" s="23">
        <f>J33+L33+Grade17!I33</f>
        <v>69821.62796246387</v>
      </c>
      <c r="O33" s="23">
        <f t="shared" si="7"/>
        <v>4315.7722283793664</v>
      </c>
      <c r="P33" s="23">
        <f t="shared" si="8"/>
        <v>982.08196501434429</v>
      </c>
      <c r="Q33" s="23"/>
    </row>
    <row r="34" spans="1:17" x14ac:dyDescent="0.2">
      <c r="A34" s="5">
        <v>43</v>
      </c>
      <c r="B34" s="1">
        <f t="shared" si="9"/>
        <v>1.5986501856491666</v>
      </c>
      <c r="C34" s="5">
        <f t="shared" si="10"/>
        <v>74412.75352488675</v>
      </c>
      <c r="D34" s="5">
        <f t="shared" si="0"/>
        <v>72648.370919140143</v>
      </c>
      <c r="E34" s="5">
        <f t="shared" si="1"/>
        <v>63148.370919140143</v>
      </c>
      <c r="F34" s="5">
        <f t="shared" si="2"/>
        <v>23784.530197013271</v>
      </c>
      <c r="G34" s="5">
        <f t="shared" si="3"/>
        <v>48863.840722126872</v>
      </c>
      <c r="H34" s="23">
        <f t="shared" si="11"/>
        <v>31084.741896863849</v>
      </c>
      <c r="I34" s="5">
        <f t="shared" si="4"/>
        <v>79016.040362084808</v>
      </c>
      <c r="J34" s="23"/>
      <c r="K34" s="23">
        <f t="shared" si="5"/>
        <v>97.727681444253747</v>
      </c>
      <c r="L34" s="23"/>
      <c r="M34" s="23">
        <f t="shared" si="6"/>
        <v>79113.768043529068</v>
      </c>
      <c r="N34" s="23">
        <f>J34+L34+Grade17!I34</f>
        <v>71379.787716525447</v>
      </c>
      <c r="O34" s="23">
        <f t="shared" si="7"/>
        <v>4423.836747046068</v>
      </c>
      <c r="P34" s="23">
        <f t="shared" si="8"/>
        <v>931.21701345230656</v>
      </c>
      <c r="Q34" s="23"/>
    </row>
    <row r="35" spans="1:17" x14ac:dyDescent="0.2">
      <c r="A35" s="5">
        <v>44</v>
      </c>
      <c r="B35" s="1">
        <f t="shared" si="9"/>
        <v>1.6386164402903955</v>
      </c>
      <c r="C35" s="5">
        <f t="shared" si="10"/>
        <v>76273.072363008905</v>
      </c>
      <c r="D35" s="5">
        <f t="shared" si="0"/>
        <v>74452.880192118639</v>
      </c>
      <c r="E35" s="5">
        <f t="shared" si="1"/>
        <v>64952.880192118639</v>
      </c>
      <c r="F35" s="5">
        <f t="shared" si="2"/>
        <v>24554.153401938602</v>
      </c>
      <c r="G35" s="5">
        <f t="shared" si="3"/>
        <v>49898.726790180037</v>
      </c>
      <c r="H35" s="23">
        <f t="shared" si="11"/>
        <v>31861.860444285438</v>
      </c>
      <c r="I35" s="5">
        <f t="shared" si="4"/>
        <v>80804.731421136908</v>
      </c>
      <c r="J35" s="23"/>
      <c r="K35" s="23">
        <f t="shared" si="5"/>
        <v>99.79745358036007</v>
      </c>
      <c r="L35" s="23"/>
      <c r="M35" s="23">
        <f t="shared" si="6"/>
        <v>80904.528874717274</v>
      </c>
      <c r="N35" s="23">
        <f>J35+L35+Grade17!I35</f>
        <v>72976.901464438575</v>
      </c>
      <c r="O35" s="23">
        <f t="shared" si="7"/>
        <v>4534.6028786794122</v>
      </c>
      <c r="P35" s="23">
        <f t="shared" si="8"/>
        <v>882.98567939748432</v>
      </c>
      <c r="Q35" s="23"/>
    </row>
    <row r="36" spans="1:17" x14ac:dyDescent="0.2">
      <c r="A36" s="5">
        <v>45</v>
      </c>
      <c r="B36" s="1">
        <f t="shared" si="9"/>
        <v>1.6795818512976552</v>
      </c>
      <c r="C36" s="5">
        <f t="shared" si="10"/>
        <v>78179.899172084115</v>
      </c>
      <c r="D36" s="5">
        <f t="shared" si="0"/>
        <v>76302.502196921589</v>
      </c>
      <c r="E36" s="5">
        <f t="shared" si="1"/>
        <v>66802.502196921589</v>
      </c>
      <c r="F36" s="5">
        <f t="shared" si="2"/>
        <v>25343.017186987057</v>
      </c>
      <c r="G36" s="5">
        <f t="shared" si="3"/>
        <v>50959.485009934535</v>
      </c>
      <c r="H36" s="23">
        <f t="shared" si="11"/>
        <v>32658.406955392569</v>
      </c>
      <c r="I36" s="5">
        <f t="shared" si="4"/>
        <v>82638.139756665332</v>
      </c>
      <c r="J36" s="23"/>
      <c r="K36" s="23">
        <f t="shared" si="5"/>
        <v>101.91897001986908</v>
      </c>
      <c r="L36" s="23"/>
      <c r="M36" s="23">
        <f t="shared" si="6"/>
        <v>82740.058726685194</v>
      </c>
      <c r="N36" s="23">
        <f>J36+L36+Grade17!I36</f>
        <v>74613.943056049553</v>
      </c>
      <c r="O36" s="23">
        <f t="shared" si="7"/>
        <v>4648.1381636035903</v>
      </c>
      <c r="P36" s="23">
        <f t="shared" si="8"/>
        <v>837.2516651713546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1.7215713975800966</v>
      </c>
      <c r="C37" s="5">
        <f t="shared" ref="C37:C56" si="13">pretaxincome*B37/expnorm</f>
        <v>80134.396651386225</v>
      </c>
      <c r="D37" s="5">
        <f t="shared" ref="D37:D56" si="14">IF(A37&lt;startage,1,0)*(C37*(1-initialunempprob))+IF(A37=startage,1,0)*(C37*(1-unempprob))+IF(A37&gt;startage,1,0)*(C37*(1-unempprob)+unempprob*300*52)</f>
        <v>78198.364751844638</v>
      </c>
      <c r="E37" s="5">
        <f t="shared" si="1"/>
        <v>68698.364751844638</v>
      </c>
      <c r="F37" s="5">
        <f t="shared" si="2"/>
        <v>26151.602566661739</v>
      </c>
      <c r="G37" s="5">
        <f t="shared" si="3"/>
        <v>52046.762185182903</v>
      </c>
      <c r="H37" s="23">
        <f t="shared" si="11"/>
        <v>33474.86712927738</v>
      </c>
      <c r="I37" s="5">
        <f t="shared" ref="I37:I56" si="15">G37+IF(A37&lt;startage,1,0)*(H37*(1-initialunempprob))+IF(A37&gt;=startage,1,0)*(H37*(1-unempprob))</f>
        <v>84517.383300581962</v>
      </c>
      <c r="J37" s="23"/>
      <c r="K37" s="23">
        <f t="shared" ref="K37:K56" si="16">IF(A37&gt;=startage,1,0)*0.002*G37</f>
        <v>104.09352437036581</v>
      </c>
      <c r="L37" s="23"/>
      <c r="M37" s="23">
        <f t="shared" si="6"/>
        <v>84621.476824952333</v>
      </c>
      <c r="N37" s="23">
        <f>J37+L37+Grade17!I37</f>
        <v>76291.910687450785</v>
      </c>
      <c r="O37" s="23">
        <f t="shared" si="7"/>
        <v>4764.5118306508821</v>
      </c>
      <c r="P37" s="23">
        <f t="shared" ref="P37:P68" si="17">O37/return^(A37-startage+1)</f>
        <v>793.88572224209179</v>
      </c>
      <c r="Q37" s="23"/>
    </row>
    <row r="38" spans="1:17" x14ac:dyDescent="0.2">
      <c r="A38" s="5">
        <v>47</v>
      </c>
      <c r="B38" s="1">
        <f t="shared" si="12"/>
        <v>1.7646106825195991</v>
      </c>
      <c r="C38" s="5">
        <f t="shared" si="13"/>
        <v>82137.756567670876</v>
      </c>
      <c r="D38" s="5">
        <f t="shared" si="14"/>
        <v>80141.623870640746</v>
      </c>
      <c r="E38" s="5">
        <f t="shared" si="1"/>
        <v>70641.623870640746</v>
      </c>
      <c r="F38" s="5">
        <f t="shared" si="2"/>
        <v>26980.402580828279</v>
      </c>
      <c r="G38" s="5">
        <f t="shared" si="3"/>
        <v>53161.221289812471</v>
      </c>
      <c r="H38" s="23">
        <f t="shared" ref="H38:H56" si="18">benefits*B38/expnorm</f>
        <v>34311.738807509319</v>
      </c>
      <c r="I38" s="5">
        <f t="shared" si="15"/>
        <v>86443.6079330965</v>
      </c>
      <c r="J38" s="23"/>
      <c r="K38" s="23">
        <f t="shared" si="16"/>
        <v>106.32244257962495</v>
      </c>
      <c r="L38" s="23"/>
      <c r="M38" s="23">
        <f t="shared" si="6"/>
        <v>86549.930375676122</v>
      </c>
      <c r="N38" s="23">
        <f>J38+L38+Grade17!I38</f>
        <v>78011.827509637049</v>
      </c>
      <c r="O38" s="23">
        <f t="shared" si="7"/>
        <v>4883.7948393743518</v>
      </c>
      <c r="P38" s="23">
        <f t="shared" si="17"/>
        <v>752.76528700207086</v>
      </c>
      <c r="Q38" s="23"/>
    </row>
    <row r="39" spans="1:17" x14ac:dyDescent="0.2">
      <c r="A39" s="5">
        <v>48</v>
      </c>
      <c r="B39" s="1">
        <f t="shared" si="12"/>
        <v>1.8087259495825889</v>
      </c>
      <c r="C39" s="5">
        <f t="shared" si="13"/>
        <v>84191.200481862645</v>
      </c>
      <c r="D39" s="5">
        <f t="shared" si="14"/>
        <v>82133.464467406768</v>
      </c>
      <c r="E39" s="5">
        <f t="shared" si="1"/>
        <v>72633.464467406768</v>
      </c>
      <c r="F39" s="5">
        <f t="shared" si="2"/>
        <v>27829.922595348988</v>
      </c>
      <c r="G39" s="5">
        <f t="shared" si="3"/>
        <v>54303.54187205778</v>
      </c>
      <c r="H39" s="23">
        <f t="shared" si="18"/>
        <v>35169.53227769705</v>
      </c>
      <c r="I39" s="5">
        <f t="shared" si="15"/>
        <v>88417.98818142392</v>
      </c>
      <c r="J39" s="23"/>
      <c r="K39" s="23">
        <f t="shared" si="16"/>
        <v>108.60708374411556</v>
      </c>
      <c r="L39" s="23"/>
      <c r="M39" s="23">
        <f t="shared" si="6"/>
        <v>88526.595265168042</v>
      </c>
      <c r="N39" s="23">
        <f>J39+L39+Grade17!I39</f>
        <v>79774.742252377968</v>
      </c>
      <c r="O39" s="23">
        <f t="shared" si="7"/>
        <v>5006.0599233159173</v>
      </c>
      <c r="P39" s="23">
        <f t="shared" si="17"/>
        <v>713.77413533805907</v>
      </c>
      <c r="Q39" s="23"/>
    </row>
    <row r="40" spans="1:17" x14ac:dyDescent="0.2">
      <c r="A40" s="5">
        <v>49</v>
      </c>
      <c r="B40" s="1">
        <f t="shared" si="12"/>
        <v>1.8539440983221533</v>
      </c>
      <c r="C40" s="5">
        <f t="shared" si="13"/>
        <v>86295.980493909199</v>
      </c>
      <c r="D40" s="5">
        <f t="shared" si="14"/>
        <v>84175.101079091924</v>
      </c>
      <c r="E40" s="5">
        <f t="shared" si="1"/>
        <v>74675.101079091924</v>
      </c>
      <c r="F40" s="5">
        <f t="shared" si="2"/>
        <v>28700.680610232703</v>
      </c>
      <c r="G40" s="5">
        <f t="shared" si="3"/>
        <v>55474.420468859222</v>
      </c>
      <c r="H40" s="23">
        <f t="shared" si="18"/>
        <v>36048.770584639467</v>
      </c>
      <c r="I40" s="5">
        <f t="shared" si="15"/>
        <v>90441.727935959498</v>
      </c>
      <c r="J40" s="23"/>
      <c r="K40" s="23">
        <f t="shared" si="16"/>
        <v>110.94884093771844</v>
      </c>
      <c r="L40" s="23"/>
      <c r="M40" s="23">
        <f t="shared" si="6"/>
        <v>90552.67677689722</v>
      </c>
      <c r="N40" s="23">
        <f>J40+L40+Grade17!I40</f>
        <v>81581.729863687404</v>
      </c>
      <c r="O40" s="23">
        <f t="shared" si="7"/>
        <v>5131.3816343560129</v>
      </c>
      <c r="P40" s="23">
        <f t="shared" si="17"/>
        <v>676.80205502641434</v>
      </c>
      <c r="Q40" s="23"/>
    </row>
    <row r="41" spans="1:17" x14ac:dyDescent="0.2">
      <c r="A41" s="5">
        <v>50</v>
      </c>
      <c r="B41" s="1">
        <f t="shared" si="12"/>
        <v>1.9002927007802071</v>
      </c>
      <c r="C41" s="5">
        <f t="shared" si="13"/>
        <v>88453.380006256921</v>
      </c>
      <c r="D41" s="5">
        <f t="shared" si="14"/>
        <v>86267.778606069216</v>
      </c>
      <c r="E41" s="5">
        <f t="shared" si="1"/>
        <v>76767.778606069216</v>
      </c>
      <c r="F41" s="5">
        <f t="shared" si="2"/>
        <v>29593.207575488523</v>
      </c>
      <c r="G41" s="5">
        <f t="shared" si="3"/>
        <v>56674.571030580693</v>
      </c>
      <c r="H41" s="23">
        <f t="shared" si="18"/>
        <v>36949.989849255457</v>
      </c>
      <c r="I41" s="5">
        <f t="shared" si="15"/>
        <v>92516.061184358492</v>
      </c>
      <c r="J41" s="23"/>
      <c r="K41" s="23">
        <f t="shared" si="16"/>
        <v>113.34914206116139</v>
      </c>
      <c r="L41" s="23"/>
      <c r="M41" s="23">
        <f t="shared" si="6"/>
        <v>92629.41032641966</v>
      </c>
      <c r="N41" s="23">
        <f>J41+L41+Grade17!I41</f>
        <v>83433.892165279598</v>
      </c>
      <c r="O41" s="23">
        <f t="shared" si="7"/>
        <v>5259.8363881721107</v>
      </c>
      <c r="P41" s="23">
        <f t="shared" si="17"/>
        <v>641.74453503533744</v>
      </c>
      <c r="Q41" s="23"/>
    </row>
    <row r="42" spans="1:17" x14ac:dyDescent="0.2">
      <c r="A42" s="5">
        <v>51</v>
      </c>
      <c r="B42" s="1">
        <f t="shared" si="12"/>
        <v>1.9478000182997122</v>
      </c>
      <c r="C42" s="5">
        <f t="shared" si="13"/>
        <v>90664.714506413336</v>
      </c>
      <c r="D42" s="5">
        <f t="shared" si="14"/>
        <v>88412.77307122093</v>
      </c>
      <c r="E42" s="5">
        <f t="shared" si="1"/>
        <v>78912.77307122093</v>
      </c>
      <c r="F42" s="5">
        <f t="shared" si="2"/>
        <v>30508.047714875727</v>
      </c>
      <c r="G42" s="5">
        <f t="shared" si="3"/>
        <v>57904.725356345203</v>
      </c>
      <c r="H42" s="23">
        <f t="shared" si="18"/>
        <v>37873.739595486841</v>
      </c>
      <c r="I42" s="5">
        <f t="shared" si="15"/>
        <v>94642.252763967437</v>
      </c>
      <c r="J42" s="23"/>
      <c r="K42" s="23">
        <f t="shared" si="16"/>
        <v>115.80945071269041</v>
      </c>
      <c r="L42" s="23"/>
      <c r="M42" s="23">
        <f t="shared" si="6"/>
        <v>94758.062214680132</v>
      </c>
      <c r="N42" s="23">
        <f>J42+L42+Grade17!I42</f>
        <v>85332.358524411582</v>
      </c>
      <c r="O42" s="23">
        <f t="shared" si="7"/>
        <v>5391.5025108336076</v>
      </c>
      <c r="P42" s="23">
        <f t="shared" si="17"/>
        <v>608.50247086330648</v>
      </c>
      <c r="Q42" s="23"/>
    </row>
    <row r="43" spans="1:17" x14ac:dyDescent="0.2">
      <c r="A43" s="5">
        <v>52</v>
      </c>
      <c r="B43" s="1">
        <f t="shared" si="12"/>
        <v>1.9964950187572048</v>
      </c>
      <c r="C43" s="5">
        <f t="shared" si="13"/>
        <v>92931.332369073658</v>
      </c>
      <c r="D43" s="5">
        <f t="shared" si="14"/>
        <v>90611.392398001452</v>
      </c>
      <c r="E43" s="5">
        <f t="shared" si="1"/>
        <v>81111.392398001452</v>
      </c>
      <c r="F43" s="5">
        <f t="shared" si="2"/>
        <v>31445.75885774762</v>
      </c>
      <c r="G43" s="5">
        <f t="shared" si="3"/>
        <v>59165.633540253832</v>
      </c>
      <c r="H43" s="23">
        <f t="shared" si="18"/>
        <v>38820.583085374004</v>
      </c>
      <c r="I43" s="5">
        <f t="shared" si="15"/>
        <v>96821.599133066615</v>
      </c>
      <c r="J43" s="23"/>
      <c r="K43" s="23">
        <f t="shared" si="16"/>
        <v>118.33126708050767</v>
      </c>
      <c r="L43" s="23"/>
      <c r="M43" s="23">
        <f t="shared" si="6"/>
        <v>96939.930400147117</v>
      </c>
      <c r="N43" s="23">
        <f>J43+L43+Grade17!I43</f>
        <v>87278.286542521877</v>
      </c>
      <c r="O43" s="23">
        <f t="shared" si="7"/>
        <v>5526.4602865616398</v>
      </c>
      <c r="P43" s="23">
        <f t="shared" si="17"/>
        <v>576.98188508759222</v>
      </c>
      <c r="Q43" s="23"/>
    </row>
    <row r="44" spans="1:17" x14ac:dyDescent="0.2">
      <c r="A44" s="5">
        <v>53</v>
      </c>
      <c r="B44" s="1">
        <f t="shared" si="12"/>
        <v>2.0464073942261352</v>
      </c>
      <c r="C44" s="5">
        <f t="shared" si="13"/>
        <v>95254.615678300514</v>
      </c>
      <c r="D44" s="5">
        <f t="shared" si="14"/>
        <v>92864.977207951495</v>
      </c>
      <c r="E44" s="5">
        <f t="shared" si="1"/>
        <v>83364.977207951495</v>
      </c>
      <c r="F44" s="5">
        <f t="shared" si="2"/>
        <v>32406.912779191312</v>
      </c>
      <c r="G44" s="5">
        <f t="shared" si="3"/>
        <v>60458.064428760183</v>
      </c>
      <c r="H44" s="23">
        <f t="shared" si="18"/>
        <v>39791.097662508364</v>
      </c>
      <c r="I44" s="5">
        <f t="shared" si="15"/>
        <v>99055.429161393287</v>
      </c>
      <c r="J44" s="23"/>
      <c r="K44" s="23">
        <f t="shared" si="16"/>
        <v>120.91612885752036</v>
      </c>
      <c r="L44" s="23"/>
      <c r="M44" s="23">
        <f t="shared" si="6"/>
        <v>99176.345290250814</v>
      </c>
      <c r="N44" s="23">
        <f>J44+L44+Grade17!I44</f>
        <v>89272.862761084893</v>
      </c>
      <c r="O44" s="23">
        <f t="shared" si="7"/>
        <v>5664.7920066829029</v>
      </c>
      <c r="P44" s="23">
        <f t="shared" si="17"/>
        <v>547.09366233917513</v>
      </c>
      <c r="Q44" s="23"/>
    </row>
    <row r="45" spans="1:17" x14ac:dyDescent="0.2">
      <c r="A45" s="5">
        <v>54</v>
      </c>
      <c r="B45" s="1">
        <f t="shared" si="12"/>
        <v>2.097567579081788</v>
      </c>
      <c r="C45" s="5">
        <f t="shared" si="13"/>
        <v>97635.981070258</v>
      </c>
      <c r="D45" s="5">
        <f t="shared" si="14"/>
        <v>95174.901638150259</v>
      </c>
      <c r="E45" s="5">
        <f t="shared" si="1"/>
        <v>85674.901638150259</v>
      </c>
      <c r="F45" s="5">
        <f t="shared" si="2"/>
        <v>33454.342597815594</v>
      </c>
      <c r="G45" s="5">
        <f t="shared" si="3"/>
        <v>61720.559040334665</v>
      </c>
      <c r="H45" s="23">
        <f t="shared" si="18"/>
        <v>40785.875104071056</v>
      </c>
      <c r="I45" s="5">
        <f t="shared" si="15"/>
        <v>101282.85789128358</v>
      </c>
      <c r="J45" s="23"/>
      <c r="K45" s="23">
        <f t="shared" si="16"/>
        <v>123.44111808066933</v>
      </c>
      <c r="L45" s="23"/>
      <c r="M45" s="23">
        <f t="shared" si="6"/>
        <v>101406.29900936424</v>
      </c>
      <c r="N45" s="23">
        <f>J45+L45+Grade17!I45</f>
        <v>91317.303385112042</v>
      </c>
      <c r="O45" s="23">
        <f t="shared" si="7"/>
        <v>5770.9054970722618</v>
      </c>
      <c r="P45" s="23">
        <f t="shared" si="17"/>
        <v>515.5659988291718</v>
      </c>
      <c r="Q45" s="23"/>
    </row>
    <row r="46" spans="1:17" x14ac:dyDescent="0.2">
      <c r="A46" s="5">
        <v>55</v>
      </c>
      <c r="B46" s="1">
        <f t="shared" si="12"/>
        <v>2.1500067685588333</v>
      </c>
      <c r="C46" s="5">
        <f t="shared" si="13"/>
        <v>100076.88059701449</v>
      </c>
      <c r="D46" s="5">
        <f t="shared" si="14"/>
        <v>97542.574179104049</v>
      </c>
      <c r="E46" s="5">
        <f t="shared" si="1"/>
        <v>88042.574179104049</v>
      </c>
      <c r="F46" s="5">
        <f t="shared" si="2"/>
        <v>34535.185112760999</v>
      </c>
      <c r="G46" s="5">
        <f t="shared" si="3"/>
        <v>63007.38906634305</v>
      </c>
      <c r="H46" s="23">
        <f t="shared" si="18"/>
        <v>41805.52198167285</v>
      </c>
      <c r="I46" s="5">
        <f t="shared" si="15"/>
        <v>103558.74538856572</v>
      </c>
      <c r="J46" s="23"/>
      <c r="K46" s="23">
        <f t="shared" si="16"/>
        <v>126.0147781326861</v>
      </c>
      <c r="L46" s="23"/>
      <c r="M46" s="23">
        <f t="shared" si="6"/>
        <v>103684.7601666984</v>
      </c>
      <c r="N46" s="23">
        <f>J46+L46+Grade17!I46</f>
        <v>93412.855024739823</v>
      </c>
      <c r="O46" s="23">
        <f t="shared" ref="O46:O69" si="19">IF(A46&lt;startage,1,0)*(M46-N46)+IF(A46&gt;=startage,1,0)*(completionprob*(part*(I46-N46)+K46))</f>
        <v>5875.5297412003065</v>
      </c>
      <c r="P46" s="23">
        <f t="shared" si="17"/>
        <v>485.56785151560365</v>
      </c>
      <c r="Q46" s="23"/>
    </row>
    <row r="47" spans="1:17" x14ac:dyDescent="0.2">
      <c r="A47" s="5">
        <v>56</v>
      </c>
      <c r="B47" s="1">
        <f t="shared" si="12"/>
        <v>2.2037569377728037</v>
      </c>
      <c r="C47" s="5">
        <f t="shared" si="13"/>
        <v>102578.80261193983</v>
      </c>
      <c r="D47" s="5">
        <f t="shared" si="14"/>
        <v>99969.438533581633</v>
      </c>
      <c r="E47" s="5">
        <f t="shared" si="1"/>
        <v>90469.438533581633</v>
      </c>
      <c r="F47" s="5">
        <f t="shared" si="2"/>
        <v>35643.048690580013</v>
      </c>
      <c r="G47" s="5">
        <f t="shared" si="3"/>
        <v>64326.38984300162</v>
      </c>
      <c r="H47" s="23">
        <f t="shared" si="18"/>
        <v>42850.660031214662</v>
      </c>
      <c r="I47" s="5">
        <f t="shared" si="15"/>
        <v>105891.53007327984</v>
      </c>
      <c r="J47" s="23"/>
      <c r="K47" s="23">
        <f t="shared" si="16"/>
        <v>128.65277968600324</v>
      </c>
      <c r="L47" s="23"/>
      <c r="M47" s="23">
        <f t="shared" si="6"/>
        <v>106020.18285296584</v>
      </c>
      <c r="N47" s="23">
        <f>J47+L47+Grade17!I47</f>
        <v>95560.795455358326</v>
      </c>
      <c r="O47" s="23">
        <f t="shared" si="19"/>
        <v>5982.7695914314963</v>
      </c>
      <c r="P47" s="23">
        <f t="shared" si="17"/>
        <v>457.37009438046152</v>
      </c>
      <c r="Q47" s="23"/>
    </row>
    <row r="48" spans="1:17" x14ac:dyDescent="0.2">
      <c r="A48" s="5">
        <v>57</v>
      </c>
      <c r="B48" s="1">
        <f t="shared" si="12"/>
        <v>2.2588508612171236</v>
      </c>
      <c r="C48" s="5">
        <f t="shared" si="13"/>
        <v>105143.27267723832</v>
      </c>
      <c r="D48" s="5">
        <f t="shared" si="14"/>
        <v>102456.97449692116</v>
      </c>
      <c r="E48" s="5">
        <f t="shared" si="1"/>
        <v>92956.974496921161</v>
      </c>
      <c r="F48" s="5">
        <f t="shared" si="2"/>
        <v>36778.608857844505</v>
      </c>
      <c r="G48" s="5">
        <f t="shared" si="3"/>
        <v>65678.365639076655</v>
      </c>
      <c r="H48" s="23">
        <f t="shared" si="18"/>
        <v>43921.926531995028</v>
      </c>
      <c r="I48" s="5">
        <f t="shared" si="15"/>
        <v>108282.63437511184</v>
      </c>
      <c r="J48" s="23"/>
      <c r="K48" s="23">
        <f t="shared" si="16"/>
        <v>131.35673127815332</v>
      </c>
      <c r="L48" s="23"/>
      <c r="M48" s="23">
        <f t="shared" si="6"/>
        <v>108413.99110638999</v>
      </c>
      <c r="N48" s="23">
        <f>J48+L48+Grade17!I48</f>
        <v>97762.43439674229</v>
      </c>
      <c r="O48" s="23">
        <f t="shared" si="19"/>
        <v>6092.6904379184853</v>
      </c>
      <c r="P48" s="23">
        <f t="shared" si="17"/>
        <v>430.86100490551792</v>
      </c>
      <c r="Q48" s="23"/>
    </row>
    <row r="49" spans="1:17" x14ac:dyDescent="0.2">
      <c r="A49" s="5">
        <v>58</v>
      </c>
      <c r="B49" s="1">
        <f t="shared" si="12"/>
        <v>2.3153221327475517</v>
      </c>
      <c r="C49" s="5">
        <f t="shared" si="13"/>
        <v>107771.85449416927</v>
      </c>
      <c r="D49" s="5">
        <f t="shared" si="14"/>
        <v>105006.69885934419</v>
      </c>
      <c r="E49" s="5">
        <f t="shared" si="1"/>
        <v>95506.698859344193</v>
      </c>
      <c r="F49" s="5">
        <f t="shared" si="2"/>
        <v>37942.558029290623</v>
      </c>
      <c r="G49" s="5">
        <f t="shared" si="3"/>
        <v>67064.14083005357</v>
      </c>
      <c r="H49" s="23">
        <f t="shared" si="18"/>
        <v>45019.974695294899</v>
      </c>
      <c r="I49" s="5">
        <f t="shared" si="15"/>
        <v>110733.51628448963</v>
      </c>
      <c r="J49" s="23"/>
      <c r="K49" s="23">
        <f t="shared" si="16"/>
        <v>134.12828166010715</v>
      </c>
      <c r="L49" s="23"/>
      <c r="M49" s="23">
        <f t="shared" si="6"/>
        <v>110867.64456614973</v>
      </c>
      <c r="N49" s="23">
        <f>J49+L49+Grade17!I49</f>
        <v>100019.11431166083</v>
      </c>
      <c r="O49" s="23">
        <f t="shared" si="19"/>
        <v>6205.359305567652</v>
      </c>
      <c r="P49" s="23">
        <f t="shared" si="17"/>
        <v>405.93603096746091</v>
      </c>
      <c r="Q49" s="23"/>
    </row>
    <row r="50" spans="1:17" x14ac:dyDescent="0.2">
      <c r="A50" s="5">
        <v>59</v>
      </c>
      <c r="B50" s="1">
        <f t="shared" si="12"/>
        <v>2.3732051860662402</v>
      </c>
      <c r="C50" s="5">
        <f t="shared" si="13"/>
        <v>110466.1508565235</v>
      </c>
      <c r="D50" s="5">
        <f t="shared" si="14"/>
        <v>107620.16633082779</v>
      </c>
      <c r="E50" s="5">
        <f t="shared" si="1"/>
        <v>98120.166330827793</v>
      </c>
      <c r="F50" s="5">
        <f t="shared" si="2"/>
        <v>39084.755617511561</v>
      </c>
      <c r="G50" s="5">
        <f t="shared" si="3"/>
        <v>68535.410713316232</v>
      </c>
      <c r="H50" s="23">
        <f t="shared" si="18"/>
        <v>46145.474062677262</v>
      </c>
      <c r="I50" s="5">
        <f t="shared" si="15"/>
        <v>113296.52055411317</v>
      </c>
      <c r="J50" s="23"/>
      <c r="K50" s="23">
        <f t="shared" si="16"/>
        <v>137.07082142663248</v>
      </c>
      <c r="L50" s="23"/>
      <c r="M50" s="23">
        <f t="shared" si="6"/>
        <v>113433.59137553981</v>
      </c>
      <c r="N50" s="23">
        <f>J50+L50+Grade17!I50</f>
        <v>102269.61304140669</v>
      </c>
      <c r="O50" s="23">
        <f t="shared" si="19"/>
        <v>6385.7956071241433</v>
      </c>
      <c r="P50" s="23">
        <f t="shared" si="17"/>
        <v>386.42771961595849</v>
      </c>
      <c r="Q50" s="23"/>
    </row>
    <row r="51" spans="1:17" x14ac:dyDescent="0.2">
      <c r="A51" s="5">
        <v>60</v>
      </c>
      <c r="B51" s="1">
        <f t="shared" si="12"/>
        <v>2.4325353157178964</v>
      </c>
      <c r="C51" s="5">
        <f t="shared" si="13"/>
        <v>113227.8046279366</v>
      </c>
      <c r="D51" s="5">
        <f t="shared" si="14"/>
        <v>110298.9704890985</v>
      </c>
      <c r="E51" s="5">
        <f t="shared" si="1"/>
        <v>100798.9704890985</v>
      </c>
      <c r="F51" s="5">
        <f t="shared" si="2"/>
        <v>40141.543857949357</v>
      </c>
      <c r="G51" s="5">
        <f t="shared" si="3"/>
        <v>70157.426631149137</v>
      </c>
      <c r="H51" s="23">
        <f t="shared" si="18"/>
        <v>47299.110914244207</v>
      </c>
      <c r="I51" s="5">
        <f t="shared" si="15"/>
        <v>116037.56421796602</v>
      </c>
      <c r="J51" s="23"/>
      <c r="K51" s="23">
        <f t="shared" si="16"/>
        <v>140.31485326229827</v>
      </c>
      <c r="L51" s="23"/>
      <c r="M51" s="23">
        <f t="shared" si="6"/>
        <v>116177.87907122832</v>
      </c>
      <c r="N51" s="23">
        <f>J51+L51+Grade17!I51</f>
        <v>104569.53352244184</v>
      </c>
      <c r="O51" s="23">
        <f t="shared" si="19"/>
        <v>6639.9736539058667</v>
      </c>
      <c r="P51" s="23">
        <f t="shared" si="17"/>
        <v>371.69113663478532</v>
      </c>
      <c r="Q51" s="23"/>
    </row>
    <row r="52" spans="1:17" x14ac:dyDescent="0.2">
      <c r="A52" s="5">
        <v>61</v>
      </c>
      <c r="B52" s="1">
        <f t="shared" si="12"/>
        <v>2.4933486986108435</v>
      </c>
      <c r="C52" s="5">
        <f t="shared" si="13"/>
        <v>116058.49974363499</v>
      </c>
      <c r="D52" s="5">
        <f t="shared" si="14"/>
        <v>113044.74475132594</v>
      </c>
      <c r="E52" s="5">
        <f t="shared" si="1"/>
        <v>103544.74475132594</v>
      </c>
      <c r="F52" s="5">
        <f t="shared" si="2"/>
        <v>41224.751804398082</v>
      </c>
      <c r="G52" s="5">
        <f t="shared" si="3"/>
        <v>71819.992946927858</v>
      </c>
      <c r="H52" s="23">
        <f t="shared" si="18"/>
        <v>48481.588687100302</v>
      </c>
      <c r="I52" s="5">
        <f t="shared" si="15"/>
        <v>118847.13397341516</v>
      </c>
      <c r="J52" s="23"/>
      <c r="K52" s="23">
        <f t="shared" si="16"/>
        <v>143.63998589385571</v>
      </c>
      <c r="L52" s="23"/>
      <c r="M52" s="23">
        <f t="shared" si="6"/>
        <v>118990.77395930901</v>
      </c>
      <c r="N52" s="23">
        <f>J52+L52+Grade17!I52</f>
        <v>106926.95201550287</v>
      </c>
      <c r="O52" s="23">
        <f t="shared" si="19"/>
        <v>6900.5061518571101</v>
      </c>
      <c r="P52" s="23">
        <f t="shared" si="17"/>
        <v>357.32169605351305</v>
      </c>
      <c r="Q52" s="23"/>
    </row>
    <row r="53" spans="1:17" x14ac:dyDescent="0.2">
      <c r="A53" s="5">
        <v>62</v>
      </c>
      <c r="B53" s="1">
        <f t="shared" si="12"/>
        <v>2.555682416076114</v>
      </c>
      <c r="C53" s="5">
        <f t="shared" si="13"/>
        <v>118959.96223722583</v>
      </c>
      <c r="D53" s="5">
        <f t="shared" si="14"/>
        <v>115859.16337010905</v>
      </c>
      <c r="E53" s="5">
        <f t="shared" si="1"/>
        <v>106359.16337010905</v>
      </c>
      <c r="F53" s="5">
        <f t="shared" si="2"/>
        <v>42335.039949508013</v>
      </c>
      <c r="G53" s="5">
        <f t="shared" si="3"/>
        <v>73524.123420601041</v>
      </c>
      <c r="H53" s="23">
        <f t="shared" si="18"/>
        <v>49693.628404277799</v>
      </c>
      <c r="I53" s="5">
        <f t="shared" si="15"/>
        <v>121726.9429727505</v>
      </c>
      <c r="J53" s="23"/>
      <c r="K53" s="23">
        <f t="shared" si="16"/>
        <v>147.04824684120209</v>
      </c>
      <c r="L53" s="23"/>
      <c r="M53" s="23">
        <f t="shared" si="6"/>
        <v>121873.99121959171</v>
      </c>
      <c r="N53" s="23">
        <f>J53+L53+Grade17!I53</f>
        <v>109343.30597089045</v>
      </c>
      <c r="O53" s="23">
        <f t="shared" si="19"/>
        <v>7167.5519622571201</v>
      </c>
      <c r="P53" s="23">
        <f t="shared" si="17"/>
        <v>343.3300999663993</v>
      </c>
      <c r="Q53" s="23"/>
    </row>
    <row r="54" spans="1:17" x14ac:dyDescent="0.2">
      <c r="A54" s="5">
        <v>63</v>
      </c>
      <c r="B54" s="1">
        <f t="shared" si="12"/>
        <v>2.6195744764780171</v>
      </c>
      <c r="C54" s="5">
        <f t="shared" si="13"/>
        <v>121933.96129315649</v>
      </c>
      <c r="D54" s="5">
        <f t="shared" si="14"/>
        <v>118743.94245436179</v>
      </c>
      <c r="E54" s="5">
        <f t="shared" si="1"/>
        <v>109243.94245436179</v>
      </c>
      <c r="F54" s="5">
        <f t="shared" si="2"/>
        <v>43473.085298245729</v>
      </c>
      <c r="G54" s="5">
        <f t="shared" si="3"/>
        <v>75270.857156116064</v>
      </c>
      <c r="H54" s="23">
        <f t="shared" si="18"/>
        <v>50935.969114384745</v>
      </c>
      <c r="I54" s="5">
        <f t="shared" si="15"/>
        <v>124678.74719706926</v>
      </c>
      <c r="J54" s="23"/>
      <c r="K54" s="23">
        <f t="shared" si="16"/>
        <v>150.54171431223213</v>
      </c>
      <c r="L54" s="23"/>
      <c r="M54" s="23">
        <f t="shared" si="6"/>
        <v>124829.28891138149</v>
      </c>
      <c r="N54" s="23">
        <f>J54+L54+Grade17!I54</f>
        <v>111820.0687751627</v>
      </c>
      <c r="O54" s="23">
        <f t="shared" si="19"/>
        <v>7441.2739179171485</v>
      </c>
      <c r="P54" s="23">
        <f t="shared" si="17"/>
        <v>329.72426728812849</v>
      </c>
      <c r="Q54" s="23"/>
    </row>
    <row r="55" spans="1:17" x14ac:dyDescent="0.2">
      <c r="A55" s="5">
        <v>64</v>
      </c>
      <c r="B55" s="1">
        <f t="shared" si="12"/>
        <v>2.6850638383899672</v>
      </c>
      <c r="C55" s="5">
        <f t="shared" si="13"/>
        <v>124982.31032548538</v>
      </c>
      <c r="D55" s="5">
        <f t="shared" si="14"/>
        <v>121700.84101572081</v>
      </c>
      <c r="E55" s="5">
        <f t="shared" si="1"/>
        <v>112200.84101572081</v>
      </c>
      <c r="F55" s="5">
        <f t="shared" si="2"/>
        <v>44639.581780701854</v>
      </c>
      <c r="G55" s="5">
        <f t="shared" si="3"/>
        <v>77061.259235018952</v>
      </c>
      <c r="H55" s="23">
        <f t="shared" si="18"/>
        <v>52209.368342244357</v>
      </c>
      <c r="I55" s="5">
        <f t="shared" si="15"/>
        <v>127704.34652699597</v>
      </c>
      <c r="J55" s="23"/>
      <c r="K55" s="23">
        <f t="shared" si="16"/>
        <v>154.1225184700379</v>
      </c>
      <c r="L55" s="23"/>
      <c r="M55" s="23">
        <f t="shared" si="6"/>
        <v>127858.46904546602</v>
      </c>
      <c r="N55" s="23">
        <f>J55+L55+Grade17!I55</f>
        <v>114410.0407045937</v>
      </c>
      <c r="O55" s="23">
        <f t="shared" si="19"/>
        <v>7692.5010109789582</v>
      </c>
      <c r="P55" s="23">
        <f t="shared" si="17"/>
        <v>315.30711646819856</v>
      </c>
      <c r="Q55" s="23"/>
    </row>
    <row r="56" spans="1:17" x14ac:dyDescent="0.2">
      <c r="A56" s="5">
        <v>65</v>
      </c>
      <c r="B56" s="1">
        <f t="shared" si="12"/>
        <v>2.7521904343497163</v>
      </c>
      <c r="C56" s="5">
        <f t="shared" si="13"/>
        <v>128106.86808362252</v>
      </c>
      <c r="D56" s="5">
        <f t="shared" si="14"/>
        <v>124731.66204111384</v>
      </c>
      <c r="E56" s="5">
        <f t="shared" si="1"/>
        <v>115231.66204111384</v>
      </c>
      <c r="F56" s="5">
        <f t="shared" si="2"/>
        <v>45835.240675219407</v>
      </c>
      <c r="G56" s="5">
        <f t="shared" si="3"/>
        <v>78896.421365894435</v>
      </c>
      <c r="H56" s="23">
        <f t="shared" si="18"/>
        <v>53514.602550800475</v>
      </c>
      <c r="I56" s="5">
        <f t="shared" si="15"/>
        <v>130805.5858401709</v>
      </c>
      <c r="J56" s="23"/>
      <c r="K56" s="23">
        <f t="shared" si="16"/>
        <v>157.79284273178888</v>
      </c>
      <c r="L56" s="23"/>
      <c r="M56" s="23">
        <f t="shared" si="6"/>
        <v>130963.37868290268</v>
      </c>
      <c r="N56" s="23">
        <f>J56+L56+Grade17!I56</f>
        <v>117178.21393720855</v>
      </c>
      <c r="O56" s="23">
        <f t="shared" si="19"/>
        <v>7885.1142345370445</v>
      </c>
      <c r="P56" s="23">
        <f t="shared" si="17"/>
        <v>298.97631922319522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157.79284273178888</v>
      </c>
      <c r="L57" s="23"/>
      <c r="M57" s="23">
        <f t="shared" si="6"/>
        <v>157.79284273178888</v>
      </c>
      <c r="N57" s="23">
        <f>J57+L57+Grade17!I57</f>
        <v>0</v>
      </c>
      <c r="O57" s="23">
        <f t="shared" si="19"/>
        <v>90.257506042583231</v>
      </c>
      <c r="P57" s="23">
        <f t="shared" si="17"/>
        <v>3.1657361898795853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157.79284273178888</v>
      </c>
      <c r="L58" s="23"/>
      <c r="M58" s="23">
        <f t="shared" si="6"/>
        <v>157.79284273178888</v>
      </c>
      <c r="N58" s="23">
        <f>J58+L58+Grade17!I58</f>
        <v>0</v>
      </c>
      <c r="O58" s="23">
        <f t="shared" si="19"/>
        <v>90.257506042583231</v>
      </c>
      <c r="P58" s="23">
        <f t="shared" si="17"/>
        <v>2.9284466161527916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157.79284273178888</v>
      </c>
      <c r="L59" s="23"/>
      <c r="M59" s="23">
        <f t="shared" si="6"/>
        <v>157.79284273178888</v>
      </c>
      <c r="N59" s="23">
        <f>J59+L59+Grade17!I59</f>
        <v>0</v>
      </c>
      <c r="O59" s="23">
        <f t="shared" si="19"/>
        <v>90.257506042583231</v>
      </c>
      <c r="P59" s="23">
        <f t="shared" si="17"/>
        <v>2.7089432186650182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157.79284273178888</v>
      </c>
      <c r="L60" s="23"/>
      <c r="M60" s="23">
        <f t="shared" si="6"/>
        <v>157.79284273178888</v>
      </c>
      <c r="N60" s="23">
        <f>J60+L60+Grade17!I60</f>
        <v>0</v>
      </c>
      <c r="O60" s="23">
        <f t="shared" si="19"/>
        <v>90.257506042583231</v>
      </c>
      <c r="P60" s="23">
        <f t="shared" si="17"/>
        <v>2.5058928243642984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157.79284273178888</v>
      </c>
      <c r="L61" s="23"/>
      <c r="M61" s="23">
        <f t="shared" si="6"/>
        <v>157.79284273178888</v>
      </c>
      <c r="N61" s="23">
        <f>J61+L61+Grade17!I61</f>
        <v>0</v>
      </c>
      <c r="O61" s="23">
        <f t="shared" si="19"/>
        <v>90.257506042583231</v>
      </c>
      <c r="P61" s="23">
        <f t="shared" si="17"/>
        <v>2.3180621889502167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157.79284273178888</v>
      </c>
      <c r="L62" s="23"/>
      <c r="M62" s="23">
        <f t="shared" si="6"/>
        <v>157.79284273178888</v>
      </c>
      <c r="N62" s="23">
        <f>J62+L62+Grade17!I62</f>
        <v>0</v>
      </c>
      <c r="O62" s="23">
        <f t="shared" si="19"/>
        <v>90.257506042583231</v>
      </c>
      <c r="P62" s="23">
        <f t="shared" si="17"/>
        <v>2.1443105066569688</v>
      </c>
      <c r="Q62" s="23"/>
    </row>
    <row r="63" spans="1:17" x14ac:dyDescent="0.2">
      <c r="A63" s="5">
        <v>72</v>
      </c>
      <c r="H63" s="22"/>
      <c r="J63" s="23"/>
      <c r="K63" s="23">
        <f>0.002*G56</f>
        <v>157.79284273178888</v>
      </c>
      <c r="L63" s="23"/>
      <c r="M63" s="23">
        <f t="shared" si="6"/>
        <v>157.79284273178888</v>
      </c>
      <c r="N63" s="23">
        <f>J63+L63+Grade17!I63</f>
        <v>0</v>
      </c>
      <c r="O63" s="23">
        <f t="shared" si="19"/>
        <v>90.257506042583231</v>
      </c>
      <c r="P63" s="23">
        <f t="shared" si="17"/>
        <v>1.9835824814699201</v>
      </c>
      <c r="Q63" s="23"/>
    </row>
    <row r="64" spans="1:17" x14ac:dyDescent="0.2">
      <c r="A64" s="5">
        <v>73</v>
      </c>
      <c r="H64" s="22"/>
      <c r="J64" s="23"/>
      <c r="K64" s="23">
        <f>0.002*G56</f>
        <v>157.79284273178888</v>
      </c>
      <c r="L64" s="23"/>
      <c r="M64" s="23">
        <f t="shared" si="6"/>
        <v>157.79284273178888</v>
      </c>
      <c r="N64" s="23">
        <f>J64+L64+Grade17!I64</f>
        <v>0</v>
      </c>
      <c r="O64" s="23">
        <f t="shared" si="19"/>
        <v>90.257506042583231</v>
      </c>
      <c r="P64" s="23">
        <f t="shared" si="17"/>
        <v>1.8349019176931147</v>
      </c>
      <c r="Q64" s="23"/>
    </row>
    <row r="65" spans="1:17" x14ac:dyDescent="0.2">
      <c r="A65" s="5">
        <v>74</v>
      </c>
      <c r="H65" s="22"/>
      <c r="J65" s="23"/>
      <c r="K65" s="23">
        <f>0.002*G56</f>
        <v>157.79284273178888</v>
      </c>
      <c r="L65" s="23"/>
      <c r="M65" s="23">
        <f t="shared" si="6"/>
        <v>157.79284273178888</v>
      </c>
      <c r="N65" s="23">
        <f>J65+L65+Grade17!I65</f>
        <v>0</v>
      </c>
      <c r="O65" s="23">
        <f t="shared" si="19"/>
        <v>90.257506042583231</v>
      </c>
      <c r="P65" s="23">
        <f t="shared" si="17"/>
        <v>1.697365790939471</v>
      </c>
      <c r="Q65" s="23"/>
    </row>
    <row r="66" spans="1:17" x14ac:dyDescent="0.2">
      <c r="A66" s="5">
        <v>75</v>
      </c>
      <c r="H66" s="22"/>
      <c r="J66" s="23"/>
      <c r="K66" s="23">
        <f>0.002*G56</f>
        <v>157.79284273178888</v>
      </c>
      <c r="L66" s="23"/>
      <c r="M66" s="23">
        <f t="shared" si="6"/>
        <v>157.79284273178888</v>
      </c>
      <c r="N66" s="23">
        <f>J66+L66+Grade17!I66</f>
        <v>0</v>
      </c>
      <c r="O66" s="23">
        <f t="shared" si="19"/>
        <v>90.257506042583231</v>
      </c>
      <c r="P66" s="23">
        <f t="shared" si="17"/>
        <v>1.5701387635333155</v>
      </c>
      <c r="Q66" s="23"/>
    </row>
    <row r="67" spans="1:17" x14ac:dyDescent="0.2">
      <c r="A67" s="5">
        <v>76</v>
      </c>
      <c r="H67" s="22"/>
      <c r="J67" s="23"/>
      <c r="K67" s="23">
        <f>0.002*G56</f>
        <v>157.79284273178888</v>
      </c>
      <c r="L67" s="23"/>
      <c r="M67" s="23">
        <f t="shared" si="6"/>
        <v>157.79284273178888</v>
      </c>
      <c r="N67" s="23">
        <f>J67+L67+Grade17!I67</f>
        <v>0</v>
      </c>
      <c r="O67" s="23">
        <f t="shared" si="19"/>
        <v>90.257506042583231</v>
      </c>
      <c r="P67" s="23">
        <f t="shared" si="17"/>
        <v>1.4524481110140646</v>
      </c>
      <c r="Q67" s="23"/>
    </row>
    <row r="68" spans="1:17" x14ac:dyDescent="0.2">
      <c r="A68" s="5">
        <v>77</v>
      </c>
      <c r="H68" s="22"/>
      <c r="J68" s="23"/>
      <c r="K68" s="23">
        <f>0.002*G56</f>
        <v>157.79284273178888</v>
      </c>
      <c r="L68" s="23"/>
      <c r="M68" s="23">
        <f t="shared" si="6"/>
        <v>157.79284273178888</v>
      </c>
      <c r="N68" s="23">
        <f>J68+L68+Grade17!I68</f>
        <v>0</v>
      </c>
      <c r="O68" s="23">
        <f t="shared" si="19"/>
        <v>90.257506042583231</v>
      </c>
      <c r="P68" s="23">
        <f t="shared" si="17"/>
        <v>1.3435790289267404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15937.077115910677</v>
      </c>
      <c r="L69" s="23"/>
      <c r="M69" s="23">
        <f t="shared" si="6"/>
        <v>15937.077115910677</v>
      </c>
      <c r="N69" s="23">
        <f>J69+L69+Grade17!I69</f>
        <v>0</v>
      </c>
      <c r="O69" s="23">
        <f t="shared" si="19"/>
        <v>9116.008110300907</v>
      </c>
      <c r="P69" s="23">
        <f>O69/return^(A69-startage+1)</f>
        <v>125.52989943086403</v>
      </c>
      <c r="Q69" s="23"/>
    </row>
    <row r="70" spans="1:17" x14ac:dyDescent="0.2">
      <c r="A70" s="5">
        <v>79</v>
      </c>
      <c r="H70" s="22"/>
      <c r="P70" s="23">
        <f>SUM(P5:P69)</f>
        <v>-2.914646302087931E-11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3" sqref="G3:G12"/>
    </sheetView>
  </sheetViews>
  <sheetFormatPr defaultRowHeight="12.75" x14ac:dyDescent="0.2"/>
  <cols>
    <col min="1" max="16384" width="9.140625" style="9"/>
  </cols>
  <sheetData>
    <row r="1" spans="1:22" x14ac:dyDescent="0.2">
      <c r="A1" s="19" t="s">
        <v>5</v>
      </c>
      <c r="B1" s="9" t="s">
        <v>9</v>
      </c>
      <c r="D1" s="9" t="s">
        <v>15</v>
      </c>
      <c r="F1" s="9" t="s">
        <v>24</v>
      </c>
      <c r="G1" s="9" t="s">
        <v>37</v>
      </c>
      <c r="K1" s="9" t="s">
        <v>25</v>
      </c>
      <c r="L1" s="9" t="s">
        <v>29</v>
      </c>
      <c r="M1" s="9" t="s">
        <v>33</v>
      </c>
      <c r="N1" s="9" t="s">
        <v>26</v>
      </c>
      <c r="O1" s="9" t="s">
        <v>30</v>
      </c>
      <c r="P1" s="9" t="s">
        <v>34</v>
      </c>
      <c r="Q1" s="9" t="s">
        <v>27</v>
      </c>
      <c r="R1" s="9" t="s">
        <v>31</v>
      </c>
      <c r="S1" s="9" t="s">
        <v>35</v>
      </c>
      <c r="T1" s="9" t="s">
        <v>28</v>
      </c>
      <c r="U1" s="9" t="s">
        <v>32</v>
      </c>
      <c r="V1" s="9" t="s">
        <v>36</v>
      </c>
    </row>
    <row r="2" spans="1:22" x14ac:dyDescent="0.2">
      <c r="A2" s="19">
        <v>8</v>
      </c>
      <c r="B2" s="12">
        <f>Meta!E2</f>
        <v>1</v>
      </c>
    </row>
    <row r="3" spans="1:22" x14ac:dyDescent="0.2">
      <c r="A3" s="19">
        <v>9</v>
      </c>
      <c r="B3" s="12">
        <f>Meta!E3</f>
        <v>0.98</v>
      </c>
      <c r="D3" s="9">
        <f>Grade9!K2</f>
        <v>1.0478973473633926</v>
      </c>
      <c r="F3" s="16">
        <f t="shared" ref="F3:F12" si="0">(D3-1)*100</f>
        <v>4.7897347363392573</v>
      </c>
      <c r="G3" s="16">
        <f>K3*M3+K4*M4+K5*M5+K6*M6</f>
        <v>7.3500157192433155</v>
      </c>
      <c r="H3" s="16"/>
      <c r="I3" s="16"/>
      <c r="K3" s="9">
        <f>1-B3</f>
        <v>2.0000000000000018E-2</v>
      </c>
      <c r="L3" s="9">
        <f>D3</f>
        <v>1.0478973473633926</v>
      </c>
      <c r="M3" s="9">
        <f t="shared" ref="M3:M12" si="1">(L3-1)*100</f>
        <v>4.7897347363392573</v>
      </c>
    </row>
    <row r="4" spans="1:22" x14ac:dyDescent="0.2">
      <c r="A4" s="19">
        <v>10</v>
      </c>
      <c r="B4" s="12">
        <f>Meta!E4</f>
        <v>0.98</v>
      </c>
      <c r="D4" s="9">
        <f>Grade10!K2</f>
        <v>1.0477415338909719</v>
      </c>
      <c r="F4" s="16">
        <f t="shared" si="0"/>
        <v>4.774153389097191</v>
      </c>
      <c r="G4" s="16">
        <f>N4*P4+N5*P5+N6*P6</f>
        <v>8.2879400615091896</v>
      </c>
      <c r="H4" s="16"/>
      <c r="I4" s="16"/>
      <c r="K4" s="9">
        <f>B3*(1-B4)</f>
        <v>1.9600000000000017E-2</v>
      </c>
      <c r="L4" s="9">
        <f>(D3*D4)^0.5</f>
        <v>1.0478194377309487</v>
      </c>
      <c r="M4" s="9">
        <f t="shared" si="1"/>
        <v>4.7819437730948655</v>
      </c>
      <c r="N4" s="9">
        <f>1-B4</f>
        <v>2.0000000000000018E-2</v>
      </c>
      <c r="O4" s="9">
        <f>D4</f>
        <v>1.0477415338909719</v>
      </c>
      <c r="P4" s="9">
        <f>(O4-1)*100</f>
        <v>4.774153389097191</v>
      </c>
    </row>
    <row r="5" spans="1:22" x14ac:dyDescent="0.2">
      <c r="A5" s="19">
        <v>11</v>
      </c>
      <c r="B5" s="12">
        <f>Meta!E5</f>
        <v>0.98</v>
      </c>
      <c r="D5" s="9">
        <f>Grade11!K2</f>
        <v>1.0475305520190901</v>
      </c>
      <c r="F5" s="16">
        <f t="shared" si="0"/>
        <v>4.7530552019090067</v>
      </c>
      <c r="G5" s="16">
        <f>Q5*S5+Q6*S6</f>
        <v>10.198980082488069</v>
      </c>
      <c r="H5" s="16"/>
      <c r="I5" s="16"/>
      <c r="K5" s="9">
        <f>B3*B4*(1-B5)</f>
        <v>1.9208000000000017E-2</v>
      </c>
      <c r="L5" s="9">
        <f>(D3*D4*D5)^(1/3)</f>
        <v>1.0477231336427164</v>
      </c>
      <c r="M5" s="9">
        <f t="shared" si="1"/>
        <v>4.7723133642716409</v>
      </c>
      <c r="N5" s="9">
        <f>B4*(1-B5)</f>
        <v>1.9600000000000017E-2</v>
      </c>
      <c r="O5" s="9">
        <f>(D4*D5)^0.5</f>
        <v>1.0476360376438651</v>
      </c>
      <c r="P5" s="9">
        <f>(O5-1)*100</f>
        <v>4.7636037643865148</v>
      </c>
      <c r="Q5" s="9">
        <f>1-B5</f>
        <v>2.0000000000000018E-2</v>
      </c>
      <c r="R5" s="9">
        <f>D5</f>
        <v>1.0475305520190901</v>
      </c>
      <c r="S5" s="9">
        <f>(R5-1)*100</f>
        <v>4.7530552019090067</v>
      </c>
    </row>
    <row r="6" spans="1:22" x14ac:dyDescent="0.2">
      <c r="A6" s="19">
        <v>12</v>
      </c>
      <c r="B6" s="12">
        <f>Meta!E6</f>
        <v>0.98</v>
      </c>
      <c r="D6" s="9">
        <f>Grade12!K2</f>
        <v>1.1616198555049875</v>
      </c>
      <c r="F6" s="16">
        <f t="shared" si="0"/>
        <v>16.161985550498748</v>
      </c>
      <c r="G6" s="16">
        <f>T6*V6</f>
        <v>16.161985550498748</v>
      </c>
      <c r="H6" s="16"/>
      <c r="I6" s="16"/>
      <c r="K6" s="9">
        <f>B3*B4*B5</f>
        <v>0.94119199999999992</v>
      </c>
      <c r="L6" s="9">
        <f>(D3*D4*D5*D6)^0.25</f>
        <v>1.0751050617882743</v>
      </c>
      <c r="M6" s="9">
        <f t="shared" si="1"/>
        <v>7.5105061788274252</v>
      </c>
      <c r="N6" s="9">
        <f>B4*B5</f>
        <v>0.96039999999999992</v>
      </c>
      <c r="O6" s="9">
        <f>(D4*D5*D6)^(1/3)</f>
        <v>1.0843303869215459</v>
      </c>
      <c r="P6" s="9">
        <f>(O6-1)*100</f>
        <v>8.433038692154593</v>
      </c>
      <c r="Q6" s="9">
        <f>B5</f>
        <v>0.98</v>
      </c>
      <c r="R6" s="9">
        <f>(D5*D6)^0.5</f>
        <v>1.1031012140658152</v>
      </c>
      <c r="S6" s="9">
        <f>(R6-1)*100</f>
        <v>10.310121406581519</v>
      </c>
      <c r="T6" s="9">
        <v>1</v>
      </c>
      <c r="U6" s="9">
        <f>D6</f>
        <v>1.1616198555049875</v>
      </c>
      <c r="V6" s="9">
        <f>(U6-1)*100</f>
        <v>16.161985550498748</v>
      </c>
    </row>
    <row r="7" spans="1:22" x14ac:dyDescent="0.2">
      <c r="A7" s="19">
        <v>13</v>
      </c>
      <c r="B7" s="12">
        <f>Meta!E7</f>
        <v>0.81200000000000006</v>
      </c>
      <c r="D7" s="9">
        <f>Grade13!K2</f>
        <v>1.0256869992850146</v>
      </c>
      <c r="F7" s="16">
        <f t="shared" si="0"/>
        <v>2.5686999285014611</v>
      </c>
      <c r="G7" s="16">
        <f>K7*M7+K8*M8+K9*M9+K10*M10</f>
        <v>4.8699180701719724</v>
      </c>
      <c r="H7" s="16"/>
      <c r="I7" s="16"/>
      <c r="K7" s="9">
        <f>1-B7</f>
        <v>0.18799999999999994</v>
      </c>
      <c r="L7" s="9">
        <f>D7</f>
        <v>1.0256869992850146</v>
      </c>
      <c r="M7" s="9">
        <f t="shared" si="1"/>
        <v>2.5686999285014611</v>
      </c>
    </row>
    <row r="8" spans="1:22" x14ac:dyDescent="0.2">
      <c r="A8" s="19">
        <v>14</v>
      </c>
      <c r="B8" s="12">
        <f>Meta!E8</f>
        <v>0.81200000000000006</v>
      </c>
      <c r="D8" s="9">
        <f>Grade14!K2</f>
        <v>1.0251668140196575</v>
      </c>
      <c r="F8" s="16">
        <f t="shared" si="0"/>
        <v>2.516681401965748</v>
      </c>
      <c r="G8" s="16">
        <f>N8*P8+N9*P9+N10*P10</f>
        <v>6.3691552215902227</v>
      </c>
      <c r="H8" s="16"/>
      <c r="I8" s="16"/>
      <c r="K8" s="9">
        <f>B7*(1-B8)</f>
        <v>0.15265599999999996</v>
      </c>
      <c r="L8" s="9">
        <f>(D7*D8)^0.5</f>
        <v>1.0254268736669627</v>
      </c>
      <c r="M8" s="9">
        <f t="shared" si="1"/>
        <v>2.5426873666962724</v>
      </c>
      <c r="N8" s="9">
        <f>1-B8</f>
        <v>0.18799999999999994</v>
      </c>
      <c r="O8" s="9">
        <f>D8</f>
        <v>1.0251668140196575</v>
      </c>
      <c r="P8" s="9">
        <f>(O8-1)*100</f>
        <v>2.516681401965748</v>
      </c>
    </row>
    <row r="9" spans="1:22" x14ac:dyDescent="0.2">
      <c r="A9" s="19">
        <v>15</v>
      </c>
      <c r="B9" s="12">
        <f>Meta!E9</f>
        <v>0.81200000000000006</v>
      </c>
      <c r="D9" s="9">
        <f>Grade15!K2</f>
        <v>1.0246027517593592</v>
      </c>
      <c r="F9" s="16">
        <f t="shared" si="0"/>
        <v>2.460275175935922</v>
      </c>
      <c r="G9" s="16">
        <f>Q9*S9+Q10*S10</f>
        <v>9.7313530356045046</v>
      </c>
      <c r="H9" s="16"/>
      <c r="I9" s="16"/>
      <c r="K9" s="9">
        <f>B7*B8*(1-B9)</f>
        <v>0.12395667199999998</v>
      </c>
      <c r="L9" s="9">
        <f>(D7*D8*D9)^(1/3)</f>
        <v>1.0251520927386863</v>
      </c>
      <c r="M9" s="9">
        <f t="shared" si="1"/>
        <v>2.5152092738686349</v>
      </c>
      <c r="N9" s="9">
        <f>B8*(1-B9)</f>
        <v>0.15265599999999996</v>
      </c>
      <c r="O9" s="9">
        <f>(D8*D9)^0.5</f>
        <v>1.0248847440843856</v>
      </c>
      <c r="P9" s="9">
        <f>(O9-1)*100</f>
        <v>2.4884744084385568</v>
      </c>
      <c r="Q9" s="9">
        <f>1-B9</f>
        <v>0.18799999999999994</v>
      </c>
      <c r="R9" s="9">
        <f>D9</f>
        <v>1.0246027517593592</v>
      </c>
      <c r="S9" s="9">
        <f>(R9-1)*100</f>
        <v>2.460275175935922</v>
      </c>
    </row>
    <row r="10" spans="1:22" x14ac:dyDescent="0.2">
      <c r="A10" s="19">
        <v>16</v>
      </c>
      <c r="B10" s="12">
        <f>Meta!E10</f>
        <v>0.81200000000000006</v>
      </c>
      <c r="D10" s="9">
        <f>Grade16!K2</f>
        <v>1.2115191623070976</v>
      </c>
      <c r="F10" s="16">
        <f t="shared" si="0"/>
        <v>21.151916230709755</v>
      </c>
      <c r="G10" s="16">
        <f>T10*V10</f>
        <v>21.151916230709755</v>
      </c>
      <c r="H10" s="16"/>
      <c r="I10" s="16"/>
      <c r="K10" s="9">
        <f>B7*B8*B9</f>
        <v>0.53538732800000011</v>
      </c>
      <c r="L10" s="9">
        <f>(D7*D8*D9*D10)^0.25</f>
        <v>1.068867319735872</v>
      </c>
      <c r="M10" s="9">
        <f t="shared" si="1"/>
        <v>6.8867319735872012</v>
      </c>
      <c r="N10" s="9">
        <f>B8*B9</f>
        <v>0.65934400000000004</v>
      </c>
      <c r="O10" s="9">
        <f>(D8*D9*D10)^(1/3)</f>
        <v>1.0836610110765559</v>
      </c>
      <c r="P10" s="9">
        <f>(O10-1)*100</f>
        <v>8.366101107655588</v>
      </c>
      <c r="Q10" s="9">
        <f>B9</f>
        <v>0.81200000000000006</v>
      </c>
      <c r="R10" s="9">
        <f>(D9*D10)^0.5</f>
        <v>1.1141480455976422</v>
      </c>
      <c r="S10" s="9">
        <f>(R10-1)*100</f>
        <v>11.414804559764224</v>
      </c>
      <c r="T10" s="9">
        <v>1</v>
      </c>
      <c r="U10" s="9">
        <f>D10</f>
        <v>1.2115191623070976</v>
      </c>
      <c r="V10" s="9">
        <f>(U10-1)*100</f>
        <v>21.151916230709755</v>
      </c>
    </row>
    <row r="11" spans="1:22" x14ac:dyDescent="0.2">
      <c r="A11" s="19">
        <v>17</v>
      </c>
      <c r="B11" s="12">
        <f>Meta!E11</f>
        <v>0.57199999999999995</v>
      </c>
      <c r="D11" s="9">
        <f>Grade17!K2</f>
        <v>0.98788794346652786</v>
      </c>
      <c r="F11" s="16">
        <f t="shared" si="0"/>
        <v>-1.2112056533472138</v>
      </c>
      <c r="G11" s="16">
        <f>K11*M11+K12*M12</f>
        <v>1.3926406774214675</v>
      </c>
      <c r="H11" s="16"/>
      <c r="I11" s="16"/>
      <c r="K11" s="9">
        <f>1-B11</f>
        <v>0.42800000000000005</v>
      </c>
      <c r="L11" s="9">
        <f>D11</f>
        <v>0.98788794346652786</v>
      </c>
      <c r="M11" s="9">
        <f t="shared" si="1"/>
        <v>-1.2112056533472138</v>
      </c>
    </row>
    <row r="12" spans="1:22" x14ac:dyDescent="0.2">
      <c r="A12" s="19">
        <v>18</v>
      </c>
      <c r="B12" s="12">
        <f>Meta!E12</f>
        <v>0.57199999999999995</v>
      </c>
      <c r="D12" s="9">
        <f>Grade18!K2</f>
        <v>1.0810291614735084</v>
      </c>
      <c r="F12" s="16">
        <f t="shared" si="0"/>
        <v>8.102916147350836</v>
      </c>
      <c r="G12" s="16">
        <f>N12*P12</f>
        <v>8.102916147350836</v>
      </c>
      <c r="H12" s="16"/>
      <c r="I12" s="16"/>
      <c r="K12" s="9">
        <f>B11</f>
        <v>0.57199999999999995</v>
      </c>
      <c r="L12" s="9">
        <f>(D11*D12)^0.5</f>
        <v>1.0334097324659803</v>
      </c>
      <c r="M12" s="9">
        <f t="shared" si="1"/>
        <v>3.3409732465980335</v>
      </c>
      <c r="N12" s="9">
        <v>1</v>
      </c>
      <c r="O12" s="9">
        <f>D12</f>
        <v>1.0810291614735084</v>
      </c>
      <c r="P12" s="9">
        <f>(O12-1)*100</f>
        <v>8.102916147350836</v>
      </c>
    </row>
    <row r="14" spans="1:22" x14ac:dyDescent="0.2">
      <c r="B14" s="17"/>
    </row>
    <row r="15" spans="1:22" x14ac:dyDescent="0.2">
      <c r="B15" s="17"/>
    </row>
    <row r="16" spans="1:22" x14ac:dyDescent="0.2">
      <c r="B16" s="17"/>
    </row>
    <row r="17" spans="2:2" x14ac:dyDescent="0.2">
      <c r="B17" s="17"/>
    </row>
    <row r="18" spans="2:2" x14ac:dyDescent="0.2">
      <c r="B18" s="17"/>
    </row>
    <row r="19" spans="2:2" x14ac:dyDescent="0.2">
      <c r="B19" s="17"/>
    </row>
    <row r="20" spans="2:2" x14ac:dyDescent="0.2">
      <c r="B20" s="17"/>
    </row>
    <row r="21" spans="2:2" x14ac:dyDescent="0.2">
      <c r="B21" s="17"/>
    </row>
    <row r="22" spans="2:2" x14ac:dyDescent="0.2">
      <c r="B22" s="17"/>
    </row>
    <row r="23" spans="2:2" x14ac:dyDescent="0.2">
      <c r="B23" s="17"/>
    </row>
    <row r="24" spans="2:2" x14ac:dyDescent="0.2">
      <c r="B24" s="17"/>
    </row>
    <row r="25" spans="2:2" x14ac:dyDescent="0.2">
      <c r="B25" s="17"/>
    </row>
    <row r="26" spans="2:2" x14ac:dyDescent="0.2">
      <c r="B26" s="17"/>
    </row>
    <row r="27" spans="2:2" x14ac:dyDescent="0.2">
      <c r="B27" s="2"/>
    </row>
    <row r="28" spans="2:2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workbookViewId="0">
      <selection activeCell="H2" sqref="H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4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J1" s="1" t="s">
        <v>23</v>
      </c>
      <c r="L1" s="1" t="s">
        <v>11</v>
      </c>
    </row>
    <row r="2" spans="1:14" x14ac:dyDescent="0.2">
      <c r="B2" s="5">
        <f>Meta!A2+6</f>
        <v>14</v>
      </c>
      <c r="C2" s="8">
        <f>Meta!B2</f>
        <v>37694</v>
      </c>
      <c r="D2" s="8">
        <f>Meta!C2</f>
        <v>16965</v>
      </c>
      <c r="E2" s="1">
        <f>Meta!D2</f>
        <v>6.3E-2</v>
      </c>
      <c r="F2" s="1">
        <f>Meta!H2</f>
        <v>2.0085479604911836</v>
      </c>
      <c r="G2" s="1">
        <f>Meta!E2</f>
        <v>1</v>
      </c>
      <c r="H2" s="25">
        <f>Meta!F2</f>
        <v>1</v>
      </c>
      <c r="J2" s="1">
        <f>Meta!D2</f>
        <v>6.3E-2</v>
      </c>
      <c r="K2" s="14"/>
    </row>
    <row r="3" spans="1:14" ht="14.25" x14ac:dyDescent="0.2">
      <c r="C3" s="3"/>
      <c r="G3" s="4"/>
    </row>
    <row r="4" spans="1:14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</row>
    <row r="5" spans="1:14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18766.791105541768</v>
      </c>
      <c r="D5" s="5">
        <f t="shared" ref="D5:D36" si="1">IF(A5&lt;startage,1,0)*(C5*(1-initialunempprob))+IF(A5=startage,1,0)*(C5*(1-unempprob))+IF(A5&gt;startage,1,0)*(C5*(1-unempprob)+unempprob*300*52)</f>
        <v>17584.483265892639</v>
      </c>
      <c r="E5" s="5">
        <f>IF(D5-9500&gt;0,1,0)*(D5-9500)</f>
        <v>8084.4832658926389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2962.1096230193148</v>
      </c>
      <c r="G5" s="5">
        <f>D5-F5</f>
        <v>14622.373642873325</v>
      </c>
      <c r="H5" s="23">
        <f t="shared" ref="H5:H36" si="2">benefits*B5/expnorm</f>
        <v>8446.4002521758393</v>
      </c>
      <c r="I5" s="5">
        <f t="shared" ref="I5:I36" si="3">G5+IF(A5&lt;startage,1,0)*(H5*(1-initialunempprob))+IF(A5&gt;=startage,1,0)*(H5*(1-unempprob))</f>
        <v>22536.650679162085</v>
      </c>
      <c r="N5" s="5"/>
    </row>
    <row r="6" spans="1:14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19235.960883180309</v>
      </c>
      <c r="D6" s="5">
        <f t="shared" si="1"/>
        <v>19006.89534753995</v>
      </c>
      <c r="E6" s="5">
        <f t="shared" ref="E6:E56" si="5">IF(D6-9500&gt;0,1,0)*(D6-9500)</f>
        <v>9506.8953475399503</v>
      </c>
      <c r="F6" s="5">
        <f t="shared" ref="F6:F56" si="6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3405.7513309717938</v>
      </c>
      <c r="G6" s="5">
        <f t="shared" ref="G6:G56" si="7">D6-F6</f>
        <v>15601.144016568156</v>
      </c>
      <c r="H6" s="23">
        <f t="shared" si="2"/>
        <v>8657.5602584802346</v>
      </c>
      <c r="I6" s="5">
        <f t="shared" si="3"/>
        <v>23713.277978764138</v>
      </c>
      <c r="N6" s="5"/>
    </row>
    <row r="7" spans="1:14" x14ac:dyDescent="0.2">
      <c r="A7" s="5">
        <v>16</v>
      </c>
      <c r="B7" s="1">
        <f t="shared" si="0"/>
        <v>1.0506249999999999</v>
      </c>
      <c r="C7" s="5">
        <f t="shared" si="4"/>
        <v>19716.859905259815</v>
      </c>
      <c r="D7" s="5">
        <f t="shared" si="1"/>
        <v>19457.497731228446</v>
      </c>
      <c r="E7" s="5">
        <f t="shared" si="5"/>
        <v>9957.4977312284464</v>
      </c>
      <c r="F7" s="5">
        <f t="shared" si="6"/>
        <v>3552.8730092460878</v>
      </c>
      <c r="G7" s="5">
        <f t="shared" si="7"/>
        <v>15904.624721982358</v>
      </c>
      <c r="H7" s="23">
        <f t="shared" si="2"/>
        <v>8873.9992649422402</v>
      </c>
      <c r="I7" s="5">
        <f t="shared" si="3"/>
        <v>24219.56203323324</v>
      </c>
      <c r="N7" s="5"/>
    </row>
    <row r="8" spans="1:14" x14ac:dyDescent="0.2">
      <c r="A8" s="5">
        <v>17</v>
      </c>
      <c r="B8" s="1">
        <f t="shared" si="0"/>
        <v>1.0768906249999999</v>
      </c>
      <c r="C8" s="5">
        <f t="shared" si="4"/>
        <v>20209.781402891313</v>
      </c>
      <c r="D8" s="5">
        <f t="shared" si="1"/>
        <v>19919.365174509159</v>
      </c>
      <c r="E8" s="5">
        <f t="shared" si="5"/>
        <v>10419.365174509159</v>
      </c>
      <c r="F8" s="5">
        <f t="shared" si="6"/>
        <v>3703.6727294772404</v>
      </c>
      <c r="G8" s="5">
        <f t="shared" si="7"/>
        <v>16215.692445031918</v>
      </c>
      <c r="H8" s="23">
        <f t="shared" si="2"/>
        <v>9095.8492465657964</v>
      </c>
      <c r="I8" s="5">
        <f t="shared" si="3"/>
        <v>24738.503189064068</v>
      </c>
      <c r="N8" s="5"/>
    </row>
    <row r="9" spans="1:14" x14ac:dyDescent="0.2">
      <c r="A9" s="5">
        <v>18</v>
      </c>
      <c r="B9" s="1">
        <f t="shared" si="0"/>
        <v>1.1038128906249998</v>
      </c>
      <c r="C9" s="5">
        <f t="shared" si="4"/>
        <v>20715.025937963594</v>
      </c>
      <c r="D9" s="5">
        <f t="shared" si="1"/>
        <v>20392.779303871888</v>
      </c>
      <c r="E9" s="5">
        <f t="shared" si="5"/>
        <v>10892.779303871888</v>
      </c>
      <c r="F9" s="5">
        <f t="shared" si="6"/>
        <v>3858.2424427141714</v>
      </c>
      <c r="G9" s="5">
        <f t="shared" si="7"/>
        <v>16534.536861157718</v>
      </c>
      <c r="H9" s="23">
        <f t="shared" si="2"/>
        <v>9323.245477729939</v>
      </c>
      <c r="I9" s="5">
        <f t="shared" si="3"/>
        <v>25270.41787379067</v>
      </c>
      <c r="N9" s="5"/>
    </row>
    <row r="10" spans="1:14" x14ac:dyDescent="0.2">
      <c r="A10" s="5">
        <v>19</v>
      </c>
      <c r="B10" s="1">
        <f t="shared" si="0"/>
        <v>1.1314082128906247</v>
      </c>
      <c r="C10" s="5">
        <f t="shared" si="4"/>
        <v>21232.901586412681</v>
      </c>
      <c r="D10" s="5">
        <f t="shared" si="1"/>
        <v>20878.028786468683</v>
      </c>
      <c r="E10" s="5">
        <f t="shared" si="5"/>
        <v>11378.028786468683</v>
      </c>
      <c r="F10" s="5">
        <f t="shared" si="6"/>
        <v>4016.676398782025</v>
      </c>
      <c r="G10" s="5">
        <f t="shared" si="7"/>
        <v>16861.35238768666</v>
      </c>
      <c r="H10" s="23">
        <f t="shared" si="2"/>
        <v>9556.3266146731876</v>
      </c>
      <c r="I10" s="5">
        <f t="shared" si="3"/>
        <v>25815.630425635438</v>
      </c>
      <c r="N10" s="5"/>
    </row>
    <row r="11" spans="1:14" x14ac:dyDescent="0.2">
      <c r="A11" s="5">
        <v>20</v>
      </c>
      <c r="B11" s="1">
        <f t="shared" si="0"/>
        <v>1.1596934182128902</v>
      </c>
      <c r="C11" s="5">
        <f t="shared" si="4"/>
        <v>21763.724126072997</v>
      </c>
      <c r="D11" s="5">
        <f t="shared" si="1"/>
        <v>21375.4095061304</v>
      </c>
      <c r="E11" s="5">
        <f t="shared" si="5"/>
        <v>11875.4095061304</v>
      </c>
      <c r="F11" s="5">
        <f t="shared" si="6"/>
        <v>4179.071203751575</v>
      </c>
      <c r="G11" s="5">
        <f t="shared" si="7"/>
        <v>17196.338302378826</v>
      </c>
      <c r="H11" s="23">
        <f t="shared" si="2"/>
        <v>9795.2347800400166</v>
      </c>
      <c r="I11" s="5">
        <f t="shared" si="3"/>
        <v>26374.473291276321</v>
      </c>
      <c r="N11" s="5"/>
    </row>
    <row r="12" spans="1:14" x14ac:dyDescent="0.2">
      <c r="A12" s="5">
        <v>21</v>
      </c>
      <c r="B12" s="1">
        <f t="shared" si="0"/>
        <v>1.1886857536682125</v>
      </c>
      <c r="C12" s="5">
        <f t="shared" si="4"/>
        <v>22307.81722922482</v>
      </c>
      <c r="D12" s="5">
        <f t="shared" si="1"/>
        <v>21885.224743783656</v>
      </c>
      <c r="E12" s="5">
        <f t="shared" si="5"/>
        <v>12385.224743783656</v>
      </c>
      <c r="F12" s="5">
        <f t="shared" si="6"/>
        <v>4345.5258788453639</v>
      </c>
      <c r="G12" s="5">
        <f t="shared" si="7"/>
        <v>17539.698864938291</v>
      </c>
      <c r="H12" s="23">
        <f t="shared" si="2"/>
        <v>10040.115649541018</v>
      </c>
      <c r="I12" s="5">
        <f t="shared" si="3"/>
        <v>26947.287228558227</v>
      </c>
      <c r="N12" s="5"/>
    </row>
    <row r="13" spans="1:14" x14ac:dyDescent="0.2">
      <c r="A13" s="5">
        <v>22</v>
      </c>
      <c r="B13" s="1">
        <f t="shared" si="0"/>
        <v>1.2184028975099177</v>
      </c>
      <c r="C13" s="5">
        <f t="shared" si="4"/>
        <v>22865.512659955442</v>
      </c>
      <c r="D13" s="5">
        <f t="shared" si="1"/>
        <v>22407.78536237825</v>
      </c>
      <c r="E13" s="5">
        <f t="shared" si="5"/>
        <v>12907.78536237825</v>
      </c>
      <c r="F13" s="5">
        <f t="shared" si="6"/>
        <v>4516.1419208164989</v>
      </c>
      <c r="G13" s="5">
        <f t="shared" si="7"/>
        <v>17891.643441561751</v>
      </c>
      <c r="H13" s="23">
        <f t="shared" si="2"/>
        <v>10291.118540779542</v>
      </c>
      <c r="I13" s="5">
        <f t="shared" si="3"/>
        <v>27534.421514272181</v>
      </c>
      <c r="N13" s="5"/>
    </row>
    <row r="14" spans="1:14" x14ac:dyDescent="0.2">
      <c r="A14" s="5">
        <v>23</v>
      </c>
      <c r="B14" s="1">
        <f t="shared" si="0"/>
        <v>1.2488629699476654</v>
      </c>
      <c r="C14" s="5">
        <f t="shared" si="4"/>
        <v>23437.150476454324</v>
      </c>
      <c r="D14" s="5">
        <f t="shared" si="1"/>
        <v>22943.409996437702</v>
      </c>
      <c r="E14" s="5">
        <f t="shared" si="5"/>
        <v>13443.409996437702</v>
      </c>
      <c r="F14" s="5">
        <f t="shared" si="6"/>
        <v>4691.02336383691</v>
      </c>
      <c r="G14" s="5">
        <f t="shared" si="7"/>
        <v>18252.386632600792</v>
      </c>
      <c r="H14" s="23">
        <f t="shared" si="2"/>
        <v>10548.396504299029</v>
      </c>
      <c r="I14" s="5">
        <f t="shared" si="3"/>
        <v>28136.234157128983</v>
      </c>
      <c r="N14" s="5"/>
    </row>
    <row r="15" spans="1:14" x14ac:dyDescent="0.2">
      <c r="A15" s="5">
        <v>24</v>
      </c>
      <c r="B15" s="1">
        <f t="shared" si="0"/>
        <v>1.2800845441963571</v>
      </c>
      <c r="C15" s="5">
        <f t="shared" si="4"/>
        <v>24023.079238365681</v>
      </c>
      <c r="D15" s="5">
        <f t="shared" si="1"/>
        <v>23492.425246348645</v>
      </c>
      <c r="E15" s="5">
        <f t="shared" si="5"/>
        <v>13992.425246348645</v>
      </c>
      <c r="F15" s="5">
        <f t="shared" si="6"/>
        <v>4870.2768429328326</v>
      </c>
      <c r="G15" s="5">
        <f t="shared" si="7"/>
        <v>18622.148403415813</v>
      </c>
      <c r="H15" s="23">
        <f t="shared" si="2"/>
        <v>10812.106416906505</v>
      </c>
      <c r="I15" s="5">
        <f t="shared" si="3"/>
        <v>28753.092116057211</v>
      </c>
      <c r="N15" s="5"/>
    </row>
    <row r="16" spans="1:14" x14ac:dyDescent="0.2">
      <c r="A16" s="5">
        <v>25</v>
      </c>
      <c r="B16" s="1">
        <f t="shared" si="0"/>
        <v>1.312086657801266</v>
      </c>
      <c r="C16" s="5">
        <f t="shared" si="4"/>
        <v>24623.656219324821</v>
      </c>
      <c r="D16" s="5">
        <f t="shared" si="1"/>
        <v>24055.165877507359</v>
      </c>
      <c r="E16" s="5">
        <f t="shared" si="5"/>
        <v>14555.165877507359</v>
      </c>
      <c r="F16" s="5">
        <f t="shared" si="6"/>
        <v>5054.0116590061525</v>
      </c>
      <c r="G16" s="5">
        <f t="shared" si="7"/>
        <v>19001.154218501208</v>
      </c>
      <c r="H16" s="23">
        <f t="shared" si="2"/>
        <v>11082.409077329168</v>
      </c>
      <c r="I16" s="5">
        <f t="shared" si="3"/>
        <v>29385.371523958638</v>
      </c>
      <c r="N16" s="5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25239.24762480794</v>
      </c>
      <c r="D17" s="5">
        <f t="shared" si="1"/>
        <v>24631.975024445041</v>
      </c>
      <c r="E17" s="5">
        <f t="shared" si="5"/>
        <v>15131.975024445041</v>
      </c>
      <c r="F17" s="5">
        <f t="shared" si="6"/>
        <v>5242.3398454813059</v>
      </c>
      <c r="G17" s="5">
        <f t="shared" si="7"/>
        <v>19389.635178963734</v>
      </c>
      <c r="H17" s="23">
        <f t="shared" si="2"/>
        <v>11359.469304262395</v>
      </c>
      <c r="I17" s="5">
        <f t="shared" si="3"/>
        <v>30033.457917057596</v>
      </c>
      <c r="N17" s="5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25870.228815428138</v>
      </c>
      <c r="D18" s="5">
        <f t="shared" si="1"/>
        <v>25223.204400056165</v>
      </c>
      <c r="E18" s="5">
        <f t="shared" si="5"/>
        <v>15723.204400056165</v>
      </c>
      <c r="F18" s="5">
        <f t="shared" si="6"/>
        <v>5435.3762366183382</v>
      </c>
      <c r="G18" s="5">
        <f t="shared" si="7"/>
        <v>19787.828163437829</v>
      </c>
      <c r="H18" s="23">
        <f t="shared" si="2"/>
        <v>11643.456036868954</v>
      </c>
      <c r="I18" s="5">
        <f t="shared" si="3"/>
        <v>30697.746469984042</v>
      </c>
      <c r="N18" s="5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26516.984535813841</v>
      </c>
      <c r="D19" s="5">
        <f t="shared" si="1"/>
        <v>25829.214510057569</v>
      </c>
      <c r="E19" s="5">
        <f t="shared" si="5"/>
        <v>16329.214510057569</v>
      </c>
      <c r="F19" s="5">
        <f t="shared" si="6"/>
        <v>5633.2385375337963</v>
      </c>
      <c r="G19" s="5">
        <f t="shared" si="7"/>
        <v>20195.975972523775</v>
      </c>
      <c r="H19" s="23">
        <f t="shared" si="2"/>
        <v>11934.542437790677</v>
      </c>
      <c r="I19" s="5">
        <f t="shared" si="3"/>
        <v>31378.642236733642</v>
      </c>
      <c r="N19" s="5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27179.90914920919</v>
      </c>
      <c r="D20" s="5">
        <f t="shared" si="1"/>
        <v>26450.37487280901</v>
      </c>
      <c r="E20" s="5">
        <f t="shared" si="5"/>
        <v>16950.37487280901</v>
      </c>
      <c r="F20" s="5">
        <f t="shared" si="6"/>
        <v>5836.0473959721421</v>
      </c>
      <c r="G20" s="5">
        <f t="shared" si="7"/>
        <v>20614.327476836868</v>
      </c>
      <c r="H20" s="23">
        <f t="shared" si="2"/>
        <v>12232.905998735445</v>
      </c>
      <c r="I20" s="5">
        <f t="shared" si="3"/>
        <v>32076.560397651981</v>
      </c>
      <c r="N20" s="5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27859.406877939415</v>
      </c>
      <c r="D21" s="5">
        <f t="shared" si="1"/>
        <v>27087.064244629233</v>
      </c>
      <c r="E21" s="5">
        <f t="shared" si="5"/>
        <v>17587.064244629233</v>
      </c>
      <c r="F21" s="5">
        <f t="shared" si="6"/>
        <v>6043.9264758714444</v>
      </c>
      <c r="G21" s="5">
        <f t="shared" si="7"/>
        <v>21043.137768757788</v>
      </c>
      <c r="H21" s="23">
        <f t="shared" si="2"/>
        <v>12538.728648703831</v>
      </c>
      <c r="I21" s="5">
        <f t="shared" si="3"/>
        <v>32791.92651259328</v>
      </c>
      <c r="N21" s="5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28555.892049887898</v>
      </c>
      <c r="D22" s="5">
        <f t="shared" si="1"/>
        <v>27739.670850744962</v>
      </c>
      <c r="E22" s="5">
        <f t="shared" si="5"/>
        <v>18239.670850744962</v>
      </c>
      <c r="F22" s="5">
        <f t="shared" si="6"/>
        <v>6257.0025327682306</v>
      </c>
      <c r="G22" s="5">
        <f t="shared" si="7"/>
        <v>21482.668317976731</v>
      </c>
      <c r="H22" s="23">
        <f t="shared" si="2"/>
        <v>12852.196864921425</v>
      </c>
      <c r="I22" s="5">
        <f t="shared" si="3"/>
        <v>33525.17678040811</v>
      </c>
      <c r="N22" s="5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29269.789351135096</v>
      </c>
      <c r="D23" s="5">
        <f t="shared" si="1"/>
        <v>28408.592622013584</v>
      </c>
      <c r="E23" s="5">
        <f t="shared" si="5"/>
        <v>18908.592622013584</v>
      </c>
      <c r="F23" s="5">
        <f t="shared" si="6"/>
        <v>6475.4054910874347</v>
      </c>
      <c r="G23" s="5">
        <f t="shared" si="7"/>
        <v>21933.187130926148</v>
      </c>
      <c r="H23" s="23">
        <f t="shared" si="2"/>
        <v>13173.501786544462</v>
      </c>
      <c r="I23" s="5">
        <f t="shared" si="3"/>
        <v>34276.758304918309</v>
      </c>
      <c r="N23" s="5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30001.534084913474</v>
      </c>
      <c r="D24" s="5">
        <f t="shared" si="1"/>
        <v>29094.237437563927</v>
      </c>
      <c r="E24" s="5">
        <f t="shared" si="5"/>
        <v>19594.237437563927</v>
      </c>
      <c r="F24" s="5">
        <f t="shared" si="6"/>
        <v>6699.2685233646225</v>
      </c>
      <c r="G24" s="5">
        <f t="shared" si="7"/>
        <v>22394.968914199304</v>
      </c>
      <c r="H24" s="23">
        <f t="shared" si="2"/>
        <v>13502.839331208072</v>
      </c>
      <c r="I24" s="5">
        <f t="shared" si="3"/>
        <v>35047.129367541267</v>
      </c>
      <c r="N24" s="5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30751.57243703631</v>
      </c>
      <c r="D25" s="5">
        <f t="shared" si="1"/>
        <v>29797.023373503023</v>
      </c>
      <c r="E25" s="5">
        <f t="shared" si="5"/>
        <v>20297.023373503023</v>
      </c>
      <c r="F25" s="5">
        <f t="shared" si="6"/>
        <v>6928.7281314487373</v>
      </c>
      <c r="G25" s="5">
        <f t="shared" si="7"/>
        <v>22868.295242054286</v>
      </c>
      <c r="H25" s="23">
        <f t="shared" si="2"/>
        <v>13840.410314488272</v>
      </c>
      <c r="I25" s="5">
        <f t="shared" si="3"/>
        <v>35836.759706729797</v>
      </c>
      <c r="N25" s="5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31520.361747962212</v>
      </c>
      <c r="D26" s="5">
        <f t="shared" si="1"/>
        <v>30517.378957840592</v>
      </c>
      <c r="E26" s="5">
        <f t="shared" si="5"/>
        <v>21017.378957840592</v>
      </c>
      <c r="F26" s="5">
        <f t="shared" si="6"/>
        <v>7163.9242297349538</v>
      </c>
      <c r="G26" s="5">
        <f t="shared" si="7"/>
        <v>23353.454728105637</v>
      </c>
      <c r="H26" s="23">
        <f t="shared" si="2"/>
        <v>14186.420572350478</v>
      </c>
      <c r="I26" s="5">
        <f t="shared" si="3"/>
        <v>36646.130804398039</v>
      </c>
      <c r="N26" s="5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32308.370791661266</v>
      </c>
      <c r="D27" s="5">
        <f t="shared" si="1"/>
        <v>31255.743431786606</v>
      </c>
      <c r="E27" s="5">
        <f t="shared" si="5"/>
        <v>21755.743431786606</v>
      </c>
      <c r="F27" s="5">
        <f t="shared" si="6"/>
        <v>7405.0002304783266</v>
      </c>
      <c r="G27" s="5">
        <f t="shared" si="7"/>
        <v>23850.74320130828</v>
      </c>
      <c r="H27" s="23">
        <f t="shared" si="2"/>
        <v>14541.081086659238</v>
      </c>
      <c r="I27" s="5">
        <f t="shared" si="3"/>
        <v>37475.736179507985</v>
      </c>
      <c r="N27" s="5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33116.080061452798</v>
      </c>
      <c r="D28" s="5">
        <f t="shared" si="1"/>
        <v>32012.567017581274</v>
      </c>
      <c r="E28" s="5">
        <f t="shared" si="5"/>
        <v>22512.567017581274</v>
      </c>
      <c r="F28" s="5">
        <f t="shared" si="6"/>
        <v>7652.1031312402865</v>
      </c>
      <c r="G28" s="5">
        <f t="shared" si="7"/>
        <v>24360.463886340985</v>
      </c>
      <c r="H28" s="23">
        <f t="shared" si="2"/>
        <v>14904.608113825721</v>
      </c>
      <c r="I28" s="5">
        <f t="shared" si="3"/>
        <v>38326.081688995691</v>
      </c>
      <c r="N28" s="5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33943.982062989118</v>
      </c>
      <c r="D29" s="5">
        <f t="shared" si="1"/>
        <v>32788.311193020803</v>
      </c>
      <c r="E29" s="5">
        <f t="shared" si="5"/>
        <v>23288.311193020803</v>
      </c>
      <c r="F29" s="5">
        <f t="shared" si="6"/>
        <v>7905.383604521292</v>
      </c>
      <c r="G29" s="5">
        <f t="shared" si="7"/>
        <v>24882.927588499511</v>
      </c>
      <c r="H29" s="23">
        <f t="shared" si="2"/>
        <v>15277.223316671363</v>
      </c>
      <c r="I29" s="5">
        <f t="shared" si="3"/>
        <v>39197.685836220582</v>
      </c>
      <c r="N29" s="5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34792.581614563838</v>
      </c>
      <c r="D30" s="5">
        <f t="shared" si="1"/>
        <v>33583.448972846316</v>
      </c>
      <c r="E30" s="5">
        <f t="shared" si="5"/>
        <v>24083.448972846316</v>
      </c>
      <c r="F30" s="5">
        <f t="shared" si="6"/>
        <v>8164.9960896343218</v>
      </c>
      <c r="G30" s="5">
        <f t="shared" si="7"/>
        <v>25418.452883211994</v>
      </c>
      <c r="H30" s="23">
        <f t="shared" si="2"/>
        <v>15659.153899588144</v>
      </c>
      <c r="I30" s="5">
        <f t="shared" si="3"/>
        <v>40091.080087126087</v>
      </c>
      <c r="N30" s="5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35662.396154927934</v>
      </c>
      <c r="D31" s="5">
        <f t="shared" si="1"/>
        <v>34398.465197167476</v>
      </c>
      <c r="E31" s="5">
        <f t="shared" si="5"/>
        <v>24898.465197167476</v>
      </c>
      <c r="F31" s="5">
        <f t="shared" si="6"/>
        <v>8431.0988868751811</v>
      </c>
      <c r="G31" s="5">
        <f t="shared" si="7"/>
        <v>25967.366310292295</v>
      </c>
      <c r="H31" s="23">
        <f t="shared" si="2"/>
        <v>16050.632747077847</v>
      </c>
      <c r="I31" s="5">
        <f t="shared" si="3"/>
        <v>41006.809194304238</v>
      </c>
      <c r="N31" s="5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36553.95605880113</v>
      </c>
      <c r="D32" s="5">
        <f t="shared" si="1"/>
        <v>35233.856827096664</v>
      </c>
      <c r="E32" s="5">
        <f t="shared" si="5"/>
        <v>25733.856827096664</v>
      </c>
      <c r="F32" s="5">
        <f t="shared" si="6"/>
        <v>8703.8542540470607</v>
      </c>
      <c r="G32" s="5">
        <f t="shared" si="7"/>
        <v>26530.002573049605</v>
      </c>
      <c r="H32" s="23">
        <f t="shared" si="2"/>
        <v>16451.898565754793</v>
      </c>
      <c r="I32" s="5">
        <f t="shared" si="3"/>
        <v>41945.431529161848</v>
      </c>
      <c r="N32" s="5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37467.804960271154</v>
      </c>
      <c r="D33" s="5">
        <f t="shared" si="1"/>
        <v>36090.13324777408</v>
      </c>
      <c r="E33" s="5">
        <f t="shared" si="5"/>
        <v>26590.13324777408</v>
      </c>
      <c r="F33" s="5">
        <f t="shared" si="6"/>
        <v>8983.4285053982367</v>
      </c>
      <c r="G33" s="5">
        <f t="shared" si="7"/>
        <v>27106.704742375841</v>
      </c>
      <c r="H33" s="23">
        <f t="shared" si="2"/>
        <v>16863.19602989866</v>
      </c>
      <c r="I33" s="5">
        <f t="shared" si="3"/>
        <v>42907.519422390884</v>
      </c>
      <c r="N33" s="5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38404.500084277941</v>
      </c>
      <c r="D34" s="5">
        <f t="shared" si="1"/>
        <v>36967.816578968435</v>
      </c>
      <c r="E34" s="5">
        <f t="shared" si="5"/>
        <v>27467.816578968435</v>
      </c>
      <c r="F34" s="5">
        <f t="shared" si="6"/>
        <v>9269.9921130331932</v>
      </c>
      <c r="G34" s="5">
        <f t="shared" si="7"/>
        <v>27697.824465935242</v>
      </c>
      <c r="H34" s="23">
        <f t="shared" si="2"/>
        <v>17284.77593064613</v>
      </c>
      <c r="I34" s="5">
        <f t="shared" si="3"/>
        <v>43893.659512950668</v>
      </c>
      <c r="N34" s="5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39364.612586384872</v>
      </c>
      <c r="D35" s="5">
        <f t="shared" si="1"/>
        <v>37867.441993442633</v>
      </c>
      <c r="E35" s="5">
        <f t="shared" si="5"/>
        <v>28367.441993442633</v>
      </c>
      <c r="F35" s="5">
        <f t="shared" si="6"/>
        <v>9563.7198108590201</v>
      </c>
      <c r="G35" s="5">
        <f t="shared" si="7"/>
        <v>28303.722182583613</v>
      </c>
      <c r="H35" s="23">
        <f t="shared" si="2"/>
        <v>17716.895328912276</v>
      </c>
      <c r="I35" s="5">
        <f t="shared" si="3"/>
        <v>44904.453105774417</v>
      </c>
      <c r="N35" s="5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40348.727901044513</v>
      </c>
      <c r="D36" s="5">
        <f t="shared" si="1"/>
        <v>38789.55804327871</v>
      </c>
      <c r="E36" s="5">
        <f t="shared" si="5"/>
        <v>29289.55804327871</v>
      </c>
      <c r="F36" s="5">
        <f t="shared" si="6"/>
        <v>9864.7907011304997</v>
      </c>
      <c r="G36" s="5">
        <f t="shared" si="7"/>
        <v>28924.76734214821</v>
      </c>
      <c r="H36" s="23">
        <f t="shared" si="2"/>
        <v>18159.817712135089</v>
      </c>
      <c r="I36" s="5">
        <f t="shared" si="3"/>
        <v>45940.516538418786</v>
      </c>
      <c r="N36" s="5"/>
    </row>
    <row r="37" spans="1:14" x14ac:dyDescent="0.2">
      <c r="A37" s="5">
        <v>46</v>
      </c>
      <c r="B37" s="1">
        <f t="shared" ref="B37:B56" si="8">(1+experiencepremium)^(A37-startage)</f>
        <v>2.2037569377728037</v>
      </c>
      <c r="C37" s="5">
        <f t="shared" ref="C37:C56" si="9">pretaxincome*B37/expnorm</f>
        <v>41357.44609857061</v>
      </c>
      <c r="D37" s="5">
        <f t="shared" ref="D37:D56" si="10">IF(A37&lt;startage,1,0)*(C37*(1-initialunempprob))+IF(A37=startage,1,0)*(C37*(1-unempprob))+IF(A37&gt;startage,1,0)*(C37*(1-unempprob)+unempprob*300*52)</f>
        <v>39734.726994360666</v>
      </c>
      <c r="E37" s="5">
        <f t="shared" si="5"/>
        <v>30234.726994360666</v>
      </c>
      <c r="F37" s="5">
        <f t="shared" si="6"/>
        <v>10173.388363658758</v>
      </c>
      <c r="G37" s="5">
        <f t="shared" si="7"/>
        <v>29561.33863070191</v>
      </c>
      <c r="H37" s="23">
        <f t="shared" ref="H37:H56" si="11">benefits*B37/expnorm</f>
        <v>18613.813154938463</v>
      </c>
      <c r="I37" s="5">
        <f t="shared" ref="I37:I56" si="12">G37+IF(A37&lt;startage,1,0)*(H37*(1-initialunempprob))+IF(A37&gt;=startage,1,0)*(H37*(1-unempprob))</f>
        <v>47002.481556879255</v>
      </c>
      <c r="N37" s="5"/>
    </row>
    <row r="38" spans="1:14" x14ac:dyDescent="0.2">
      <c r="A38" s="5">
        <v>47</v>
      </c>
      <c r="B38" s="1">
        <f t="shared" si="8"/>
        <v>2.2588508612171236</v>
      </c>
      <c r="C38" s="5">
        <f t="shared" si="9"/>
        <v>42391.382251034876</v>
      </c>
      <c r="D38" s="5">
        <f t="shared" si="10"/>
        <v>40703.525169219683</v>
      </c>
      <c r="E38" s="5">
        <f t="shared" si="5"/>
        <v>31203.525169219683</v>
      </c>
      <c r="F38" s="5">
        <f t="shared" si="6"/>
        <v>10489.700967750226</v>
      </c>
      <c r="G38" s="5">
        <f t="shared" si="7"/>
        <v>30213.824201469455</v>
      </c>
      <c r="H38" s="23">
        <f t="shared" si="11"/>
        <v>19079.158483811923</v>
      </c>
      <c r="I38" s="5">
        <f t="shared" si="12"/>
        <v>48090.995700801228</v>
      </c>
      <c r="N38" s="5"/>
    </row>
    <row r="39" spans="1:14" x14ac:dyDescent="0.2">
      <c r="A39" s="5">
        <v>48</v>
      </c>
      <c r="B39" s="1">
        <f t="shared" si="8"/>
        <v>2.3153221327475517</v>
      </c>
      <c r="C39" s="5">
        <f t="shared" si="9"/>
        <v>43451.166807310743</v>
      </c>
      <c r="D39" s="5">
        <f t="shared" si="10"/>
        <v>41696.543298450175</v>
      </c>
      <c r="E39" s="5">
        <f t="shared" si="5"/>
        <v>32196.543298450175</v>
      </c>
      <c r="F39" s="5">
        <f t="shared" si="6"/>
        <v>10813.921386943983</v>
      </c>
      <c r="G39" s="5">
        <f t="shared" si="7"/>
        <v>30882.62191150619</v>
      </c>
      <c r="H39" s="23">
        <f t="shared" si="11"/>
        <v>19556.137445907221</v>
      </c>
      <c r="I39" s="5">
        <f t="shared" si="12"/>
        <v>49206.72269832126</v>
      </c>
      <c r="N39" s="5"/>
    </row>
    <row r="40" spans="1:14" x14ac:dyDescent="0.2">
      <c r="A40" s="5">
        <v>49</v>
      </c>
      <c r="B40" s="1">
        <f t="shared" si="8"/>
        <v>2.3732051860662402</v>
      </c>
      <c r="C40" s="5">
        <f t="shared" si="9"/>
        <v>44537.445977493509</v>
      </c>
      <c r="D40" s="5">
        <f t="shared" si="10"/>
        <v>42714.386880911421</v>
      </c>
      <c r="E40" s="5">
        <f t="shared" si="5"/>
        <v>33214.386880911421</v>
      </c>
      <c r="F40" s="5">
        <f t="shared" si="6"/>
        <v>11146.247316617579</v>
      </c>
      <c r="G40" s="5">
        <f t="shared" si="7"/>
        <v>31568.139564293844</v>
      </c>
      <c r="H40" s="23">
        <f t="shared" si="11"/>
        <v>20045.040882054898</v>
      </c>
      <c r="I40" s="5">
        <f t="shared" si="12"/>
        <v>50350.342870779285</v>
      </c>
      <c r="N40" s="5"/>
    </row>
    <row r="41" spans="1:14" x14ac:dyDescent="0.2">
      <c r="A41" s="5">
        <v>50</v>
      </c>
      <c r="B41" s="1">
        <f t="shared" si="8"/>
        <v>2.4325353157178964</v>
      </c>
      <c r="C41" s="5">
        <f t="shared" si="9"/>
        <v>45650.882126930854</v>
      </c>
      <c r="D41" s="5">
        <f t="shared" si="10"/>
        <v>43757.676552934216</v>
      </c>
      <c r="E41" s="5">
        <f t="shared" si="5"/>
        <v>34257.676552934216</v>
      </c>
      <c r="F41" s="5">
        <f t="shared" si="6"/>
        <v>11486.881394533022</v>
      </c>
      <c r="G41" s="5">
        <f t="shared" si="7"/>
        <v>32270.795158401193</v>
      </c>
      <c r="H41" s="23">
        <f t="shared" si="11"/>
        <v>20546.166904106274</v>
      </c>
      <c r="I41" s="5">
        <f t="shared" si="12"/>
        <v>51522.55354754877</v>
      </c>
      <c r="N41" s="5"/>
    </row>
    <row r="42" spans="1:14" x14ac:dyDescent="0.2">
      <c r="A42" s="5">
        <v>51</v>
      </c>
      <c r="B42" s="1">
        <f t="shared" si="8"/>
        <v>2.4933486986108435</v>
      </c>
      <c r="C42" s="5">
        <f t="shared" si="9"/>
        <v>46792.154180104117</v>
      </c>
      <c r="D42" s="5">
        <f t="shared" si="10"/>
        <v>44827.048466757566</v>
      </c>
      <c r="E42" s="5">
        <f t="shared" si="5"/>
        <v>35327.048466757566</v>
      </c>
      <c r="F42" s="5">
        <f t="shared" si="6"/>
        <v>11918.736171072102</v>
      </c>
      <c r="G42" s="5">
        <f t="shared" si="7"/>
        <v>32908.312295685464</v>
      </c>
      <c r="H42" s="23">
        <f t="shared" si="11"/>
        <v>21059.821076708926</v>
      </c>
      <c r="I42" s="5">
        <f t="shared" si="12"/>
        <v>52641.364644561734</v>
      </c>
      <c r="N42" s="5"/>
    </row>
    <row r="43" spans="1:14" x14ac:dyDescent="0.2">
      <c r="A43" s="5">
        <v>52</v>
      </c>
      <c r="B43" s="1">
        <f t="shared" si="8"/>
        <v>2.555682416076114</v>
      </c>
      <c r="C43" s="5">
        <f t="shared" si="9"/>
        <v>47961.958034606709</v>
      </c>
      <c r="D43" s="5">
        <f t="shared" si="10"/>
        <v>45923.154678426494</v>
      </c>
      <c r="E43" s="5">
        <f t="shared" si="5"/>
        <v>36423.154678426494</v>
      </c>
      <c r="F43" s="5">
        <f t="shared" si="6"/>
        <v>12386.2254703489</v>
      </c>
      <c r="G43" s="5">
        <f t="shared" si="7"/>
        <v>33536.929208077592</v>
      </c>
      <c r="H43" s="23">
        <f t="shared" si="11"/>
        <v>21586.316603626648</v>
      </c>
      <c r="I43" s="5">
        <f t="shared" si="12"/>
        <v>53763.307865675764</v>
      </c>
      <c r="N43" s="5"/>
    </row>
    <row r="44" spans="1:14" x14ac:dyDescent="0.2">
      <c r="A44" s="5">
        <v>53</v>
      </c>
      <c r="B44" s="1">
        <f t="shared" si="8"/>
        <v>2.6195744764780171</v>
      </c>
      <c r="C44" s="5">
        <f t="shared" si="9"/>
        <v>49161.006985471882</v>
      </c>
      <c r="D44" s="5">
        <f t="shared" si="10"/>
        <v>47046.663545387157</v>
      </c>
      <c r="E44" s="5">
        <f t="shared" si="5"/>
        <v>37546.663545387157</v>
      </c>
      <c r="F44" s="5">
        <f t="shared" si="6"/>
        <v>12865.402002107623</v>
      </c>
      <c r="G44" s="5">
        <f t="shared" si="7"/>
        <v>34181.261543279536</v>
      </c>
      <c r="H44" s="23">
        <f t="shared" si="11"/>
        <v>22125.974518717318</v>
      </c>
      <c r="I44" s="5">
        <f t="shared" si="12"/>
        <v>54913.299667317668</v>
      </c>
      <c r="N44" s="5"/>
    </row>
    <row r="45" spans="1:14" x14ac:dyDescent="0.2">
      <c r="A45" s="5">
        <v>54</v>
      </c>
      <c r="B45" s="1">
        <f t="shared" si="8"/>
        <v>2.6850638383899672</v>
      </c>
      <c r="C45" s="5">
        <f t="shared" si="9"/>
        <v>50390.032160108669</v>
      </c>
      <c r="D45" s="5">
        <f t="shared" si="10"/>
        <v>48198.260134021832</v>
      </c>
      <c r="E45" s="5">
        <f t="shared" si="5"/>
        <v>38698.260134021832</v>
      </c>
      <c r="F45" s="5">
        <f t="shared" si="6"/>
        <v>13356.557947160312</v>
      </c>
      <c r="G45" s="5">
        <f t="shared" si="7"/>
        <v>34841.702186861519</v>
      </c>
      <c r="H45" s="23">
        <f t="shared" si="11"/>
        <v>22679.123881685246</v>
      </c>
      <c r="I45" s="5">
        <f t="shared" si="12"/>
        <v>56092.041264000596</v>
      </c>
      <c r="N45" s="5"/>
    </row>
    <row r="46" spans="1:14" x14ac:dyDescent="0.2">
      <c r="A46" s="5">
        <v>55</v>
      </c>
      <c r="B46" s="1">
        <f t="shared" si="8"/>
        <v>2.7521904343497163</v>
      </c>
      <c r="C46" s="5">
        <f t="shared" si="9"/>
        <v>51649.782964111386</v>
      </c>
      <c r="D46" s="5">
        <f t="shared" si="10"/>
        <v>49378.646637372374</v>
      </c>
      <c r="E46" s="5">
        <f t="shared" si="5"/>
        <v>39878.646637372374</v>
      </c>
      <c r="F46" s="5">
        <f t="shared" si="6"/>
        <v>13859.992790839318</v>
      </c>
      <c r="G46" s="5">
        <f t="shared" si="7"/>
        <v>35518.653846533052</v>
      </c>
      <c r="H46" s="23">
        <f t="shared" si="11"/>
        <v>23246.101978727376</v>
      </c>
      <c r="I46" s="5">
        <f t="shared" si="12"/>
        <v>57300.251400600609</v>
      </c>
      <c r="N46" s="5"/>
    </row>
    <row r="47" spans="1:14" x14ac:dyDescent="0.2">
      <c r="A47" s="5">
        <v>56</v>
      </c>
      <c r="B47" s="1">
        <f t="shared" si="8"/>
        <v>2.8209951952084591</v>
      </c>
      <c r="C47" s="5">
        <f t="shared" si="9"/>
        <v>52941.02753821417</v>
      </c>
      <c r="D47" s="5">
        <f t="shared" si="10"/>
        <v>50588.542803306686</v>
      </c>
      <c r="E47" s="5">
        <f t="shared" si="5"/>
        <v>41088.542803306686</v>
      </c>
      <c r="F47" s="5">
        <f t="shared" si="6"/>
        <v>14376.013505610303</v>
      </c>
      <c r="G47" s="5">
        <f t="shared" si="7"/>
        <v>36212.529297696383</v>
      </c>
      <c r="H47" s="23">
        <f t="shared" si="11"/>
        <v>23827.254528195561</v>
      </c>
      <c r="I47" s="5">
        <f t="shared" si="12"/>
        <v>58538.666790615622</v>
      </c>
      <c r="N47" s="5"/>
    </row>
    <row r="48" spans="1:14" x14ac:dyDescent="0.2">
      <c r="A48" s="5">
        <v>57</v>
      </c>
      <c r="B48" s="1">
        <f t="shared" si="8"/>
        <v>2.8915200750886707</v>
      </c>
      <c r="C48" s="5">
        <f t="shared" si="9"/>
        <v>54264.55322666953</v>
      </c>
      <c r="D48" s="5">
        <f t="shared" si="10"/>
        <v>51828.686373389355</v>
      </c>
      <c r="E48" s="5">
        <f t="shared" si="5"/>
        <v>42328.686373389355</v>
      </c>
      <c r="F48" s="5">
        <f t="shared" si="6"/>
        <v>14904.93473825056</v>
      </c>
      <c r="G48" s="5">
        <f t="shared" si="7"/>
        <v>36923.751635138797</v>
      </c>
      <c r="H48" s="23">
        <f t="shared" si="11"/>
        <v>24422.935891400452</v>
      </c>
      <c r="I48" s="5">
        <f t="shared" si="12"/>
        <v>59808.042565381023</v>
      </c>
      <c r="N48" s="5"/>
    </row>
    <row r="49" spans="1:14" x14ac:dyDescent="0.2">
      <c r="A49" s="5">
        <v>58</v>
      </c>
      <c r="B49" s="1">
        <f t="shared" si="8"/>
        <v>2.9638080769658868</v>
      </c>
      <c r="C49" s="5">
        <f t="shared" si="9"/>
        <v>55621.167057336257</v>
      </c>
      <c r="D49" s="5">
        <f t="shared" si="10"/>
        <v>53099.833532724078</v>
      </c>
      <c r="E49" s="5">
        <f t="shared" si="5"/>
        <v>43599.833532724078</v>
      </c>
      <c r="F49" s="5">
        <f t="shared" si="6"/>
        <v>15447.079001706819</v>
      </c>
      <c r="G49" s="5">
        <f t="shared" si="7"/>
        <v>37652.754531017257</v>
      </c>
      <c r="H49" s="23">
        <f t="shared" si="11"/>
        <v>25033.509288685455</v>
      </c>
      <c r="I49" s="5">
        <f t="shared" si="12"/>
        <v>61109.152734515534</v>
      </c>
      <c r="N49" s="5"/>
    </row>
    <row r="50" spans="1:14" x14ac:dyDescent="0.2">
      <c r="A50" s="5">
        <v>59</v>
      </c>
      <c r="B50" s="1">
        <f t="shared" si="8"/>
        <v>3.0379032788900342</v>
      </c>
      <c r="C50" s="5">
        <f t="shared" si="9"/>
        <v>57011.69623376966</v>
      </c>
      <c r="D50" s="5">
        <f t="shared" si="10"/>
        <v>54402.759371042179</v>
      </c>
      <c r="E50" s="5">
        <f t="shared" si="5"/>
        <v>44902.759371042179</v>
      </c>
      <c r="F50" s="5">
        <f t="shared" si="6"/>
        <v>16002.776871749491</v>
      </c>
      <c r="G50" s="5">
        <f t="shared" si="7"/>
        <v>38399.982499292688</v>
      </c>
      <c r="H50" s="23">
        <f t="shared" si="11"/>
        <v>25659.347020902595</v>
      </c>
      <c r="I50" s="5">
        <f t="shared" si="12"/>
        <v>62442.790657878417</v>
      </c>
      <c r="N50" s="5"/>
    </row>
    <row r="51" spans="1:14" x14ac:dyDescent="0.2">
      <c r="A51" s="5">
        <v>60</v>
      </c>
      <c r="B51" s="1">
        <f t="shared" si="8"/>
        <v>3.1138508608622844</v>
      </c>
      <c r="C51" s="5">
        <f t="shared" si="9"/>
        <v>58436.98863961389</v>
      </c>
      <c r="D51" s="5">
        <f t="shared" si="10"/>
        <v>55738.258355318219</v>
      </c>
      <c r="E51" s="5">
        <f t="shared" si="5"/>
        <v>46238.258355318219</v>
      </c>
      <c r="F51" s="5">
        <f t="shared" si="6"/>
        <v>16572.36718854322</v>
      </c>
      <c r="G51" s="5">
        <f t="shared" si="7"/>
        <v>39165.891166775</v>
      </c>
      <c r="H51" s="23">
        <f t="shared" si="11"/>
        <v>26300.830696425153</v>
      </c>
      <c r="I51" s="5">
        <f t="shared" si="12"/>
        <v>63809.769529325371</v>
      </c>
      <c r="N51" s="5"/>
    </row>
    <row r="52" spans="1:14" x14ac:dyDescent="0.2">
      <c r="A52" s="5">
        <v>61</v>
      </c>
      <c r="B52" s="1">
        <f t="shared" si="8"/>
        <v>3.1916971323838421</v>
      </c>
      <c r="C52" s="5">
        <f t="shared" si="9"/>
        <v>59897.913355604251</v>
      </c>
      <c r="D52" s="5">
        <f t="shared" si="10"/>
        <v>57107.144814201187</v>
      </c>
      <c r="E52" s="5">
        <f t="shared" si="5"/>
        <v>47607.144814201187</v>
      </c>
      <c r="F52" s="5">
        <f t="shared" si="6"/>
        <v>17156.197263256807</v>
      </c>
      <c r="G52" s="5">
        <f t="shared" si="7"/>
        <v>39950.94755094438</v>
      </c>
      <c r="H52" s="23">
        <f t="shared" si="11"/>
        <v>26958.351463835785</v>
      </c>
      <c r="I52" s="5">
        <f t="shared" si="12"/>
        <v>65210.922872558513</v>
      </c>
      <c r="N52" s="5"/>
    </row>
    <row r="53" spans="1:14" x14ac:dyDescent="0.2">
      <c r="A53" s="5">
        <v>62</v>
      </c>
      <c r="B53" s="1">
        <f t="shared" si="8"/>
        <v>3.2714895606934378</v>
      </c>
      <c r="C53" s="5">
        <f t="shared" si="9"/>
        <v>61395.361189494346</v>
      </c>
      <c r="D53" s="5">
        <f t="shared" si="10"/>
        <v>58510.253434556209</v>
      </c>
      <c r="E53" s="5">
        <f t="shared" si="5"/>
        <v>49010.253434556209</v>
      </c>
      <c r="F53" s="5">
        <f t="shared" si="6"/>
        <v>17754.62308983822</v>
      </c>
      <c r="G53" s="5">
        <f t="shared" si="7"/>
        <v>40755.630344717989</v>
      </c>
      <c r="H53" s="23">
        <f t="shared" si="11"/>
        <v>27632.310250431678</v>
      </c>
      <c r="I53" s="5">
        <f t="shared" si="12"/>
        <v>66647.105049372476</v>
      </c>
      <c r="N53" s="5"/>
    </row>
    <row r="54" spans="1:14" x14ac:dyDescent="0.2">
      <c r="A54" s="5">
        <v>63</v>
      </c>
      <c r="B54" s="1">
        <f t="shared" si="8"/>
        <v>3.3532767997107733</v>
      </c>
      <c r="C54" s="5">
        <f t="shared" si="9"/>
        <v>62930.2452192317</v>
      </c>
      <c r="D54" s="5">
        <f t="shared" si="10"/>
        <v>59948.439770420111</v>
      </c>
      <c r="E54" s="5">
        <f t="shared" si="5"/>
        <v>50448.439770420111</v>
      </c>
      <c r="F54" s="5">
        <f t="shared" si="6"/>
        <v>18368.009562084178</v>
      </c>
      <c r="G54" s="5">
        <f t="shared" si="7"/>
        <v>41580.430208335936</v>
      </c>
      <c r="H54" s="23">
        <f t="shared" si="11"/>
        <v>28323.118006692464</v>
      </c>
      <c r="I54" s="5">
        <f t="shared" si="12"/>
        <v>68119.19178060678</v>
      </c>
      <c r="N54" s="5"/>
    </row>
    <row r="55" spans="1:14" x14ac:dyDescent="0.2">
      <c r="A55" s="5">
        <v>64</v>
      </c>
      <c r="B55" s="1">
        <f t="shared" si="8"/>
        <v>3.4371087197035428</v>
      </c>
      <c r="C55" s="5">
        <f t="shared" si="9"/>
        <v>64503.501349712496</v>
      </c>
      <c r="D55" s="5">
        <f t="shared" si="10"/>
        <v>61422.580764680613</v>
      </c>
      <c r="E55" s="5">
        <f t="shared" si="5"/>
        <v>51922.580764680613</v>
      </c>
      <c r="F55" s="5">
        <f t="shared" si="6"/>
        <v>18996.730696136285</v>
      </c>
      <c r="G55" s="5">
        <f t="shared" si="7"/>
        <v>42425.850068544329</v>
      </c>
      <c r="H55" s="23">
        <f t="shared" si="11"/>
        <v>29031.195956859778</v>
      </c>
      <c r="I55" s="5">
        <f t="shared" si="12"/>
        <v>69628.080680121944</v>
      </c>
      <c r="N55" s="5"/>
    </row>
    <row r="56" spans="1:14" x14ac:dyDescent="0.2">
      <c r="A56" s="5">
        <v>65</v>
      </c>
      <c r="B56" s="1">
        <f t="shared" si="8"/>
        <v>3.5230364376961316</v>
      </c>
      <c r="C56" s="5">
        <f t="shared" si="9"/>
        <v>66116.088883455319</v>
      </c>
      <c r="D56" s="5">
        <f t="shared" si="10"/>
        <v>62933.57528379764</v>
      </c>
      <c r="E56" s="5">
        <f t="shared" si="5"/>
        <v>53433.57528379764</v>
      </c>
      <c r="F56" s="5">
        <f t="shared" si="6"/>
        <v>19641.169858539692</v>
      </c>
      <c r="G56" s="5">
        <f t="shared" si="7"/>
        <v>43292.405425257952</v>
      </c>
      <c r="H56" s="23">
        <f t="shared" si="11"/>
        <v>29756.975855781278</v>
      </c>
      <c r="I56" s="5">
        <f t="shared" si="12"/>
        <v>71174.691802125017</v>
      </c>
      <c r="N56" s="5"/>
    </row>
    <row r="57" spans="1:14" x14ac:dyDescent="0.2">
      <c r="A57" s="5">
        <v>66</v>
      </c>
      <c r="C57" s="5"/>
      <c r="H57" s="22"/>
      <c r="I57" s="5"/>
      <c r="N57" s="5"/>
    </row>
    <row r="58" spans="1:14" x14ac:dyDescent="0.2">
      <c r="A58" s="5">
        <v>67</v>
      </c>
      <c r="C58" s="5"/>
      <c r="H58" s="22"/>
      <c r="I58" s="5"/>
      <c r="N58" s="5"/>
    </row>
    <row r="59" spans="1:14" x14ac:dyDescent="0.2">
      <c r="A59" s="5">
        <v>68</v>
      </c>
      <c r="H59" s="22"/>
      <c r="I59" s="5"/>
      <c r="N59" s="5"/>
    </row>
    <row r="60" spans="1:14" x14ac:dyDescent="0.2">
      <c r="A60" s="5">
        <v>69</v>
      </c>
      <c r="H60" s="22"/>
      <c r="I60" s="5"/>
      <c r="N60" s="5"/>
    </row>
    <row r="61" spans="1:14" x14ac:dyDescent="0.2">
      <c r="A61" s="5">
        <v>70</v>
      </c>
      <c r="H61" s="22"/>
      <c r="I61" s="5"/>
      <c r="N61" s="5"/>
    </row>
    <row r="62" spans="1:14" x14ac:dyDescent="0.2">
      <c r="A62" s="5">
        <v>71</v>
      </c>
      <c r="H62" s="22"/>
      <c r="I62" s="5"/>
      <c r="N62" s="5"/>
    </row>
    <row r="63" spans="1:14" x14ac:dyDescent="0.2">
      <c r="A63" s="5">
        <v>72</v>
      </c>
      <c r="H63" s="22"/>
      <c r="N63" s="5"/>
    </row>
    <row r="64" spans="1:14" x14ac:dyDescent="0.2">
      <c r="A64" s="5">
        <v>73</v>
      </c>
      <c r="H64" s="22"/>
      <c r="N64" s="5"/>
    </row>
    <row r="65" spans="1:14" x14ac:dyDescent="0.2">
      <c r="A65" s="5">
        <v>74</v>
      </c>
      <c r="H65" s="22"/>
      <c r="N65" s="5"/>
    </row>
    <row r="66" spans="1:14" x14ac:dyDescent="0.2">
      <c r="A66" s="5">
        <v>75</v>
      </c>
      <c r="H66" s="22"/>
      <c r="N66" s="5"/>
    </row>
    <row r="67" spans="1:14" x14ac:dyDescent="0.2">
      <c r="A67" s="5">
        <v>76</v>
      </c>
      <c r="H67" s="22"/>
      <c r="N67" s="5"/>
    </row>
    <row r="68" spans="1:14" x14ac:dyDescent="0.2">
      <c r="A68" s="5">
        <v>77</v>
      </c>
      <c r="H68" s="22"/>
      <c r="N68" s="5"/>
    </row>
    <row r="69" spans="1:14" x14ac:dyDescent="0.2">
      <c r="A69" s="5">
        <v>78</v>
      </c>
      <c r="H69" s="22"/>
      <c r="N69" s="5"/>
    </row>
    <row r="70" spans="1:14" x14ac:dyDescent="0.2">
      <c r="A70" s="5">
        <v>79</v>
      </c>
      <c r="H70" s="22"/>
    </row>
    <row r="71" spans="1:14" x14ac:dyDescent="0.2">
      <c r="A71" s="5">
        <v>80</v>
      </c>
      <c r="H71" s="22"/>
    </row>
    <row r="72" spans="1:14" x14ac:dyDescent="0.2">
      <c r="A72" s="5">
        <v>81</v>
      </c>
      <c r="H72" s="22"/>
    </row>
    <row r="73" spans="1:14" x14ac:dyDescent="0.2">
      <c r="A73" s="5">
        <v>82</v>
      </c>
      <c r="H73" s="22"/>
    </row>
    <row r="74" spans="1:14" x14ac:dyDescent="0.2">
      <c r="A74" s="5">
        <v>83</v>
      </c>
      <c r="H74" s="22"/>
    </row>
    <row r="75" spans="1:14" x14ac:dyDescent="0.2">
      <c r="A75" s="5">
        <v>84</v>
      </c>
      <c r="H75" s="22"/>
    </row>
    <row r="76" spans="1:14" x14ac:dyDescent="0.2">
      <c r="A76" s="5">
        <v>85</v>
      </c>
      <c r="H76" s="22"/>
    </row>
    <row r="77" spans="1:14" x14ac:dyDescent="0.2">
      <c r="A77" s="5">
        <v>86</v>
      </c>
      <c r="H77" s="22"/>
    </row>
    <row r="78" spans="1:14" x14ac:dyDescent="0.2">
      <c r="A78" s="5">
        <v>87</v>
      </c>
      <c r="H78" s="22"/>
    </row>
    <row r="79" spans="1:14" x14ac:dyDescent="0.2">
      <c r="A79" s="5">
        <v>88</v>
      </c>
      <c r="H79" s="22"/>
    </row>
    <row r="80" spans="1:14" x14ac:dyDescent="0.2">
      <c r="A80" s="5">
        <v>89</v>
      </c>
      <c r="H80" s="22"/>
    </row>
    <row r="81" spans="1:8" x14ac:dyDescent="0.2">
      <c r="A81" s="5">
        <v>90</v>
      </c>
      <c r="H81" s="2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B2" sqref="B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Meta!A3+6</f>
        <v>15</v>
      </c>
      <c r="C2" s="8">
        <f>Meta!B3</f>
        <v>39271</v>
      </c>
      <c r="D2" s="8">
        <f>Meta!C3</f>
        <v>17675</v>
      </c>
      <c r="E2" s="1">
        <f>Meta!D3</f>
        <v>0.06</v>
      </c>
      <c r="F2" s="1">
        <f>Meta!H3</f>
        <v>1.978852107996969</v>
      </c>
      <c r="G2" s="1">
        <f>Meta!E3</f>
        <v>0.98</v>
      </c>
      <c r="H2" s="1">
        <f>Meta!F3</f>
        <v>1</v>
      </c>
      <c r="I2" s="1">
        <f>Meta!D2</f>
        <v>6.3E-2</v>
      </c>
      <c r="J2" s="14"/>
      <c r="K2" s="13">
        <f>IRR(O5:O69)+1</f>
        <v>1.0478973473633926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B5" s="1">
        <v>1</v>
      </c>
      <c r="C5" s="5">
        <f>0.1*Grade8!C5</f>
        <v>1876.679110554177</v>
      </c>
      <c r="D5" s="5">
        <f>IF(A5&lt;startage,1,0)*(C5*(1-initialunempprob))+IF(A5=startage,1,0)*(C5*(1-unempprob))+IF(A5&gt;startage,1,0)*(C5*(1-unempprob)+unempprob*300*52)</f>
        <v>1758.4483265892638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134.52129698407867</v>
      </c>
      <c r="G5" s="5">
        <f>D5-F5</f>
        <v>1623.9270296051852</v>
      </c>
      <c r="H5" s="23">
        <f>0.1*Grade8!H5</f>
        <v>844.64002521758403</v>
      </c>
      <c r="I5" s="5">
        <f t="shared" ref="I5:I36" si="0">G5+IF(A5&lt;startage,1,0)*(H5*(1-initialunempprob))+IF(A5&gt;=startage,1,0)*(H5*(1-unempprob))</f>
        <v>2415.3547332340613</v>
      </c>
      <c r="J5" s="23">
        <f>0.05*feel*Grade8!G5</f>
        <v>204.71323100022659</v>
      </c>
      <c r="K5" s="23">
        <f t="shared" ref="K5:K36" si="1">IF(A5&gt;=startage,1,0)*0.002*G5</f>
        <v>0</v>
      </c>
      <c r="L5" s="23">
        <f>hstuition</f>
        <v>0</v>
      </c>
      <c r="M5" s="23">
        <f>I5+K5</f>
        <v>2415.3547332340613</v>
      </c>
      <c r="N5" s="23">
        <f>J5+L5+Grade8!I5</f>
        <v>22741.363910162312</v>
      </c>
      <c r="O5" s="23">
        <f t="shared" ref="O5:O36" si="2">IF(A5&lt;startage,1,0)*(M5-N5)+IF(A5&gt;=startage,1,0)*(completionprob*(part*(I5-N5)+K5))</f>
        <v>-20326.009176928252</v>
      </c>
      <c r="P5" s="23">
        <f t="shared" ref="P5:P36" si="3">O5/return^(A5-startage+1)</f>
        <v>-20326.009176928252</v>
      </c>
      <c r="Q5" s="23"/>
    </row>
    <row r="6" spans="1:17" x14ac:dyDescent="0.2">
      <c r="A6" s="5">
        <v>15</v>
      </c>
      <c r="B6" s="1">
        <f t="shared" ref="B6:B36" si="4">(1+experiencepremium)^(A6-startage)</f>
        <v>1</v>
      </c>
      <c r="C6" s="5">
        <f t="shared" ref="C6:C36" si="5">pretaxincome*B6/expnorm</f>
        <v>19845.343591518234</v>
      </c>
      <c r="D6" s="5">
        <f t="shared" ref="D6:D36" si="6">IF(A6&lt;startage,1,0)*(C6*(1-initialunempprob))+IF(A6=startage,1,0)*(C6*(1-unempprob))+IF(A6&gt;startage,1,0)*(C6*(1-unempprob)+unempprob*300*52)</f>
        <v>18654.622976027138</v>
      </c>
      <c r="E6" s="5">
        <f t="shared" ref="E6:E56" si="7">IF(D6-9500&gt;0,1,0)*(D6-9500)</f>
        <v>9154.6229760271381</v>
      </c>
      <c r="F6" s="5">
        <f t="shared" ref="F6:F56" si="8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3290.7344016728603</v>
      </c>
      <c r="G6" s="5">
        <f t="shared" ref="G6:G56" si="9">D6-F6</f>
        <v>15363.888574354278</v>
      </c>
      <c r="H6" s="23">
        <f t="shared" ref="H6:H37" si="10">benefits*B6/expnorm</f>
        <v>8931.9459137807753</v>
      </c>
      <c r="I6" s="5">
        <f t="shared" si="0"/>
        <v>23759.917733308204</v>
      </c>
      <c r="J6" s="23"/>
      <c r="K6" s="23">
        <f t="shared" si="1"/>
        <v>30.727777148708554</v>
      </c>
      <c r="L6" s="23"/>
      <c r="M6" s="23">
        <f t="shared" ref="M6:M69" si="11">I6+K6</f>
        <v>23790.645510456914</v>
      </c>
      <c r="N6" s="23">
        <f>J6+L6+Grade8!I6</f>
        <v>23713.277978764138</v>
      </c>
      <c r="O6" s="23">
        <f t="shared" si="2"/>
        <v>75.820181058919857</v>
      </c>
      <c r="P6" s="23">
        <f t="shared" si="3"/>
        <v>72.354588213903298</v>
      </c>
      <c r="Q6" s="23"/>
    </row>
    <row r="7" spans="1:17" x14ac:dyDescent="0.2">
      <c r="A7" s="5">
        <v>16</v>
      </c>
      <c r="B7" s="1">
        <f t="shared" si="4"/>
        <v>1.0249999999999999</v>
      </c>
      <c r="C7" s="5">
        <f t="shared" si="5"/>
        <v>20341.477181306189</v>
      </c>
      <c r="D7" s="5">
        <f t="shared" si="6"/>
        <v>20056.988550427817</v>
      </c>
      <c r="E7" s="5">
        <f t="shared" si="7"/>
        <v>10556.988550427817</v>
      </c>
      <c r="F7" s="5">
        <f t="shared" si="8"/>
        <v>3748.6067617146823</v>
      </c>
      <c r="G7" s="5">
        <f t="shared" si="9"/>
        <v>16308.381788713135</v>
      </c>
      <c r="H7" s="23">
        <f t="shared" si="10"/>
        <v>9155.2445616252935</v>
      </c>
      <c r="I7" s="5">
        <f t="shared" si="0"/>
        <v>24914.311676640911</v>
      </c>
      <c r="J7" s="23"/>
      <c r="K7" s="23">
        <f t="shared" si="1"/>
        <v>32.616763577426269</v>
      </c>
      <c r="L7" s="23"/>
      <c r="M7" s="23">
        <f t="shared" si="11"/>
        <v>24946.928440218337</v>
      </c>
      <c r="N7" s="23">
        <f>J7+L7+Grade8!I7</f>
        <v>24219.56203323324</v>
      </c>
      <c r="O7" s="23">
        <f t="shared" si="2"/>
        <v>712.81907884539544</v>
      </c>
      <c r="P7" s="23">
        <f t="shared" si="3"/>
        <v>649.14517477216475</v>
      </c>
      <c r="Q7" s="23"/>
    </row>
    <row r="8" spans="1:17" x14ac:dyDescent="0.2">
      <c r="A8" s="5">
        <v>17</v>
      </c>
      <c r="B8" s="1">
        <f t="shared" si="4"/>
        <v>1.0506249999999999</v>
      </c>
      <c r="C8" s="5">
        <f t="shared" si="5"/>
        <v>20850.014110838842</v>
      </c>
      <c r="D8" s="5">
        <f t="shared" si="6"/>
        <v>20535.01326418851</v>
      </c>
      <c r="E8" s="5">
        <f t="shared" si="7"/>
        <v>11035.01326418851</v>
      </c>
      <c r="F8" s="5">
        <f t="shared" si="8"/>
        <v>3904.6818307575486</v>
      </c>
      <c r="G8" s="5">
        <f t="shared" si="9"/>
        <v>16630.331433430962</v>
      </c>
      <c r="H8" s="23">
        <f t="shared" si="10"/>
        <v>9384.1256756659259</v>
      </c>
      <c r="I8" s="5">
        <f t="shared" si="0"/>
        <v>25451.409568556934</v>
      </c>
      <c r="J8" s="23"/>
      <c r="K8" s="23">
        <f t="shared" si="1"/>
        <v>33.260662866861921</v>
      </c>
      <c r="L8" s="23"/>
      <c r="M8" s="23">
        <f t="shared" si="11"/>
        <v>25484.670231423795</v>
      </c>
      <c r="N8" s="23">
        <f>J8+L8+Grade8!I8</f>
        <v>24738.503189064068</v>
      </c>
      <c r="O8" s="23">
        <f t="shared" si="2"/>
        <v>731.24370151253345</v>
      </c>
      <c r="P8" s="23">
        <f t="shared" si="3"/>
        <v>635.48589474256869</v>
      </c>
      <c r="Q8" s="23"/>
    </row>
    <row r="9" spans="1:17" x14ac:dyDescent="0.2">
      <c r="A9" s="5">
        <v>18</v>
      </c>
      <c r="B9" s="1">
        <f t="shared" si="4"/>
        <v>1.0768906249999999</v>
      </c>
      <c r="C9" s="5">
        <f t="shared" si="5"/>
        <v>21371.264463609816</v>
      </c>
      <c r="D9" s="5">
        <f t="shared" si="6"/>
        <v>21024.988595793227</v>
      </c>
      <c r="E9" s="5">
        <f t="shared" si="7"/>
        <v>11524.988595793227</v>
      </c>
      <c r="F9" s="5">
        <f t="shared" si="8"/>
        <v>4064.6587765264885</v>
      </c>
      <c r="G9" s="5">
        <f t="shared" si="9"/>
        <v>16960.329819266739</v>
      </c>
      <c r="H9" s="23">
        <f t="shared" si="10"/>
        <v>9618.7288175575741</v>
      </c>
      <c r="I9" s="5">
        <f t="shared" si="0"/>
        <v>26001.934907770858</v>
      </c>
      <c r="J9" s="23"/>
      <c r="K9" s="23">
        <f t="shared" si="1"/>
        <v>33.920659638533479</v>
      </c>
      <c r="L9" s="23"/>
      <c r="M9" s="23">
        <f t="shared" si="11"/>
        <v>26035.855567409391</v>
      </c>
      <c r="N9" s="23">
        <f>J9+L9+Grade8!I9</f>
        <v>25270.41787379067</v>
      </c>
      <c r="O9" s="23">
        <f t="shared" si="2"/>
        <v>750.12893974634699</v>
      </c>
      <c r="P9" s="23">
        <f t="shared" si="3"/>
        <v>622.1010821102027</v>
      </c>
      <c r="Q9" s="23"/>
    </row>
    <row r="10" spans="1:17" x14ac:dyDescent="0.2">
      <c r="A10" s="5">
        <v>19</v>
      </c>
      <c r="B10" s="1">
        <f t="shared" si="4"/>
        <v>1.1038128906249998</v>
      </c>
      <c r="C10" s="5">
        <f t="shared" si="5"/>
        <v>21905.546075200058</v>
      </c>
      <c r="D10" s="5">
        <f t="shared" si="6"/>
        <v>21527.213310688054</v>
      </c>
      <c r="E10" s="5">
        <f t="shared" si="7"/>
        <v>12027.213310688054</v>
      </c>
      <c r="F10" s="5">
        <f t="shared" si="8"/>
        <v>4228.6351459396492</v>
      </c>
      <c r="G10" s="5">
        <f t="shared" si="9"/>
        <v>17298.578164748404</v>
      </c>
      <c r="H10" s="23">
        <f t="shared" si="10"/>
        <v>9859.1970379965114</v>
      </c>
      <c r="I10" s="5">
        <f t="shared" si="0"/>
        <v>26566.223380465126</v>
      </c>
      <c r="J10" s="23"/>
      <c r="K10" s="23">
        <f t="shared" si="1"/>
        <v>34.597156329496805</v>
      </c>
      <c r="L10" s="23"/>
      <c r="M10" s="23">
        <f t="shared" si="11"/>
        <v>26600.820536794621</v>
      </c>
      <c r="N10" s="23">
        <f>J10+L10+Grade8!I10</f>
        <v>25815.630425635438</v>
      </c>
      <c r="O10" s="23">
        <f t="shared" si="2"/>
        <v>769.48630893600114</v>
      </c>
      <c r="P10" s="23">
        <f t="shared" si="3"/>
        <v>608.98583646520433</v>
      </c>
      <c r="Q10" s="23"/>
    </row>
    <row r="11" spans="1:17" x14ac:dyDescent="0.2">
      <c r="A11" s="5">
        <v>20</v>
      </c>
      <c r="B11" s="1">
        <f t="shared" si="4"/>
        <v>1.1314082128906247</v>
      </c>
      <c r="C11" s="5">
        <f t="shared" si="5"/>
        <v>22453.184727080057</v>
      </c>
      <c r="D11" s="5">
        <f t="shared" si="6"/>
        <v>22041.993643455251</v>
      </c>
      <c r="E11" s="5">
        <f t="shared" si="7"/>
        <v>12541.993643455251</v>
      </c>
      <c r="F11" s="5">
        <f t="shared" si="8"/>
        <v>4396.7109245881393</v>
      </c>
      <c r="G11" s="5">
        <f t="shared" si="9"/>
        <v>17645.282718867111</v>
      </c>
      <c r="H11" s="23">
        <f t="shared" si="10"/>
        <v>10105.676963946424</v>
      </c>
      <c r="I11" s="5">
        <f t="shared" si="0"/>
        <v>27144.619064976749</v>
      </c>
      <c r="J11" s="23"/>
      <c r="K11" s="23">
        <f t="shared" si="1"/>
        <v>35.290565437734223</v>
      </c>
      <c r="L11" s="23"/>
      <c r="M11" s="23">
        <f t="shared" si="11"/>
        <v>27179.909630414484</v>
      </c>
      <c r="N11" s="23">
        <f>J11+L11+Grade8!I11</f>
        <v>26374.473291276321</v>
      </c>
      <c r="O11" s="23">
        <f t="shared" si="2"/>
        <v>789.32761235539851</v>
      </c>
      <c r="P11" s="23">
        <f t="shared" si="3"/>
        <v>596.1353143377587</v>
      </c>
      <c r="Q11" s="23"/>
    </row>
    <row r="12" spans="1:17" x14ac:dyDescent="0.2">
      <c r="A12" s="5">
        <v>21</v>
      </c>
      <c r="B12" s="1">
        <f t="shared" si="4"/>
        <v>1.1596934182128902</v>
      </c>
      <c r="C12" s="5">
        <f t="shared" si="5"/>
        <v>23014.514345257059</v>
      </c>
      <c r="D12" s="5">
        <f t="shared" si="6"/>
        <v>22569.643484541633</v>
      </c>
      <c r="E12" s="5">
        <f t="shared" si="7"/>
        <v>13069.643484541633</v>
      </c>
      <c r="F12" s="5">
        <f t="shared" si="8"/>
        <v>4568.9885977028434</v>
      </c>
      <c r="G12" s="5">
        <f t="shared" si="9"/>
        <v>18000.654886838791</v>
      </c>
      <c r="H12" s="23">
        <f t="shared" si="10"/>
        <v>10358.318888045083</v>
      </c>
      <c r="I12" s="5">
        <f t="shared" si="0"/>
        <v>27737.474641601169</v>
      </c>
      <c r="J12" s="23"/>
      <c r="K12" s="23">
        <f t="shared" si="1"/>
        <v>36.001309773677583</v>
      </c>
      <c r="L12" s="23"/>
      <c r="M12" s="23">
        <f t="shared" si="11"/>
        <v>27773.475951374847</v>
      </c>
      <c r="N12" s="23">
        <f>J12+L12+Grade8!I12</f>
        <v>26947.287228558227</v>
      </c>
      <c r="O12" s="23">
        <f t="shared" si="2"/>
        <v>809.66494836028755</v>
      </c>
      <c r="P12" s="23">
        <f t="shared" si="3"/>
        <v>583.54473024560082</v>
      </c>
      <c r="Q12" s="23"/>
    </row>
    <row r="13" spans="1:17" x14ac:dyDescent="0.2">
      <c r="A13" s="5">
        <v>22</v>
      </c>
      <c r="B13" s="1">
        <f t="shared" si="4"/>
        <v>1.1886857536682125</v>
      </c>
      <c r="C13" s="5">
        <f t="shared" si="5"/>
        <v>23589.877203888485</v>
      </c>
      <c r="D13" s="5">
        <f t="shared" si="6"/>
        <v>23110.484571655175</v>
      </c>
      <c r="E13" s="5">
        <f t="shared" si="7"/>
        <v>13610.484571655175</v>
      </c>
      <c r="F13" s="5">
        <f t="shared" si="8"/>
        <v>4745.573212645415</v>
      </c>
      <c r="G13" s="5">
        <f t="shared" si="9"/>
        <v>18364.911359009762</v>
      </c>
      <c r="H13" s="23">
        <f t="shared" si="10"/>
        <v>10617.276860246211</v>
      </c>
      <c r="I13" s="5">
        <f t="shared" si="0"/>
        <v>28345.151607641201</v>
      </c>
      <c r="J13" s="23"/>
      <c r="K13" s="23">
        <f t="shared" si="1"/>
        <v>36.729822718019527</v>
      </c>
      <c r="L13" s="23"/>
      <c r="M13" s="23">
        <f t="shared" si="11"/>
        <v>28381.881430359219</v>
      </c>
      <c r="N13" s="23">
        <f>J13+L13+Grade8!I13</f>
        <v>27534.421514272181</v>
      </c>
      <c r="O13" s="23">
        <f t="shared" si="2"/>
        <v>830.51071776529898</v>
      </c>
      <c r="P13" s="23">
        <f t="shared" si="3"/>
        <v>571.20935761387955</v>
      </c>
      <c r="Q13" s="23"/>
    </row>
    <row r="14" spans="1:17" x14ac:dyDescent="0.2">
      <c r="A14" s="5">
        <v>23</v>
      </c>
      <c r="B14" s="1">
        <f t="shared" si="4"/>
        <v>1.2184028975099177</v>
      </c>
      <c r="C14" s="5">
        <f t="shared" si="5"/>
        <v>24179.624133985693</v>
      </c>
      <c r="D14" s="5">
        <f t="shared" si="6"/>
        <v>23664.846685946552</v>
      </c>
      <c r="E14" s="5">
        <f t="shared" si="7"/>
        <v>14164.846685946552</v>
      </c>
      <c r="F14" s="5">
        <f t="shared" si="8"/>
        <v>4926.5724429615493</v>
      </c>
      <c r="G14" s="5">
        <f t="shared" si="9"/>
        <v>18738.274242985004</v>
      </c>
      <c r="H14" s="23">
        <f t="shared" si="10"/>
        <v>10882.708781752366</v>
      </c>
      <c r="I14" s="5">
        <f t="shared" si="0"/>
        <v>28968.020497832229</v>
      </c>
      <c r="J14" s="23"/>
      <c r="K14" s="23">
        <f t="shared" si="1"/>
        <v>37.476548485970007</v>
      </c>
      <c r="L14" s="23"/>
      <c r="M14" s="23">
        <f t="shared" si="11"/>
        <v>29005.4970463182</v>
      </c>
      <c r="N14" s="23">
        <f>J14+L14+Grade8!I14</f>
        <v>28136.234157128983</v>
      </c>
      <c r="O14" s="23">
        <f t="shared" si="2"/>
        <v>851.8776314054312</v>
      </c>
      <c r="P14" s="23">
        <f t="shared" si="3"/>
        <v>559.1245295749809</v>
      </c>
      <c r="Q14" s="23"/>
    </row>
    <row r="15" spans="1:17" x14ac:dyDescent="0.2">
      <c r="A15" s="5">
        <v>24</v>
      </c>
      <c r="B15" s="1">
        <f t="shared" si="4"/>
        <v>1.2488629699476654</v>
      </c>
      <c r="C15" s="5">
        <f t="shared" si="5"/>
        <v>24784.114737335334</v>
      </c>
      <c r="D15" s="5">
        <f t="shared" si="6"/>
        <v>24233.067853095214</v>
      </c>
      <c r="E15" s="5">
        <f t="shared" si="7"/>
        <v>14733.067853095214</v>
      </c>
      <c r="F15" s="5">
        <f t="shared" si="8"/>
        <v>5112.0966540355876</v>
      </c>
      <c r="G15" s="5">
        <f t="shared" si="9"/>
        <v>19120.971199059626</v>
      </c>
      <c r="H15" s="23">
        <f t="shared" si="10"/>
        <v>11154.776501296174</v>
      </c>
      <c r="I15" s="5">
        <f t="shared" si="0"/>
        <v>29606.461110278029</v>
      </c>
      <c r="J15" s="23"/>
      <c r="K15" s="23">
        <f t="shared" si="1"/>
        <v>38.241942398119249</v>
      </c>
      <c r="L15" s="23"/>
      <c r="M15" s="23">
        <f t="shared" si="11"/>
        <v>29644.703052676148</v>
      </c>
      <c r="N15" s="23">
        <f>J15+L15+Grade8!I15</f>
        <v>28753.092116057211</v>
      </c>
      <c r="O15" s="23">
        <f t="shared" si="2"/>
        <v>873.77871788655887</v>
      </c>
      <c r="P15" s="23">
        <f t="shared" si="3"/>
        <v>547.28563965546891</v>
      </c>
      <c r="Q15" s="23"/>
    </row>
    <row r="16" spans="1:17" x14ac:dyDescent="0.2">
      <c r="A16" s="5">
        <v>25</v>
      </c>
      <c r="B16" s="1">
        <f t="shared" si="4"/>
        <v>1.2800845441963571</v>
      </c>
      <c r="C16" s="5">
        <f t="shared" si="5"/>
        <v>25403.717605768717</v>
      </c>
      <c r="D16" s="5">
        <f t="shared" si="6"/>
        <v>24815.494549422594</v>
      </c>
      <c r="E16" s="5">
        <f t="shared" si="7"/>
        <v>15315.494549422594</v>
      </c>
      <c r="F16" s="5">
        <f t="shared" si="8"/>
        <v>5302.2589703864769</v>
      </c>
      <c r="G16" s="5">
        <f t="shared" si="9"/>
        <v>19513.235579036118</v>
      </c>
      <c r="H16" s="23">
        <f t="shared" si="10"/>
        <v>11433.645913828577</v>
      </c>
      <c r="I16" s="5">
        <f t="shared" si="0"/>
        <v>30260.862738034979</v>
      </c>
      <c r="J16" s="23"/>
      <c r="K16" s="23">
        <f t="shared" si="1"/>
        <v>39.026471158072233</v>
      </c>
      <c r="L16" s="23"/>
      <c r="M16" s="23">
        <f t="shared" si="11"/>
        <v>30299.88920919305</v>
      </c>
      <c r="N16" s="23">
        <f>J16+L16+Grade8!I16</f>
        <v>29385.371523958638</v>
      </c>
      <c r="O16" s="23">
        <f t="shared" si="2"/>
        <v>896.22733152972478</v>
      </c>
      <c r="P16" s="23">
        <f t="shared" si="3"/>
        <v>535.68814235699858</v>
      </c>
      <c r="Q16" s="23"/>
    </row>
    <row r="17" spans="1:17" x14ac:dyDescent="0.2">
      <c r="A17" s="5">
        <v>26</v>
      </c>
      <c r="B17" s="1">
        <f t="shared" si="4"/>
        <v>1.312086657801266</v>
      </c>
      <c r="C17" s="5">
        <f t="shared" si="5"/>
        <v>26038.810545912937</v>
      </c>
      <c r="D17" s="5">
        <f t="shared" si="6"/>
        <v>25412.481913158157</v>
      </c>
      <c r="E17" s="5">
        <f t="shared" si="7"/>
        <v>15912.481913158157</v>
      </c>
      <c r="F17" s="5">
        <f t="shared" si="8"/>
        <v>5497.175344646138</v>
      </c>
      <c r="G17" s="5">
        <f t="shared" si="9"/>
        <v>19915.30656851202</v>
      </c>
      <c r="H17" s="23">
        <f t="shared" si="10"/>
        <v>11719.487061674292</v>
      </c>
      <c r="I17" s="5">
        <f t="shared" si="0"/>
        <v>30931.624406485855</v>
      </c>
      <c r="J17" s="23"/>
      <c r="K17" s="23">
        <f t="shared" si="1"/>
        <v>39.830613137024038</v>
      </c>
      <c r="L17" s="23"/>
      <c r="M17" s="23">
        <f t="shared" si="11"/>
        <v>30971.455019622877</v>
      </c>
      <c r="N17" s="23">
        <f>J17+L17+Grade8!I17</f>
        <v>30033.457917057596</v>
      </c>
      <c r="O17" s="23">
        <f t="shared" si="2"/>
        <v>919.23716051397685</v>
      </c>
      <c r="P17" s="23">
        <f t="shared" si="3"/>
        <v>524.32755363762601</v>
      </c>
      <c r="Q17" s="23"/>
    </row>
    <row r="18" spans="1:17" x14ac:dyDescent="0.2">
      <c r="A18" s="5">
        <v>27</v>
      </c>
      <c r="B18" s="1">
        <f t="shared" si="4"/>
        <v>1.3448888242462975</v>
      </c>
      <c r="C18" s="5">
        <f t="shared" si="5"/>
        <v>26689.780809560758</v>
      </c>
      <c r="D18" s="5">
        <f t="shared" si="6"/>
        <v>26024.393960987112</v>
      </c>
      <c r="E18" s="5">
        <f t="shared" si="7"/>
        <v>16524.393960987112</v>
      </c>
      <c r="F18" s="5">
        <f t="shared" si="8"/>
        <v>5696.9646282622925</v>
      </c>
      <c r="G18" s="5">
        <f t="shared" si="9"/>
        <v>20327.42933272482</v>
      </c>
      <c r="H18" s="23">
        <f t="shared" si="10"/>
        <v>12012.474238216148</v>
      </c>
      <c r="I18" s="5">
        <f t="shared" si="0"/>
        <v>31619.155116647999</v>
      </c>
      <c r="J18" s="23"/>
      <c r="K18" s="23">
        <f t="shared" si="1"/>
        <v>40.654858665449638</v>
      </c>
      <c r="L18" s="23"/>
      <c r="M18" s="23">
        <f t="shared" si="11"/>
        <v>31659.809975313448</v>
      </c>
      <c r="N18" s="23">
        <f>J18+L18+Grade8!I18</f>
        <v>30697.746469984042</v>
      </c>
      <c r="O18" s="23">
        <f t="shared" si="2"/>
        <v>942.82223522281799</v>
      </c>
      <c r="P18" s="23">
        <f t="shared" si="3"/>
        <v>513.19945129973007</v>
      </c>
      <c r="Q18" s="23"/>
    </row>
    <row r="19" spans="1:17" x14ac:dyDescent="0.2">
      <c r="A19" s="5">
        <v>28</v>
      </c>
      <c r="B19" s="1">
        <f t="shared" si="4"/>
        <v>1.3785110448524549</v>
      </c>
      <c r="C19" s="5">
        <f t="shared" si="5"/>
        <v>27357.025329799773</v>
      </c>
      <c r="D19" s="5">
        <f t="shared" si="6"/>
        <v>26651.603810011784</v>
      </c>
      <c r="E19" s="5">
        <f t="shared" si="7"/>
        <v>17151.603810011784</v>
      </c>
      <c r="F19" s="5">
        <f t="shared" si="8"/>
        <v>5901.7486439688473</v>
      </c>
      <c r="G19" s="5">
        <f t="shared" si="9"/>
        <v>20749.855166042937</v>
      </c>
      <c r="H19" s="23">
        <f t="shared" si="10"/>
        <v>12312.786094171552</v>
      </c>
      <c r="I19" s="5">
        <f t="shared" si="0"/>
        <v>32323.874094564195</v>
      </c>
      <c r="J19" s="23"/>
      <c r="K19" s="23">
        <f t="shared" si="1"/>
        <v>41.499710332085876</v>
      </c>
      <c r="L19" s="23"/>
      <c r="M19" s="23">
        <f t="shared" si="11"/>
        <v>32365.37380489628</v>
      </c>
      <c r="N19" s="23">
        <f>J19+L19+Grade8!I19</f>
        <v>31378.642236733642</v>
      </c>
      <c r="O19" s="23">
        <f t="shared" si="2"/>
        <v>966.99693679938616</v>
      </c>
      <c r="P19" s="23">
        <f t="shared" si="3"/>
        <v>502.29947529038162</v>
      </c>
      <c r="Q19" s="23"/>
    </row>
    <row r="20" spans="1:17" x14ac:dyDescent="0.2">
      <c r="A20" s="5">
        <v>29</v>
      </c>
      <c r="B20" s="1">
        <f t="shared" si="4"/>
        <v>1.4129738209737661</v>
      </c>
      <c r="C20" s="5">
        <f t="shared" si="5"/>
        <v>28040.950963044765</v>
      </c>
      <c r="D20" s="5">
        <f t="shared" si="6"/>
        <v>27294.493905262076</v>
      </c>
      <c r="E20" s="5">
        <f t="shared" si="7"/>
        <v>17794.493905262076</v>
      </c>
      <c r="F20" s="5">
        <f t="shared" si="8"/>
        <v>6111.6522600680673</v>
      </c>
      <c r="G20" s="5">
        <f t="shared" si="9"/>
        <v>21182.841645194007</v>
      </c>
      <c r="H20" s="23">
        <f t="shared" si="10"/>
        <v>12620.605746525838</v>
      </c>
      <c r="I20" s="5">
        <f t="shared" si="0"/>
        <v>33046.211046928292</v>
      </c>
      <c r="J20" s="23"/>
      <c r="K20" s="23">
        <f t="shared" si="1"/>
        <v>42.365683290388013</v>
      </c>
      <c r="L20" s="23"/>
      <c r="M20" s="23">
        <f t="shared" si="11"/>
        <v>33088.57673021868</v>
      </c>
      <c r="N20" s="23">
        <f>J20+L20+Grade8!I20</f>
        <v>32076.560397651981</v>
      </c>
      <c r="O20" s="23">
        <f t="shared" si="2"/>
        <v>991.77600591536498</v>
      </c>
      <c r="P20" s="23">
        <f t="shared" si="3"/>
        <v>491.62332791957397</v>
      </c>
      <c r="Q20" s="23"/>
    </row>
    <row r="21" spans="1:17" x14ac:dyDescent="0.2">
      <c r="A21" s="5">
        <v>30</v>
      </c>
      <c r="B21" s="1">
        <f t="shared" si="4"/>
        <v>1.4482981664981105</v>
      </c>
      <c r="C21" s="5">
        <f t="shared" si="5"/>
        <v>28741.974737120887</v>
      </c>
      <c r="D21" s="5">
        <f t="shared" si="6"/>
        <v>27953.456252893633</v>
      </c>
      <c r="E21" s="5">
        <f t="shared" si="7"/>
        <v>18453.456252893633</v>
      </c>
      <c r="F21" s="5">
        <f t="shared" si="8"/>
        <v>6326.8034665697705</v>
      </c>
      <c r="G21" s="5">
        <f t="shared" si="9"/>
        <v>21626.652786323863</v>
      </c>
      <c r="H21" s="23">
        <f t="shared" si="10"/>
        <v>12936.120890188986</v>
      </c>
      <c r="I21" s="5">
        <f t="shared" si="0"/>
        <v>33786.606423101504</v>
      </c>
      <c r="J21" s="23"/>
      <c r="K21" s="23">
        <f t="shared" si="1"/>
        <v>43.253305572647726</v>
      </c>
      <c r="L21" s="23"/>
      <c r="M21" s="23">
        <f t="shared" si="11"/>
        <v>33829.85972867415</v>
      </c>
      <c r="N21" s="23">
        <f>J21+L21+Grade8!I21</f>
        <v>32791.92651259328</v>
      </c>
      <c r="O21" s="23">
        <f t="shared" si="2"/>
        <v>1017.1745517592549</v>
      </c>
      <c r="P21" s="23">
        <f t="shared" si="3"/>
        <v>481.16677400171289</v>
      </c>
      <c r="Q21" s="23"/>
    </row>
    <row r="22" spans="1:17" x14ac:dyDescent="0.2">
      <c r="A22" s="5">
        <v>31</v>
      </c>
      <c r="B22" s="1">
        <f t="shared" si="4"/>
        <v>1.4845056206605631</v>
      </c>
      <c r="C22" s="5">
        <f t="shared" si="5"/>
        <v>29460.524105548906</v>
      </c>
      <c r="D22" s="5">
        <f t="shared" si="6"/>
        <v>28628.89265921597</v>
      </c>
      <c r="E22" s="5">
        <f t="shared" si="7"/>
        <v>19128.89265921597</v>
      </c>
      <c r="F22" s="5">
        <f t="shared" si="8"/>
        <v>6547.3334532340141</v>
      </c>
      <c r="G22" s="5">
        <f t="shared" si="9"/>
        <v>22081.559205981954</v>
      </c>
      <c r="H22" s="23">
        <f t="shared" si="10"/>
        <v>13259.52391244371</v>
      </c>
      <c r="I22" s="5">
        <f t="shared" si="0"/>
        <v>34545.51168367904</v>
      </c>
      <c r="J22" s="23"/>
      <c r="K22" s="23">
        <f t="shared" si="1"/>
        <v>44.163118411963907</v>
      </c>
      <c r="L22" s="23"/>
      <c r="M22" s="23">
        <f t="shared" si="11"/>
        <v>34589.674802091002</v>
      </c>
      <c r="N22" s="23">
        <f>J22+L22+Grade8!I22</f>
        <v>33525.17678040811</v>
      </c>
      <c r="O22" s="23">
        <f t="shared" si="2"/>
        <v>1043.2080612492364</v>
      </c>
      <c r="P22" s="23">
        <f t="shared" si="3"/>
        <v>470.92564092520797</v>
      </c>
      <c r="Q22" s="23"/>
    </row>
    <row r="23" spans="1:17" x14ac:dyDescent="0.2">
      <c r="A23" s="5">
        <v>32</v>
      </c>
      <c r="B23" s="1">
        <f t="shared" si="4"/>
        <v>1.521618261177077</v>
      </c>
      <c r="C23" s="5">
        <f t="shared" si="5"/>
        <v>30197.037208187627</v>
      </c>
      <c r="D23" s="5">
        <f t="shared" si="6"/>
        <v>29321.214975696366</v>
      </c>
      <c r="E23" s="5">
        <f t="shared" si="7"/>
        <v>19821.214975696366</v>
      </c>
      <c r="F23" s="5">
        <f t="shared" si="8"/>
        <v>6773.3766895648641</v>
      </c>
      <c r="G23" s="5">
        <f t="shared" si="9"/>
        <v>22547.838286131504</v>
      </c>
      <c r="H23" s="23">
        <f t="shared" si="10"/>
        <v>13591.012010254801</v>
      </c>
      <c r="I23" s="5">
        <f t="shared" si="0"/>
        <v>35323.389575771012</v>
      </c>
      <c r="J23" s="23"/>
      <c r="K23" s="23">
        <f t="shared" si="1"/>
        <v>45.09567657226301</v>
      </c>
      <c r="L23" s="23"/>
      <c r="M23" s="23">
        <f t="shared" si="11"/>
        <v>35368.485252343278</v>
      </c>
      <c r="N23" s="23">
        <f>J23+L23+Grade8!I23</f>
        <v>34276.758304918309</v>
      </c>
      <c r="O23" s="23">
        <f t="shared" si="2"/>
        <v>1069.8924084764676</v>
      </c>
      <c r="P23" s="23">
        <f t="shared" si="3"/>
        <v>460.89581865498775</v>
      </c>
      <c r="Q23" s="23"/>
    </row>
    <row r="24" spans="1:17" x14ac:dyDescent="0.2">
      <c r="A24" s="5">
        <v>33</v>
      </c>
      <c r="B24" s="1">
        <f t="shared" si="4"/>
        <v>1.559658717706504</v>
      </c>
      <c r="C24" s="5">
        <f t="shared" si="5"/>
        <v>30951.963138392319</v>
      </c>
      <c r="D24" s="5">
        <f t="shared" si="6"/>
        <v>30030.845350088777</v>
      </c>
      <c r="E24" s="5">
        <f t="shared" si="7"/>
        <v>20530.845350088777</v>
      </c>
      <c r="F24" s="5">
        <f t="shared" si="8"/>
        <v>7005.0710068039862</v>
      </c>
      <c r="G24" s="5">
        <f t="shared" si="9"/>
        <v>23025.774343284793</v>
      </c>
      <c r="H24" s="23">
        <f t="shared" si="10"/>
        <v>13930.787310511172</v>
      </c>
      <c r="I24" s="5">
        <f t="shared" si="0"/>
        <v>36120.71441516529</v>
      </c>
      <c r="J24" s="23"/>
      <c r="K24" s="23">
        <f t="shared" si="1"/>
        <v>46.051548686569589</v>
      </c>
      <c r="L24" s="23"/>
      <c r="M24" s="23">
        <f t="shared" si="11"/>
        <v>36166.76596385186</v>
      </c>
      <c r="N24" s="23">
        <f>J24+L24+Grade8!I24</f>
        <v>35047.129367541267</v>
      </c>
      <c r="O24" s="23">
        <f t="shared" si="2"/>
        <v>1097.2438643843807</v>
      </c>
      <c r="P24" s="23">
        <f t="shared" si="3"/>
        <v>451.07325967231031</v>
      </c>
      <c r="Q24" s="23"/>
    </row>
    <row r="25" spans="1:17" x14ac:dyDescent="0.2">
      <c r="A25" s="5">
        <v>34</v>
      </c>
      <c r="B25" s="1">
        <f t="shared" si="4"/>
        <v>1.5986501856491666</v>
      </c>
      <c r="C25" s="5">
        <f t="shared" si="5"/>
        <v>31725.762216852127</v>
      </c>
      <c r="D25" s="5">
        <f t="shared" si="6"/>
        <v>30758.216483840999</v>
      </c>
      <c r="E25" s="5">
        <f t="shared" si="7"/>
        <v>21258.216483840999</v>
      </c>
      <c r="F25" s="5">
        <f t="shared" si="8"/>
        <v>7242.5576819740872</v>
      </c>
      <c r="G25" s="5">
        <f t="shared" si="9"/>
        <v>23515.658801866914</v>
      </c>
      <c r="H25" s="23">
        <f t="shared" si="10"/>
        <v>14279.056993273951</v>
      </c>
      <c r="I25" s="5">
        <f t="shared" si="0"/>
        <v>36937.972375544428</v>
      </c>
      <c r="J25" s="23"/>
      <c r="K25" s="23">
        <f t="shared" si="1"/>
        <v>47.031317603733825</v>
      </c>
      <c r="L25" s="23"/>
      <c r="M25" s="23">
        <f t="shared" si="11"/>
        <v>36985.003693148159</v>
      </c>
      <c r="N25" s="23">
        <f>J25+L25+Grade8!I25</f>
        <v>35836.759706729797</v>
      </c>
      <c r="O25" s="23">
        <f t="shared" si="2"/>
        <v>1125.2791066899974</v>
      </c>
      <c r="P25" s="23">
        <f t="shared" si="3"/>
        <v>441.45397885615796</v>
      </c>
      <c r="Q25" s="23"/>
    </row>
    <row r="26" spans="1:17" x14ac:dyDescent="0.2">
      <c r="A26" s="5">
        <v>35</v>
      </c>
      <c r="B26" s="1">
        <f t="shared" si="4"/>
        <v>1.6386164402903955</v>
      </c>
      <c r="C26" s="5">
        <f t="shared" si="5"/>
        <v>32518.906272273423</v>
      </c>
      <c r="D26" s="5">
        <f t="shared" si="6"/>
        <v>31503.771895937018</v>
      </c>
      <c r="E26" s="5">
        <f t="shared" si="7"/>
        <v>22003.771895937018</v>
      </c>
      <c r="F26" s="5">
        <f t="shared" si="8"/>
        <v>7485.9815240234366</v>
      </c>
      <c r="G26" s="5">
        <f t="shared" si="9"/>
        <v>24017.790371913579</v>
      </c>
      <c r="H26" s="23">
        <f t="shared" si="10"/>
        <v>14636.033418105799</v>
      </c>
      <c r="I26" s="5">
        <f t="shared" si="0"/>
        <v>37775.661784933029</v>
      </c>
      <c r="J26" s="23"/>
      <c r="K26" s="23">
        <f t="shared" si="1"/>
        <v>48.035580743827161</v>
      </c>
      <c r="L26" s="23"/>
      <c r="M26" s="23">
        <f t="shared" si="11"/>
        <v>37823.697365676853</v>
      </c>
      <c r="N26" s="23">
        <f>J26+L26+Grade8!I26</f>
        <v>36646.130804398039</v>
      </c>
      <c r="O26" s="23">
        <f t="shared" si="2"/>
        <v>1154.0152300532407</v>
      </c>
      <c r="P26" s="23">
        <f t="shared" si="3"/>
        <v>432.03405331019229</v>
      </c>
      <c r="Q26" s="23"/>
    </row>
    <row r="27" spans="1:17" x14ac:dyDescent="0.2">
      <c r="A27" s="5">
        <v>36</v>
      </c>
      <c r="B27" s="1">
        <f t="shared" si="4"/>
        <v>1.6795818512976552</v>
      </c>
      <c r="C27" s="5">
        <f t="shared" si="5"/>
        <v>33331.87892908026</v>
      </c>
      <c r="D27" s="5">
        <f t="shared" si="6"/>
        <v>32267.966193335444</v>
      </c>
      <c r="E27" s="5">
        <f t="shared" si="7"/>
        <v>22767.966193335444</v>
      </c>
      <c r="F27" s="5">
        <f t="shared" si="8"/>
        <v>7735.4909621240222</v>
      </c>
      <c r="G27" s="5">
        <f t="shared" si="9"/>
        <v>24532.475231211421</v>
      </c>
      <c r="H27" s="23">
        <f t="shared" si="10"/>
        <v>15001.93425355844</v>
      </c>
      <c r="I27" s="5">
        <f t="shared" si="0"/>
        <v>38634.293429556354</v>
      </c>
      <c r="J27" s="23"/>
      <c r="K27" s="23">
        <f t="shared" si="1"/>
        <v>49.064950462422843</v>
      </c>
      <c r="L27" s="23"/>
      <c r="M27" s="23">
        <f t="shared" si="11"/>
        <v>38683.358380018777</v>
      </c>
      <c r="N27" s="23">
        <f>J27+L27+Grade8!I27</f>
        <v>37475.736179507985</v>
      </c>
      <c r="O27" s="23">
        <f t="shared" si="2"/>
        <v>1183.4697565005754</v>
      </c>
      <c r="P27" s="23">
        <f t="shared" si="3"/>
        <v>422.80962213911619</v>
      </c>
      <c r="Q27" s="23"/>
    </row>
    <row r="28" spans="1:17" x14ac:dyDescent="0.2">
      <c r="A28" s="5">
        <v>37</v>
      </c>
      <c r="B28" s="1">
        <f t="shared" si="4"/>
        <v>1.7215713975800966</v>
      </c>
      <c r="C28" s="5">
        <f t="shared" si="5"/>
        <v>34165.175902307266</v>
      </c>
      <c r="D28" s="5">
        <f t="shared" si="6"/>
        <v>33051.265348168832</v>
      </c>
      <c r="E28" s="5">
        <f t="shared" si="7"/>
        <v>23551.265348168832</v>
      </c>
      <c r="F28" s="5">
        <f t="shared" si="8"/>
        <v>7991.238136177124</v>
      </c>
      <c r="G28" s="5">
        <f t="shared" si="9"/>
        <v>25060.027211991706</v>
      </c>
      <c r="H28" s="23">
        <f t="shared" si="10"/>
        <v>15376.982609897403</v>
      </c>
      <c r="I28" s="5">
        <f t="shared" si="0"/>
        <v>39514.390865295267</v>
      </c>
      <c r="J28" s="23"/>
      <c r="K28" s="23">
        <f t="shared" si="1"/>
        <v>50.120054423983412</v>
      </c>
      <c r="L28" s="23"/>
      <c r="M28" s="23">
        <f t="shared" si="11"/>
        <v>39564.510919719251</v>
      </c>
      <c r="N28" s="23">
        <f>J28+L28+Grade8!I28</f>
        <v>38326.081688995691</v>
      </c>
      <c r="O28" s="23">
        <f t="shared" si="2"/>
        <v>1213.6606461090878</v>
      </c>
      <c r="P28" s="23">
        <f t="shared" si="3"/>
        <v>413.7768861779399</v>
      </c>
      <c r="Q28" s="23"/>
    </row>
    <row r="29" spans="1:17" x14ac:dyDescent="0.2">
      <c r="A29" s="5">
        <v>38</v>
      </c>
      <c r="B29" s="1">
        <f t="shared" si="4"/>
        <v>1.7646106825195991</v>
      </c>
      <c r="C29" s="5">
        <f t="shared" si="5"/>
        <v>35019.305299864944</v>
      </c>
      <c r="D29" s="5">
        <f t="shared" si="6"/>
        <v>33854.146981873047</v>
      </c>
      <c r="E29" s="5">
        <f t="shared" si="7"/>
        <v>24354.146981873047</v>
      </c>
      <c r="F29" s="5">
        <f t="shared" si="8"/>
        <v>8253.3789895815498</v>
      </c>
      <c r="G29" s="5">
        <f t="shared" si="9"/>
        <v>25600.767992291498</v>
      </c>
      <c r="H29" s="23">
        <f t="shared" si="10"/>
        <v>15761.407175144837</v>
      </c>
      <c r="I29" s="5">
        <f t="shared" si="0"/>
        <v>40416.490736927648</v>
      </c>
      <c r="J29" s="23"/>
      <c r="K29" s="23">
        <f t="shared" si="1"/>
        <v>51.201535984582996</v>
      </c>
      <c r="L29" s="23"/>
      <c r="M29" s="23">
        <f t="shared" si="11"/>
        <v>40467.692272912231</v>
      </c>
      <c r="N29" s="23">
        <f>J29+L29+Grade8!I29</f>
        <v>39197.685836220582</v>
      </c>
      <c r="O29" s="23">
        <f t="shared" si="2"/>
        <v>1244.6063079578157</v>
      </c>
      <c r="P29" s="23">
        <f t="shared" si="3"/>
        <v>404.93210767766845</v>
      </c>
      <c r="Q29" s="23"/>
    </row>
    <row r="30" spans="1:17" x14ac:dyDescent="0.2">
      <c r="A30" s="5">
        <v>39</v>
      </c>
      <c r="B30" s="1">
        <f t="shared" si="4"/>
        <v>1.8087259495825889</v>
      </c>
      <c r="C30" s="5">
        <f t="shared" si="5"/>
        <v>35894.787932361571</v>
      </c>
      <c r="D30" s="5">
        <f t="shared" si="6"/>
        <v>34677.100656419876</v>
      </c>
      <c r="E30" s="5">
        <f t="shared" si="7"/>
        <v>25177.100656419876</v>
      </c>
      <c r="F30" s="5">
        <f t="shared" si="8"/>
        <v>8522.0733643210897</v>
      </c>
      <c r="G30" s="5">
        <f t="shared" si="9"/>
        <v>26155.027292098785</v>
      </c>
      <c r="H30" s="23">
        <f t="shared" si="10"/>
        <v>16155.442354523457</v>
      </c>
      <c r="I30" s="5">
        <f t="shared" si="0"/>
        <v>41341.143105350835</v>
      </c>
      <c r="J30" s="23"/>
      <c r="K30" s="23">
        <f t="shared" si="1"/>
        <v>52.310054584197573</v>
      </c>
      <c r="L30" s="23"/>
      <c r="M30" s="23">
        <f t="shared" si="11"/>
        <v>41393.45315993503</v>
      </c>
      <c r="N30" s="23">
        <f>J30+L30+Grade8!I30</f>
        <v>40091.080087126087</v>
      </c>
      <c r="O30" s="23">
        <f t="shared" si="2"/>
        <v>1276.3256113527664</v>
      </c>
      <c r="P30" s="23">
        <f t="shared" si="3"/>
        <v>396.27160995053691</v>
      </c>
      <c r="Q30" s="23"/>
    </row>
    <row r="31" spans="1:17" x14ac:dyDescent="0.2">
      <c r="A31" s="5">
        <v>40</v>
      </c>
      <c r="B31" s="1">
        <f t="shared" si="4"/>
        <v>1.8539440983221533</v>
      </c>
      <c r="C31" s="5">
        <f t="shared" si="5"/>
        <v>36792.157630670605</v>
      </c>
      <c r="D31" s="5">
        <f t="shared" si="6"/>
        <v>35520.628172830366</v>
      </c>
      <c r="E31" s="5">
        <f t="shared" si="7"/>
        <v>26020.628172830366</v>
      </c>
      <c r="F31" s="5">
        <f t="shared" si="8"/>
        <v>8797.4850984291152</v>
      </c>
      <c r="G31" s="5">
        <f t="shared" si="9"/>
        <v>26723.14307440125</v>
      </c>
      <c r="H31" s="23">
        <f t="shared" si="10"/>
        <v>16559.328413386542</v>
      </c>
      <c r="I31" s="5">
        <f t="shared" si="0"/>
        <v>42288.9117829846</v>
      </c>
      <c r="J31" s="23"/>
      <c r="K31" s="23">
        <f t="shared" si="1"/>
        <v>53.4462861488025</v>
      </c>
      <c r="L31" s="23"/>
      <c r="M31" s="23">
        <f t="shared" si="11"/>
        <v>42342.358069133399</v>
      </c>
      <c r="N31" s="23">
        <f>J31+L31+Grade8!I31</f>
        <v>41006.809194304238</v>
      </c>
      <c r="O31" s="23">
        <f t="shared" si="2"/>
        <v>1308.837897332581</v>
      </c>
      <c r="P31" s="23">
        <f t="shared" si="3"/>
        <v>387.79177697787992</v>
      </c>
      <c r="Q31" s="23"/>
    </row>
    <row r="32" spans="1:17" x14ac:dyDescent="0.2">
      <c r="A32" s="5">
        <v>41</v>
      </c>
      <c r="B32" s="1">
        <f t="shared" si="4"/>
        <v>1.9002927007802071</v>
      </c>
      <c r="C32" s="5">
        <f t="shared" si="5"/>
        <v>37711.961571437365</v>
      </c>
      <c r="D32" s="5">
        <f t="shared" si="6"/>
        <v>36385.243877151122</v>
      </c>
      <c r="E32" s="5">
        <f t="shared" si="7"/>
        <v>26885.243877151122</v>
      </c>
      <c r="F32" s="5">
        <f t="shared" si="8"/>
        <v>9079.7821258898421</v>
      </c>
      <c r="G32" s="5">
        <f t="shared" si="9"/>
        <v>27305.461751261282</v>
      </c>
      <c r="H32" s="23">
        <f t="shared" si="10"/>
        <v>16973.311623721202</v>
      </c>
      <c r="I32" s="5">
        <f t="shared" si="0"/>
        <v>43260.374677559215</v>
      </c>
      <c r="J32" s="23"/>
      <c r="K32" s="23">
        <f t="shared" si="1"/>
        <v>54.610923502522567</v>
      </c>
      <c r="L32" s="23"/>
      <c r="M32" s="23">
        <f t="shared" si="11"/>
        <v>43314.985601061737</v>
      </c>
      <c r="N32" s="23">
        <f>J32+L32+Grade8!I32</f>
        <v>41945.431529161848</v>
      </c>
      <c r="O32" s="23">
        <f t="shared" si="2"/>
        <v>1342.1629904618924</v>
      </c>
      <c r="P32" s="23">
        <f t="shared" si="3"/>
        <v>379.48905298352514</v>
      </c>
      <c r="Q32" s="23"/>
    </row>
    <row r="33" spans="1:17" x14ac:dyDescent="0.2">
      <c r="A33" s="5">
        <v>42</v>
      </c>
      <c r="B33" s="1">
        <f t="shared" si="4"/>
        <v>1.9478000182997122</v>
      </c>
      <c r="C33" s="5">
        <f t="shared" si="5"/>
        <v>38654.7606107233</v>
      </c>
      <c r="D33" s="5">
        <f t="shared" si="6"/>
        <v>37271.474974079902</v>
      </c>
      <c r="E33" s="5">
        <f t="shared" si="7"/>
        <v>27771.474974079902</v>
      </c>
      <c r="F33" s="5">
        <f t="shared" si="8"/>
        <v>9369.1365790370874</v>
      </c>
      <c r="G33" s="5">
        <f t="shared" si="9"/>
        <v>27902.338395042814</v>
      </c>
      <c r="H33" s="23">
        <f t="shared" si="10"/>
        <v>17397.644414314233</v>
      </c>
      <c r="I33" s="5">
        <f t="shared" si="0"/>
        <v>44256.124144498193</v>
      </c>
      <c r="J33" s="23"/>
      <c r="K33" s="23">
        <f t="shared" si="1"/>
        <v>55.80467679008563</v>
      </c>
      <c r="L33" s="23"/>
      <c r="M33" s="23">
        <f t="shared" si="11"/>
        <v>44311.928821288282</v>
      </c>
      <c r="N33" s="23">
        <f>J33+L33+Grade8!I33</f>
        <v>42907.519422390884</v>
      </c>
      <c r="O33" s="23">
        <f t="shared" si="2"/>
        <v>1376.3212109194471</v>
      </c>
      <c r="P33" s="23">
        <f t="shared" si="3"/>
        <v>371.35994197539111</v>
      </c>
      <c r="Q33" s="23"/>
    </row>
    <row r="34" spans="1:17" x14ac:dyDescent="0.2">
      <c r="A34" s="5">
        <v>43</v>
      </c>
      <c r="B34" s="1">
        <f t="shared" si="4"/>
        <v>1.9964950187572048</v>
      </c>
      <c r="C34" s="5">
        <f t="shared" si="5"/>
        <v>39621.129625991372</v>
      </c>
      <c r="D34" s="5">
        <f t="shared" si="6"/>
        <v>38179.861848431887</v>
      </c>
      <c r="E34" s="5">
        <f t="shared" si="7"/>
        <v>28679.861848431887</v>
      </c>
      <c r="F34" s="5">
        <f t="shared" si="8"/>
        <v>9665.7248935130119</v>
      </c>
      <c r="G34" s="5">
        <f t="shared" si="9"/>
        <v>28514.136954918875</v>
      </c>
      <c r="H34" s="23">
        <f t="shared" si="10"/>
        <v>17832.585524672089</v>
      </c>
      <c r="I34" s="5">
        <f t="shared" si="0"/>
        <v>45276.767348110639</v>
      </c>
      <c r="J34" s="23"/>
      <c r="K34" s="23">
        <f t="shared" si="1"/>
        <v>57.02827390983775</v>
      </c>
      <c r="L34" s="23"/>
      <c r="M34" s="23">
        <f t="shared" si="11"/>
        <v>45333.79562202048</v>
      </c>
      <c r="N34" s="23">
        <f>J34+L34+Grade8!I34</f>
        <v>43893.659512950668</v>
      </c>
      <c r="O34" s="23">
        <f t="shared" si="2"/>
        <v>1411.3333868884133</v>
      </c>
      <c r="P34" s="23">
        <f t="shared" si="3"/>
        <v>363.40100725788545</v>
      </c>
      <c r="Q34" s="23"/>
    </row>
    <row r="35" spans="1:17" x14ac:dyDescent="0.2">
      <c r="A35" s="5">
        <v>44</v>
      </c>
      <c r="B35" s="1">
        <f t="shared" si="4"/>
        <v>2.0464073942261352</v>
      </c>
      <c r="C35" s="5">
        <f t="shared" si="5"/>
        <v>40611.657866641166</v>
      </c>
      <c r="D35" s="5">
        <f t="shared" si="6"/>
        <v>39110.958394642694</v>
      </c>
      <c r="E35" s="5">
        <f t="shared" si="7"/>
        <v>29610.958394642694</v>
      </c>
      <c r="F35" s="5">
        <f t="shared" si="8"/>
        <v>9969.7279158508391</v>
      </c>
      <c r="G35" s="5">
        <f t="shared" si="9"/>
        <v>29141.230478791855</v>
      </c>
      <c r="H35" s="23">
        <f t="shared" si="10"/>
        <v>18278.40016278889</v>
      </c>
      <c r="I35" s="5">
        <f t="shared" si="0"/>
        <v>46322.92663181341</v>
      </c>
      <c r="J35" s="23"/>
      <c r="K35" s="23">
        <f t="shared" si="1"/>
        <v>58.282460957583709</v>
      </c>
      <c r="L35" s="23"/>
      <c r="M35" s="23">
        <f t="shared" si="11"/>
        <v>46381.209092770994</v>
      </c>
      <c r="N35" s="23">
        <f>J35+L35+Grade8!I35</f>
        <v>44904.453105774417</v>
      </c>
      <c r="O35" s="23">
        <f t="shared" si="2"/>
        <v>1447.2208672566455</v>
      </c>
      <c r="P35" s="23">
        <f t="shared" si="3"/>
        <v>355.60887091758491</v>
      </c>
      <c r="Q35" s="23"/>
    </row>
    <row r="36" spans="1:17" x14ac:dyDescent="0.2">
      <c r="A36" s="5">
        <v>45</v>
      </c>
      <c r="B36" s="1">
        <f t="shared" si="4"/>
        <v>2.097567579081788</v>
      </c>
      <c r="C36" s="5">
        <f t="shared" si="5"/>
        <v>41626.949313307181</v>
      </c>
      <c r="D36" s="5">
        <f t="shared" si="6"/>
        <v>40065.332354508748</v>
      </c>
      <c r="E36" s="5">
        <f t="shared" si="7"/>
        <v>30565.332354508748</v>
      </c>
      <c r="F36" s="5">
        <f t="shared" si="8"/>
        <v>10281.331013747105</v>
      </c>
      <c r="G36" s="5">
        <f t="shared" si="9"/>
        <v>29784.001340761642</v>
      </c>
      <c r="H36" s="23">
        <f t="shared" si="10"/>
        <v>18735.360166858613</v>
      </c>
      <c r="I36" s="5">
        <f t="shared" si="0"/>
        <v>47395.239897608742</v>
      </c>
      <c r="J36" s="23"/>
      <c r="K36" s="23">
        <f t="shared" si="1"/>
        <v>59.568002681523289</v>
      </c>
      <c r="L36" s="23"/>
      <c r="M36" s="23">
        <f t="shared" si="11"/>
        <v>47454.807900290267</v>
      </c>
      <c r="N36" s="23">
        <f>J36+L36+Grade8!I36</f>
        <v>45940.516538418786</v>
      </c>
      <c r="O36" s="23">
        <f t="shared" si="2"/>
        <v>1484.0055346340503</v>
      </c>
      <c r="P36" s="23">
        <f t="shared" si="3"/>
        <v>347.98021328433828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2.1500067685588333</v>
      </c>
      <c r="C37" s="5">
        <f t="shared" ref="C37:C56" si="13">pretaxincome*B37/expnorm</f>
        <v>42667.623046139874</v>
      </c>
      <c r="D37" s="5">
        <f t="shared" ref="D37:D56" si="14">IF(A37&lt;startage,1,0)*(C37*(1-initialunempprob))+IF(A37=startage,1,0)*(C37*(1-unempprob))+IF(A37&gt;startage,1,0)*(C37*(1-unempprob)+unempprob*300*52)</f>
        <v>41043.565663371483</v>
      </c>
      <c r="E37" s="5">
        <f t="shared" si="7"/>
        <v>31543.565663371483</v>
      </c>
      <c r="F37" s="5">
        <f t="shared" si="8"/>
        <v>10600.72418909079</v>
      </c>
      <c r="G37" s="5">
        <f t="shared" si="9"/>
        <v>30442.841474280693</v>
      </c>
      <c r="H37" s="23">
        <f t="shared" si="10"/>
        <v>19203.744171030077</v>
      </c>
      <c r="I37" s="5">
        <f t="shared" ref="I37:I56" si="15">G37+IF(A37&lt;startage,1,0)*(H37*(1-initialunempprob))+IF(A37&gt;=startage,1,0)*(H37*(1-unempprob))</f>
        <v>48494.360995048963</v>
      </c>
      <c r="J37" s="23"/>
      <c r="K37" s="23">
        <f t="shared" ref="K37:K56" si="16">IF(A37&gt;=startage,1,0)*0.002*G37</f>
        <v>60.885682948561389</v>
      </c>
      <c r="L37" s="23"/>
      <c r="M37" s="23">
        <f t="shared" si="11"/>
        <v>48555.246677997522</v>
      </c>
      <c r="N37" s="23">
        <f>J37+L37+Grade8!I37</f>
        <v>47002.481556879255</v>
      </c>
      <c r="O37" s="23">
        <f t="shared" ref="O37:O68" si="17">IF(A37&lt;startage,1,0)*(M37-N37)+IF(A37&gt;=startage,1,0)*(completionprob*(part*(I37-N37)+K37))</f>
        <v>1521.709818695904</v>
      </c>
      <c r="P37" s="23">
        <f t="shared" ref="P37:P68" si="18">O37/return^(A37-startage+1)</f>
        <v>340.51177237019363</v>
      </c>
      <c r="Q37" s="23"/>
    </row>
    <row r="38" spans="1:17" x14ac:dyDescent="0.2">
      <c r="A38" s="5">
        <v>47</v>
      </c>
      <c r="B38" s="1">
        <f t="shared" si="12"/>
        <v>2.2037569377728037</v>
      </c>
      <c r="C38" s="5">
        <f t="shared" si="13"/>
        <v>43734.313622293361</v>
      </c>
      <c r="D38" s="5">
        <f t="shared" si="14"/>
        <v>42046.254804955759</v>
      </c>
      <c r="E38" s="5">
        <f t="shared" si="7"/>
        <v>32546.254804955759</v>
      </c>
      <c r="F38" s="5">
        <f t="shared" si="8"/>
        <v>10928.102193818055</v>
      </c>
      <c r="G38" s="5">
        <f t="shared" si="9"/>
        <v>31118.152611137702</v>
      </c>
      <c r="H38" s="23">
        <f t="shared" ref="H38:H56" si="19">benefits*B38/expnorm</f>
        <v>19683.837775305827</v>
      </c>
      <c r="I38" s="5">
        <f t="shared" si="15"/>
        <v>49620.960119925177</v>
      </c>
      <c r="J38" s="23"/>
      <c r="K38" s="23">
        <f t="shared" si="16"/>
        <v>62.236305222275405</v>
      </c>
      <c r="L38" s="23"/>
      <c r="M38" s="23">
        <f t="shared" si="11"/>
        <v>49683.196425147456</v>
      </c>
      <c r="N38" s="23">
        <f>J38+L38+Grade8!I38</f>
        <v>48090.995700801228</v>
      </c>
      <c r="O38" s="23">
        <f t="shared" si="17"/>
        <v>1560.3567098593003</v>
      </c>
      <c r="P38" s="23">
        <f t="shared" si="18"/>
        <v>333.20034328795305</v>
      </c>
      <c r="Q38" s="23"/>
    </row>
    <row r="39" spans="1:17" x14ac:dyDescent="0.2">
      <c r="A39" s="5">
        <v>48</v>
      </c>
      <c r="B39" s="1">
        <f t="shared" si="12"/>
        <v>2.2588508612171236</v>
      </c>
      <c r="C39" s="5">
        <f t="shared" si="13"/>
        <v>44827.671462850696</v>
      </c>
      <c r="D39" s="5">
        <f t="shared" si="14"/>
        <v>43074.01117507965</v>
      </c>
      <c r="E39" s="5">
        <f t="shared" si="7"/>
        <v>33574.01117507965</v>
      </c>
      <c r="F39" s="5">
        <f t="shared" si="8"/>
        <v>11263.664648663505</v>
      </c>
      <c r="G39" s="5">
        <f t="shared" si="9"/>
        <v>31810.346526416142</v>
      </c>
      <c r="H39" s="23">
        <f t="shared" si="19"/>
        <v>20175.933719688474</v>
      </c>
      <c r="I39" s="5">
        <f t="shared" si="15"/>
        <v>50775.724222923309</v>
      </c>
      <c r="J39" s="23"/>
      <c r="K39" s="23">
        <f t="shared" si="16"/>
        <v>63.620693052832287</v>
      </c>
      <c r="L39" s="23"/>
      <c r="M39" s="23">
        <f t="shared" si="11"/>
        <v>50839.344915976144</v>
      </c>
      <c r="N39" s="23">
        <f>J39+L39+Grade8!I39</f>
        <v>49206.72269832126</v>
      </c>
      <c r="O39" s="23">
        <f t="shared" si="17"/>
        <v>1599.9697733017831</v>
      </c>
      <c r="P39" s="23">
        <f t="shared" si="18"/>
        <v>326.04277765146173</v>
      </c>
      <c r="Q39" s="23"/>
    </row>
    <row r="40" spans="1:17" x14ac:dyDescent="0.2">
      <c r="A40" s="5">
        <v>49</v>
      </c>
      <c r="B40" s="1">
        <f t="shared" si="12"/>
        <v>2.3153221327475517</v>
      </c>
      <c r="C40" s="5">
        <f t="shared" si="13"/>
        <v>45948.363249421956</v>
      </c>
      <c r="D40" s="5">
        <f t="shared" si="14"/>
        <v>44127.461454456636</v>
      </c>
      <c r="E40" s="5">
        <f t="shared" si="7"/>
        <v>34627.461454456636</v>
      </c>
      <c r="F40" s="5">
        <f t="shared" si="8"/>
        <v>11620.362310325756</v>
      </c>
      <c r="G40" s="5">
        <f t="shared" si="9"/>
        <v>32507.09914413088</v>
      </c>
      <c r="H40" s="23">
        <f t="shared" si="19"/>
        <v>20680.332062680685</v>
      </c>
      <c r="I40" s="5">
        <f t="shared" si="15"/>
        <v>51946.611283050719</v>
      </c>
      <c r="J40" s="23"/>
      <c r="K40" s="23">
        <f t="shared" si="16"/>
        <v>65.014198288261767</v>
      </c>
      <c r="L40" s="23"/>
      <c r="M40" s="23">
        <f t="shared" si="11"/>
        <v>52011.625481338982</v>
      </c>
      <c r="N40" s="23">
        <f>J40+L40+Grade8!I40</f>
        <v>50350.342870779285</v>
      </c>
      <c r="O40" s="23">
        <f t="shared" si="17"/>
        <v>1628.0569583485023</v>
      </c>
      <c r="P40" s="23">
        <f t="shared" si="18"/>
        <v>316.60200448856932</v>
      </c>
      <c r="Q40" s="23"/>
    </row>
    <row r="41" spans="1:17" x14ac:dyDescent="0.2">
      <c r="A41" s="5">
        <v>50</v>
      </c>
      <c r="B41" s="1">
        <f t="shared" si="12"/>
        <v>2.3732051860662402</v>
      </c>
      <c r="C41" s="5">
        <f t="shared" si="13"/>
        <v>47097.072330657502</v>
      </c>
      <c r="D41" s="5">
        <f t="shared" si="14"/>
        <v>45207.247990818047</v>
      </c>
      <c r="E41" s="5">
        <f t="shared" si="7"/>
        <v>35707.247990818047</v>
      </c>
      <c r="F41" s="5">
        <f t="shared" si="8"/>
        <v>12080.891268083897</v>
      </c>
      <c r="G41" s="5">
        <f t="shared" si="9"/>
        <v>33126.356722734148</v>
      </c>
      <c r="H41" s="23">
        <f t="shared" si="19"/>
        <v>21197.340364247699</v>
      </c>
      <c r="I41" s="5">
        <f t="shared" si="15"/>
        <v>53051.856665126979</v>
      </c>
      <c r="J41" s="23"/>
      <c r="K41" s="23">
        <f t="shared" si="16"/>
        <v>66.252713445468302</v>
      </c>
      <c r="L41" s="23"/>
      <c r="M41" s="23">
        <f t="shared" si="11"/>
        <v>53118.109378572444</v>
      </c>
      <c r="N41" s="23">
        <f>J41+L41+Grade8!I41</f>
        <v>51522.55354754877</v>
      </c>
      <c r="O41" s="23">
        <f t="shared" si="17"/>
        <v>1563.6447144032036</v>
      </c>
      <c r="P41" s="23">
        <f t="shared" si="18"/>
        <v>290.17728000138351</v>
      </c>
      <c r="Q41" s="23"/>
    </row>
    <row r="42" spans="1:17" x14ac:dyDescent="0.2">
      <c r="A42" s="5">
        <v>51</v>
      </c>
      <c r="B42" s="1">
        <f t="shared" si="12"/>
        <v>2.4325353157178964</v>
      </c>
      <c r="C42" s="5">
        <f t="shared" si="13"/>
        <v>48274.499138923937</v>
      </c>
      <c r="D42" s="5">
        <f t="shared" si="14"/>
        <v>46314.029190588495</v>
      </c>
      <c r="E42" s="5">
        <f t="shared" si="7"/>
        <v>36814.029190588495</v>
      </c>
      <c r="F42" s="5">
        <f t="shared" si="8"/>
        <v>12552.933449785993</v>
      </c>
      <c r="G42" s="5">
        <f t="shared" si="9"/>
        <v>33761.095740802499</v>
      </c>
      <c r="H42" s="23">
        <f t="shared" si="19"/>
        <v>21727.273873353894</v>
      </c>
      <c r="I42" s="5">
        <f t="shared" si="15"/>
        <v>54184.73318175516</v>
      </c>
      <c r="J42" s="23"/>
      <c r="K42" s="23">
        <f t="shared" si="16"/>
        <v>67.522191481605006</v>
      </c>
      <c r="L42" s="23"/>
      <c r="M42" s="23">
        <f t="shared" si="11"/>
        <v>54252.255373236767</v>
      </c>
      <c r="N42" s="23">
        <f>J42+L42+Grade8!I42</f>
        <v>52641.364644561734</v>
      </c>
      <c r="O42" s="23">
        <f t="shared" si="17"/>
        <v>1578.6729141015305</v>
      </c>
      <c r="P42" s="23">
        <f t="shared" si="18"/>
        <v>279.57526230694225</v>
      </c>
      <c r="Q42" s="23"/>
    </row>
    <row r="43" spans="1:17" x14ac:dyDescent="0.2">
      <c r="A43" s="5">
        <v>52</v>
      </c>
      <c r="B43" s="1">
        <f t="shared" si="12"/>
        <v>2.4933486986108435</v>
      </c>
      <c r="C43" s="5">
        <f t="shared" si="13"/>
        <v>49481.361617397037</v>
      </c>
      <c r="D43" s="5">
        <f t="shared" si="14"/>
        <v>47448.479920353209</v>
      </c>
      <c r="E43" s="5">
        <f t="shared" si="7"/>
        <v>37948.479920353209</v>
      </c>
      <c r="F43" s="5">
        <f t="shared" si="8"/>
        <v>13036.776686030644</v>
      </c>
      <c r="G43" s="5">
        <f t="shared" si="9"/>
        <v>34411.703234322566</v>
      </c>
      <c r="H43" s="23">
        <f t="shared" si="19"/>
        <v>22270.455720187736</v>
      </c>
      <c r="I43" s="5">
        <f t="shared" si="15"/>
        <v>55345.931611299035</v>
      </c>
      <c r="J43" s="23"/>
      <c r="K43" s="23">
        <f t="shared" si="16"/>
        <v>68.823406468645132</v>
      </c>
      <c r="L43" s="23"/>
      <c r="M43" s="23">
        <f t="shared" si="11"/>
        <v>55414.755017767682</v>
      </c>
      <c r="N43" s="23">
        <f>J43+L43+Grade8!I43</f>
        <v>53763.307865675764</v>
      </c>
      <c r="O43" s="23">
        <f t="shared" si="17"/>
        <v>1618.4182090500769</v>
      </c>
      <c r="P43" s="23">
        <f t="shared" si="18"/>
        <v>273.51339387757105</v>
      </c>
      <c r="Q43" s="23"/>
    </row>
    <row r="44" spans="1:17" x14ac:dyDescent="0.2">
      <c r="A44" s="5">
        <v>53</v>
      </c>
      <c r="B44" s="1">
        <f t="shared" si="12"/>
        <v>2.555682416076114</v>
      </c>
      <c r="C44" s="5">
        <f t="shared" si="13"/>
        <v>50718.395657831956</v>
      </c>
      <c r="D44" s="5">
        <f t="shared" si="14"/>
        <v>48611.291918362032</v>
      </c>
      <c r="E44" s="5">
        <f t="shared" si="7"/>
        <v>39111.291918362032</v>
      </c>
      <c r="F44" s="5">
        <f t="shared" si="8"/>
        <v>13532.716003181407</v>
      </c>
      <c r="G44" s="5">
        <f t="shared" si="9"/>
        <v>35078.575915180627</v>
      </c>
      <c r="H44" s="23">
        <f t="shared" si="19"/>
        <v>22827.217113192426</v>
      </c>
      <c r="I44" s="5">
        <f t="shared" si="15"/>
        <v>56536.160001581506</v>
      </c>
      <c r="J44" s="23"/>
      <c r="K44" s="23">
        <f t="shared" si="16"/>
        <v>70.157151830361258</v>
      </c>
      <c r="L44" s="23"/>
      <c r="M44" s="23">
        <f t="shared" si="11"/>
        <v>56606.317153411866</v>
      </c>
      <c r="N44" s="23">
        <f>J44+L44+Grade8!I44</f>
        <v>54913.299667317668</v>
      </c>
      <c r="O44" s="23">
        <f t="shared" si="17"/>
        <v>1659.1571363723153</v>
      </c>
      <c r="P44" s="23">
        <f t="shared" si="18"/>
        <v>267.58183073707812</v>
      </c>
      <c r="Q44" s="23"/>
    </row>
    <row r="45" spans="1:17" x14ac:dyDescent="0.2">
      <c r="A45" s="5">
        <v>54</v>
      </c>
      <c r="B45" s="1">
        <f t="shared" si="12"/>
        <v>2.6195744764780171</v>
      </c>
      <c r="C45" s="5">
        <f t="shared" si="13"/>
        <v>51986.35554927776</v>
      </c>
      <c r="D45" s="5">
        <f t="shared" si="14"/>
        <v>49803.174216321095</v>
      </c>
      <c r="E45" s="5">
        <f t="shared" si="7"/>
        <v>40303.174216321095</v>
      </c>
      <c r="F45" s="5">
        <f t="shared" si="8"/>
        <v>14041.053803260947</v>
      </c>
      <c r="G45" s="5">
        <f t="shared" si="9"/>
        <v>35762.120413060147</v>
      </c>
      <c r="H45" s="23">
        <f t="shared" si="19"/>
        <v>23397.897541022237</v>
      </c>
      <c r="I45" s="5">
        <f t="shared" si="15"/>
        <v>57756.144101621045</v>
      </c>
      <c r="J45" s="23"/>
      <c r="K45" s="23">
        <f t="shared" si="16"/>
        <v>71.524240826120291</v>
      </c>
      <c r="L45" s="23"/>
      <c r="M45" s="23">
        <f t="shared" si="11"/>
        <v>57827.668342447163</v>
      </c>
      <c r="N45" s="23">
        <f>J45+L45+Grade8!I45</f>
        <v>56092.041264000596</v>
      </c>
      <c r="O45" s="23">
        <f t="shared" si="17"/>
        <v>1700.9145368776376</v>
      </c>
      <c r="P45" s="23">
        <f t="shared" si="18"/>
        <v>261.77782393959853</v>
      </c>
      <c r="Q45" s="23"/>
    </row>
    <row r="46" spans="1:17" x14ac:dyDescent="0.2">
      <c r="A46" s="5">
        <v>55</v>
      </c>
      <c r="B46" s="1">
        <f t="shared" si="12"/>
        <v>2.6850638383899672</v>
      </c>
      <c r="C46" s="5">
        <f t="shared" si="13"/>
        <v>53286.01443800969</v>
      </c>
      <c r="D46" s="5">
        <f t="shared" si="14"/>
        <v>51024.853571729109</v>
      </c>
      <c r="E46" s="5">
        <f t="shared" si="7"/>
        <v>41524.853571729109</v>
      </c>
      <c r="F46" s="5">
        <f t="shared" si="8"/>
        <v>14562.100048342465</v>
      </c>
      <c r="G46" s="5">
        <f t="shared" si="9"/>
        <v>36462.753523386644</v>
      </c>
      <c r="H46" s="23">
        <f t="shared" si="19"/>
        <v>23982.844979547794</v>
      </c>
      <c r="I46" s="5">
        <f t="shared" si="15"/>
        <v>59006.627804161573</v>
      </c>
      <c r="J46" s="23"/>
      <c r="K46" s="23">
        <f t="shared" si="16"/>
        <v>72.925507046773291</v>
      </c>
      <c r="L46" s="23"/>
      <c r="M46" s="23">
        <f t="shared" si="11"/>
        <v>59079.553311208343</v>
      </c>
      <c r="N46" s="23">
        <f>J46+L46+Grade8!I46</f>
        <v>57300.251400600609</v>
      </c>
      <c r="O46" s="23">
        <f t="shared" si="17"/>
        <v>1743.7158723955822</v>
      </c>
      <c r="P46" s="23">
        <f t="shared" si="18"/>
        <v>256.09868011164264</v>
      </c>
      <c r="Q46" s="23"/>
    </row>
    <row r="47" spans="1:17" x14ac:dyDescent="0.2">
      <c r="A47" s="5">
        <v>56</v>
      </c>
      <c r="B47" s="1">
        <f t="shared" si="12"/>
        <v>2.7521904343497163</v>
      </c>
      <c r="C47" s="5">
        <f t="shared" si="13"/>
        <v>54618.16479895993</v>
      </c>
      <c r="D47" s="5">
        <f t="shared" si="14"/>
        <v>52277.074911022333</v>
      </c>
      <c r="E47" s="5">
        <f t="shared" si="7"/>
        <v>42777.074911022333</v>
      </c>
      <c r="F47" s="5">
        <f t="shared" si="8"/>
        <v>15096.172449551024</v>
      </c>
      <c r="G47" s="5">
        <f t="shared" si="9"/>
        <v>37180.902461471313</v>
      </c>
      <c r="H47" s="23">
        <f t="shared" si="19"/>
        <v>24582.416104036485</v>
      </c>
      <c r="I47" s="5">
        <f t="shared" si="15"/>
        <v>60288.373599265607</v>
      </c>
      <c r="J47" s="23"/>
      <c r="K47" s="23">
        <f t="shared" si="16"/>
        <v>74.361804922942625</v>
      </c>
      <c r="L47" s="23"/>
      <c r="M47" s="23">
        <f t="shared" si="11"/>
        <v>60362.735404188548</v>
      </c>
      <c r="N47" s="23">
        <f>J47+L47+Grade8!I47</f>
        <v>58538.666790615622</v>
      </c>
      <c r="O47" s="23">
        <f t="shared" si="17"/>
        <v>1787.5872413014697</v>
      </c>
      <c r="P47" s="23">
        <f t="shared" si="18"/>
        <v>250.54176044323722</v>
      </c>
      <c r="Q47" s="23"/>
    </row>
    <row r="48" spans="1:17" x14ac:dyDescent="0.2">
      <c r="A48" s="5">
        <v>57</v>
      </c>
      <c r="B48" s="1">
        <f t="shared" si="12"/>
        <v>2.8209951952084591</v>
      </c>
      <c r="C48" s="5">
        <f t="shared" si="13"/>
        <v>55983.618918933927</v>
      </c>
      <c r="D48" s="5">
        <f t="shared" si="14"/>
        <v>53560.601783797887</v>
      </c>
      <c r="E48" s="5">
        <f t="shared" si="7"/>
        <v>44060.601783797887</v>
      </c>
      <c r="F48" s="5">
        <f t="shared" si="8"/>
        <v>15643.596660789801</v>
      </c>
      <c r="G48" s="5">
        <f t="shared" si="9"/>
        <v>37917.005123008086</v>
      </c>
      <c r="H48" s="23">
        <f t="shared" si="19"/>
        <v>25196.976506637395</v>
      </c>
      <c r="I48" s="5">
        <f t="shared" si="15"/>
        <v>61602.163039247236</v>
      </c>
      <c r="J48" s="23"/>
      <c r="K48" s="23">
        <f t="shared" si="16"/>
        <v>75.834010246016177</v>
      </c>
      <c r="L48" s="23"/>
      <c r="M48" s="23">
        <f t="shared" si="11"/>
        <v>61677.99704949325</v>
      </c>
      <c r="N48" s="23">
        <f>J48+L48+Grade8!I48</f>
        <v>59808.042565381023</v>
      </c>
      <c r="O48" s="23">
        <f t="shared" si="17"/>
        <v>1832.5553944299841</v>
      </c>
      <c r="P48" s="23">
        <f t="shared" si="18"/>
        <v>245.10447969169186</v>
      </c>
      <c r="Q48" s="23"/>
    </row>
    <row r="49" spans="1:17" x14ac:dyDescent="0.2">
      <c r="A49" s="5">
        <v>58</v>
      </c>
      <c r="B49" s="1">
        <f t="shared" si="12"/>
        <v>2.8915200750886707</v>
      </c>
      <c r="C49" s="5">
        <f t="shared" si="13"/>
        <v>57383.209391907279</v>
      </c>
      <c r="D49" s="5">
        <f t="shared" si="14"/>
        <v>54876.21682839284</v>
      </c>
      <c r="E49" s="5">
        <f t="shared" si="7"/>
        <v>45376.21682839284</v>
      </c>
      <c r="F49" s="5">
        <f t="shared" si="8"/>
        <v>16204.706477309548</v>
      </c>
      <c r="G49" s="5">
        <f t="shared" si="9"/>
        <v>38671.510351083292</v>
      </c>
      <c r="H49" s="23">
        <f t="shared" si="19"/>
        <v>25826.900919303331</v>
      </c>
      <c r="I49" s="5">
        <f t="shared" si="15"/>
        <v>62948.79721522842</v>
      </c>
      <c r="J49" s="23"/>
      <c r="K49" s="23">
        <f t="shared" si="16"/>
        <v>77.343020702166584</v>
      </c>
      <c r="L49" s="23"/>
      <c r="M49" s="23">
        <f t="shared" si="11"/>
        <v>63026.140235930587</v>
      </c>
      <c r="N49" s="23">
        <f>J49+L49+Grade8!I49</f>
        <v>61109.152734515534</v>
      </c>
      <c r="O49" s="23">
        <f t="shared" si="17"/>
        <v>1878.6477513867519</v>
      </c>
      <c r="P49" s="23">
        <f t="shared" si="18"/>
        <v>239.78430519819511</v>
      </c>
      <c r="Q49" s="23"/>
    </row>
    <row r="50" spans="1:17" x14ac:dyDescent="0.2">
      <c r="A50" s="5">
        <v>59</v>
      </c>
      <c r="B50" s="1">
        <f t="shared" si="12"/>
        <v>2.9638080769658868</v>
      </c>
      <c r="C50" s="5">
        <f t="shared" si="13"/>
        <v>58817.789626704944</v>
      </c>
      <c r="D50" s="5">
        <f t="shared" si="14"/>
        <v>56224.72224910264</v>
      </c>
      <c r="E50" s="5">
        <f t="shared" si="7"/>
        <v>46724.72224910264</v>
      </c>
      <c r="F50" s="5">
        <f t="shared" si="8"/>
        <v>16779.844039242278</v>
      </c>
      <c r="G50" s="5">
        <f t="shared" si="9"/>
        <v>39444.878209860362</v>
      </c>
      <c r="H50" s="23">
        <f t="shared" si="19"/>
        <v>26472.57344228591</v>
      </c>
      <c r="I50" s="5">
        <f t="shared" si="15"/>
        <v>64329.097245609111</v>
      </c>
      <c r="J50" s="23"/>
      <c r="K50" s="23">
        <f t="shared" si="16"/>
        <v>78.889756419720726</v>
      </c>
      <c r="L50" s="23"/>
      <c r="M50" s="23">
        <f t="shared" si="11"/>
        <v>64407.987002028829</v>
      </c>
      <c r="N50" s="23">
        <f>J50+L50+Grade8!I50</f>
        <v>62442.790657878417</v>
      </c>
      <c r="O50" s="23">
        <f t="shared" si="17"/>
        <v>1925.8924172674067</v>
      </c>
      <c r="P50" s="23">
        <f t="shared" si="18"/>
        <v>234.57875591730902</v>
      </c>
      <c r="Q50" s="23"/>
    </row>
    <row r="51" spans="1:17" x14ac:dyDescent="0.2">
      <c r="A51" s="5">
        <v>60</v>
      </c>
      <c r="B51" s="1">
        <f t="shared" si="12"/>
        <v>3.0379032788900342</v>
      </c>
      <c r="C51" s="5">
        <f t="shared" si="13"/>
        <v>60288.234367372577</v>
      </c>
      <c r="D51" s="5">
        <f t="shared" si="14"/>
        <v>57606.940305330216</v>
      </c>
      <c r="E51" s="5">
        <f t="shared" si="7"/>
        <v>48106.940305330216</v>
      </c>
      <c r="F51" s="5">
        <f t="shared" si="8"/>
        <v>17369.360040223339</v>
      </c>
      <c r="G51" s="5">
        <f t="shared" si="9"/>
        <v>40237.580265106881</v>
      </c>
      <c r="H51" s="23">
        <f t="shared" si="19"/>
        <v>27134.387778343062</v>
      </c>
      <c r="I51" s="5">
        <f t="shared" si="15"/>
        <v>65743.904776749361</v>
      </c>
      <c r="J51" s="23"/>
      <c r="K51" s="23">
        <f t="shared" si="16"/>
        <v>80.475160530213756</v>
      </c>
      <c r="L51" s="23"/>
      <c r="M51" s="23">
        <f t="shared" si="11"/>
        <v>65824.379937279577</v>
      </c>
      <c r="N51" s="23">
        <f>J51+L51+Grade8!I51</f>
        <v>63809.769529325371</v>
      </c>
      <c r="O51" s="23">
        <f t="shared" si="17"/>
        <v>1974.3181997951199</v>
      </c>
      <c r="P51" s="23">
        <f t="shared" si="18"/>
        <v>229.48540145957261</v>
      </c>
      <c r="Q51" s="23"/>
    </row>
    <row r="52" spans="1:17" x14ac:dyDescent="0.2">
      <c r="A52" s="5">
        <v>61</v>
      </c>
      <c r="B52" s="1">
        <f t="shared" si="12"/>
        <v>3.1138508608622844</v>
      </c>
      <c r="C52" s="5">
        <f t="shared" si="13"/>
        <v>61795.440226556879</v>
      </c>
      <c r="D52" s="5">
        <f t="shared" si="14"/>
        <v>59023.713812963462</v>
      </c>
      <c r="E52" s="5">
        <f t="shared" si="7"/>
        <v>49523.713812963462</v>
      </c>
      <c r="F52" s="5">
        <f t="shared" si="8"/>
        <v>17973.613941228919</v>
      </c>
      <c r="G52" s="5">
        <f t="shared" si="9"/>
        <v>41050.099871734543</v>
      </c>
      <c r="H52" s="23">
        <f t="shared" si="19"/>
        <v>27812.747472801628</v>
      </c>
      <c r="I52" s="5">
        <f t="shared" si="15"/>
        <v>67194.082496168063</v>
      </c>
      <c r="J52" s="23"/>
      <c r="K52" s="23">
        <f t="shared" si="16"/>
        <v>82.100199743469091</v>
      </c>
      <c r="L52" s="23"/>
      <c r="M52" s="23">
        <f t="shared" si="11"/>
        <v>67276.182695911528</v>
      </c>
      <c r="N52" s="23">
        <f>J52+L52+Grade8!I52</f>
        <v>65210.922872558513</v>
      </c>
      <c r="O52" s="23">
        <f t="shared" si="17"/>
        <v>2023.954626885959</v>
      </c>
      <c r="P52" s="23">
        <f t="shared" si="18"/>
        <v>224.50186114716342</v>
      </c>
      <c r="Q52" s="23"/>
    </row>
    <row r="53" spans="1:17" x14ac:dyDescent="0.2">
      <c r="A53" s="5">
        <v>62</v>
      </c>
      <c r="B53" s="1">
        <f t="shared" si="12"/>
        <v>3.1916971323838421</v>
      </c>
      <c r="C53" s="5">
        <f t="shared" si="13"/>
        <v>63340.32623222081</v>
      </c>
      <c r="D53" s="5">
        <f t="shared" si="14"/>
        <v>60475.90665828756</v>
      </c>
      <c r="E53" s="5">
        <f t="shared" si="7"/>
        <v>50975.90665828756</v>
      </c>
      <c r="F53" s="5">
        <f t="shared" si="8"/>
        <v>18592.974189759647</v>
      </c>
      <c r="G53" s="5">
        <f t="shared" si="9"/>
        <v>41882.932468527913</v>
      </c>
      <c r="H53" s="23">
        <f t="shared" si="19"/>
        <v>28508.066159621678</v>
      </c>
      <c r="I53" s="5">
        <f t="shared" si="15"/>
        <v>68680.514658572298</v>
      </c>
      <c r="J53" s="23"/>
      <c r="K53" s="23">
        <f t="shared" si="16"/>
        <v>83.765864937055824</v>
      </c>
      <c r="L53" s="23"/>
      <c r="M53" s="23">
        <f t="shared" si="11"/>
        <v>68764.280523509355</v>
      </c>
      <c r="N53" s="23">
        <f>J53+L53+Grade8!I53</f>
        <v>66647.105049372476</v>
      </c>
      <c r="O53" s="23">
        <f t="shared" si="17"/>
        <v>2074.8319646541399</v>
      </c>
      <c r="P53" s="23">
        <f t="shared" si="18"/>
        <v>219.62580308285101</v>
      </c>
      <c r="Q53" s="23"/>
    </row>
    <row r="54" spans="1:17" x14ac:dyDescent="0.2">
      <c r="A54" s="5">
        <v>63</v>
      </c>
      <c r="B54" s="1">
        <f t="shared" si="12"/>
        <v>3.2714895606934378</v>
      </c>
      <c r="C54" s="5">
        <f t="shared" si="13"/>
        <v>64923.834388026327</v>
      </c>
      <c r="D54" s="5">
        <f t="shared" si="14"/>
        <v>61964.404324744741</v>
      </c>
      <c r="E54" s="5">
        <f t="shared" si="7"/>
        <v>52464.404324744741</v>
      </c>
      <c r="F54" s="5">
        <f t="shared" si="8"/>
        <v>19227.818444503631</v>
      </c>
      <c r="G54" s="5">
        <f t="shared" si="9"/>
        <v>42736.585880241109</v>
      </c>
      <c r="H54" s="23">
        <f t="shared" si="19"/>
        <v>29220.767813612212</v>
      </c>
      <c r="I54" s="5">
        <f t="shared" si="15"/>
        <v>70204.107625036588</v>
      </c>
      <c r="J54" s="23"/>
      <c r="K54" s="23">
        <f t="shared" si="16"/>
        <v>85.473171760482217</v>
      </c>
      <c r="L54" s="23"/>
      <c r="M54" s="23">
        <f t="shared" si="11"/>
        <v>70289.580796797076</v>
      </c>
      <c r="N54" s="23">
        <f>J54+L54+Grade8!I54</f>
        <v>68119.19178060678</v>
      </c>
      <c r="O54" s="23">
        <f t="shared" si="17"/>
        <v>2126.9812358664844</v>
      </c>
      <c r="P54" s="23">
        <f t="shared" si="18"/>
        <v>214.85494323209974</v>
      </c>
      <c r="Q54" s="23"/>
    </row>
    <row r="55" spans="1:17" x14ac:dyDescent="0.2">
      <c r="A55" s="5">
        <v>64</v>
      </c>
      <c r="B55" s="1">
        <f t="shared" si="12"/>
        <v>3.3532767997107733</v>
      </c>
      <c r="C55" s="5">
        <f t="shared" si="13"/>
        <v>66546.930247726981</v>
      </c>
      <c r="D55" s="5">
        <f t="shared" si="14"/>
        <v>63490.11443286336</v>
      </c>
      <c r="E55" s="5">
        <f t="shared" si="7"/>
        <v>53990.11443286336</v>
      </c>
      <c r="F55" s="5">
        <f t="shared" si="8"/>
        <v>19878.533805616222</v>
      </c>
      <c r="G55" s="5">
        <f t="shared" si="9"/>
        <v>43611.580627247138</v>
      </c>
      <c r="H55" s="23">
        <f t="shared" si="19"/>
        <v>29951.287008952517</v>
      </c>
      <c r="I55" s="5">
        <f t="shared" si="15"/>
        <v>71765.790415662501</v>
      </c>
      <c r="J55" s="23"/>
      <c r="K55" s="23">
        <f t="shared" si="16"/>
        <v>87.223161254494272</v>
      </c>
      <c r="L55" s="23"/>
      <c r="M55" s="23">
        <f t="shared" si="11"/>
        <v>71853.013576917001</v>
      </c>
      <c r="N55" s="23">
        <f>J55+L55+Grade8!I55</f>
        <v>69628.080680121944</v>
      </c>
      <c r="O55" s="23">
        <f t="shared" si="17"/>
        <v>2180.4342388591499</v>
      </c>
      <c r="P55" s="23">
        <f t="shared" si="18"/>
        <v>210.18704451856095</v>
      </c>
      <c r="Q55" s="23"/>
    </row>
    <row r="56" spans="1:17" x14ac:dyDescent="0.2">
      <c r="A56" s="5">
        <v>65</v>
      </c>
      <c r="B56" s="1">
        <f t="shared" si="12"/>
        <v>3.4371087197035428</v>
      </c>
      <c r="C56" s="5">
        <f t="shared" si="13"/>
        <v>68210.603503920152</v>
      </c>
      <c r="D56" s="5">
        <f t="shared" si="14"/>
        <v>65053.967293684938</v>
      </c>
      <c r="E56" s="5">
        <f t="shared" si="7"/>
        <v>55553.967293684938</v>
      </c>
      <c r="F56" s="5">
        <f t="shared" si="8"/>
        <v>20545.517050756629</v>
      </c>
      <c r="G56" s="5">
        <f t="shared" si="9"/>
        <v>44508.450242928309</v>
      </c>
      <c r="H56" s="23">
        <f t="shared" si="19"/>
        <v>30700.069184176329</v>
      </c>
      <c r="I56" s="5">
        <f t="shared" si="15"/>
        <v>73366.515276054066</v>
      </c>
      <c r="J56" s="23"/>
      <c r="K56" s="23">
        <f t="shared" si="16"/>
        <v>89.016900485856624</v>
      </c>
      <c r="L56" s="23"/>
      <c r="M56" s="23">
        <f t="shared" si="11"/>
        <v>73455.532176539928</v>
      </c>
      <c r="N56" s="23">
        <f>J56+L56+Grade8!I56</f>
        <v>71174.691802125017</v>
      </c>
      <c r="O56" s="23">
        <f t="shared" si="17"/>
        <v>2235.2235669266079</v>
      </c>
      <c r="P56" s="23">
        <f t="shared" si="18"/>
        <v>205.61991593279978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89.016900485856624</v>
      </c>
      <c r="L57" s="23"/>
      <c r="M57" s="23">
        <f t="shared" si="11"/>
        <v>89.016900485856624</v>
      </c>
      <c r="N57" s="23">
        <f>J57+L57+Grade8!I57</f>
        <v>0</v>
      </c>
      <c r="O57" s="23">
        <f t="shared" si="17"/>
        <v>87.236562476139497</v>
      </c>
      <c r="P57" s="23">
        <f t="shared" si="18"/>
        <v>7.6581525381327635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89.016900485856624</v>
      </c>
      <c r="L58" s="23"/>
      <c r="M58" s="23">
        <f t="shared" si="11"/>
        <v>89.016900485856624</v>
      </c>
      <c r="N58" s="23">
        <f>J58+L58+Grade8!I58</f>
        <v>0</v>
      </c>
      <c r="O58" s="23">
        <f t="shared" si="17"/>
        <v>87.236562476139497</v>
      </c>
      <c r="P58" s="23">
        <f t="shared" si="18"/>
        <v>7.308113296976452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89.016900485856624</v>
      </c>
      <c r="L59" s="23"/>
      <c r="M59" s="23">
        <f t="shared" si="11"/>
        <v>89.016900485856624</v>
      </c>
      <c r="N59" s="23">
        <f>J59+L59+Grade8!I59</f>
        <v>0</v>
      </c>
      <c r="O59" s="23">
        <f t="shared" si="17"/>
        <v>87.236562476139497</v>
      </c>
      <c r="P59" s="23">
        <f t="shared" si="18"/>
        <v>6.9740736679640873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89.016900485856624</v>
      </c>
      <c r="L60" s="23"/>
      <c r="M60" s="23">
        <f t="shared" si="11"/>
        <v>89.016900485856624</v>
      </c>
      <c r="N60" s="23">
        <f>J60+L60+Grade8!I60</f>
        <v>0</v>
      </c>
      <c r="O60" s="23">
        <f t="shared" si="17"/>
        <v>87.236562476139497</v>
      </c>
      <c r="P60" s="23">
        <f t="shared" si="18"/>
        <v>6.6553023399777729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89.016900485856624</v>
      </c>
      <c r="L61" s="23"/>
      <c r="M61" s="23">
        <f t="shared" si="11"/>
        <v>89.016900485856624</v>
      </c>
      <c r="N61" s="23">
        <f>J61+L61+Grade8!I61</f>
        <v>0</v>
      </c>
      <c r="O61" s="23">
        <f t="shared" si="17"/>
        <v>87.236562476139497</v>
      </c>
      <c r="P61" s="23">
        <f t="shared" si="18"/>
        <v>6.351101428706861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89.016900485856624</v>
      </c>
      <c r="L62" s="23"/>
      <c r="M62" s="23">
        <f t="shared" si="11"/>
        <v>89.016900485856624</v>
      </c>
      <c r="N62" s="23">
        <f>J62+L62+Grade8!I62</f>
        <v>0</v>
      </c>
      <c r="O62" s="23">
        <f t="shared" si="17"/>
        <v>87.236562476139497</v>
      </c>
      <c r="P62" s="23">
        <f t="shared" si="18"/>
        <v>6.0608049487736793</v>
      </c>
      <c r="Q62" s="23"/>
    </row>
    <row r="63" spans="1:17" x14ac:dyDescent="0.2">
      <c r="A63" s="5">
        <v>72</v>
      </c>
      <c r="H63" s="22"/>
      <c r="J63" s="23"/>
      <c r="K63" s="23">
        <f>0.002*G56</f>
        <v>89.016900485856624</v>
      </c>
      <c r="L63" s="23"/>
      <c r="M63" s="23">
        <f t="shared" si="11"/>
        <v>89.016900485856624</v>
      </c>
      <c r="N63" s="23">
        <f>J63+L63+Grade8!I63</f>
        <v>0</v>
      </c>
      <c r="O63" s="23">
        <f t="shared" si="17"/>
        <v>87.236562476139497</v>
      </c>
      <c r="P63" s="23">
        <f t="shared" si="18"/>
        <v>5.7837773556954115</v>
      </c>
      <c r="Q63" s="23"/>
    </row>
    <row r="64" spans="1:17" x14ac:dyDescent="0.2">
      <c r="A64" s="5">
        <v>73</v>
      </c>
      <c r="H64" s="22"/>
      <c r="J64" s="23"/>
      <c r="K64" s="23">
        <f>0.002*G56</f>
        <v>89.016900485856624</v>
      </c>
      <c r="L64" s="23"/>
      <c r="M64" s="23">
        <f t="shared" si="11"/>
        <v>89.016900485856624</v>
      </c>
      <c r="N64" s="23">
        <f>J64+L64+Grade8!I64</f>
        <v>0</v>
      </c>
      <c r="O64" s="23">
        <f t="shared" si="17"/>
        <v>87.236562476139497</v>
      </c>
      <c r="P64" s="23">
        <f t="shared" si="18"/>
        <v>5.5194121544900705</v>
      </c>
      <c r="Q64" s="23"/>
    </row>
    <row r="65" spans="1:17" x14ac:dyDescent="0.2">
      <c r="A65" s="5">
        <v>74</v>
      </c>
      <c r="H65" s="22"/>
      <c r="J65" s="23"/>
      <c r="K65" s="23">
        <f>0.002*G56</f>
        <v>89.016900485856624</v>
      </c>
      <c r="L65" s="23"/>
      <c r="M65" s="23">
        <f t="shared" si="11"/>
        <v>89.016900485856624</v>
      </c>
      <c r="N65" s="23">
        <f>J65+L65+Grade8!I65</f>
        <v>0</v>
      </c>
      <c r="O65" s="23">
        <f t="shared" si="17"/>
        <v>87.236562476139497</v>
      </c>
      <c r="P65" s="23">
        <f t="shared" si="18"/>
        <v>5.2671305718803705</v>
      </c>
      <c r="Q65" s="23"/>
    </row>
    <row r="66" spans="1:17" x14ac:dyDescent="0.2">
      <c r="A66" s="5">
        <v>75</v>
      </c>
      <c r="H66" s="22"/>
      <c r="J66" s="23"/>
      <c r="K66" s="23">
        <f>0.002*G56</f>
        <v>89.016900485856624</v>
      </c>
      <c r="L66" s="23"/>
      <c r="M66" s="23">
        <f t="shared" si="11"/>
        <v>89.016900485856624</v>
      </c>
      <c r="N66" s="23">
        <f>J66+L66+Grade8!I66</f>
        <v>0</v>
      </c>
      <c r="O66" s="23">
        <f t="shared" si="17"/>
        <v>87.236562476139497</v>
      </c>
      <c r="P66" s="23">
        <f t="shared" si="18"/>
        <v>5.0263802891885954</v>
      </c>
      <c r="Q66" s="23"/>
    </row>
    <row r="67" spans="1:17" x14ac:dyDescent="0.2">
      <c r="A67" s="5">
        <v>76</v>
      </c>
      <c r="H67" s="22"/>
      <c r="J67" s="23"/>
      <c r="K67" s="23">
        <f>0.002*G56</f>
        <v>89.016900485856624</v>
      </c>
      <c r="L67" s="23"/>
      <c r="M67" s="23">
        <f t="shared" si="11"/>
        <v>89.016900485856624</v>
      </c>
      <c r="N67" s="23">
        <f>J67+L67+Grade8!I67</f>
        <v>0</v>
      </c>
      <c r="O67" s="23">
        <f t="shared" si="17"/>
        <v>87.236562476139497</v>
      </c>
      <c r="P67" s="23">
        <f t="shared" si="18"/>
        <v>4.7966342331483478</v>
      </c>
      <c r="Q67" s="23"/>
    </row>
    <row r="68" spans="1:17" x14ac:dyDescent="0.2">
      <c r="A68" s="5">
        <v>77</v>
      </c>
      <c r="H68" s="22"/>
      <c r="J68" s="23"/>
      <c r="K68" s="23">
        <f>0.002*G56</f>
        <v>89.016900485856624</v>
      </c>
      <c r="L68" s="23"/>
      <c r="M68" s="23">
        <f t="shared" si="11"/>
        <v>89.016900485856624</v>
      </c>
      <c r="N68" s="23">
        <f>J68+L68+Grade8!I68</f>
        <v>0</v>
      </c>
      <c r="O68" s="23">
        <f t="shared" si="17"/>
        <v>87.236562476139497</v>
      </c>
      <c r="P68" s="23">
        <f t="shared" si="18"/>
        <v>4.5773894219859681</v>
      </c>
      <c r="Q68" s="23"/>
    </row>
    <row r="69" spans="1:17" x14ac:dyDescent="0.2">
      <c r="A69" s="5">
        <v>78</v>
      </c>
      <c r="H69" s="22"/>
      <c r="J69" s="23"/>
      <c r="K69" s="23">
        <f>0.002*G56+0.2*G56</f>
        <v>8990.7069490715185</v>
      </c>
      <c r="L69" s="23"/>
      <c r="M69" s="23">
        <f t="shared" si="11"/>
        <v>8990.7069490715185</v>
      </c>
      <c r="N69" s="23">
        <f>J69+L69+Grade8!I69</f>
        <v>0</v>
      </c>
      <c r="O69" s="23">
        <f>IF(A69&lt;startage,1,0)*(M69-N69)+IF(A69&gt;=startage,1,0)*(completionprob*(part*(I69-N69)+K69))</f>
        <v>8810.8928100900885</v>
      </c>
      <c r="P69" s="23">
        <f>O69/return^(A69-startage+1)</f>
        <v>441.18475228877492</v>
      </c>
      <c r="Q69" s="23"/>
    </row>
    <row r="70" spans="1:17" x14ac:dyDescent="0.2">
      <c r="A70" s="5">
        <v>79</v>
      </c>
      <c r="H70" s="22"/>
      <c r="P70" s="23">
        <f>SUM(P5:P69)</f>
        <v>1.7977868083107751E-9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6" sqref="N6:N6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Meta!A4+6</f>
        <v>16</v>
      </c>
      <c r="C2" s="8">
        <f>Meta!B4</f>
        <v>40914</v>
      </c>
      <c r="D2" s="8">
        <f>Meta!C4</f>
        <v>18415</v>
      </c>
      <c r="E2" s="1">
        <f>Meta!D4</f>
        <v>5.7000000000000002E-2</v>
      </c>
      <c r="F2" s="1">
        <f>Meta!H4</f>
        <v>1.9496869757628374</v>
      </c>
      <c r="G2" s="1">
        <f>Meta!E4</f>
        <v>0.98</v>
      </c>
      <c r="H2" s="1">
        <f>Meta!F4</f>
        <v>1</v>
      </c>
      <c r="I2" s="1">
        <f>Meta!D3</f>
        <v>0.06</v>
      </c>
      <c r="J2" s="14"/>
      <c r="K2" s="13">
        <f>IRR(O5:O69)+1</f>
        <v>1.0477415338909719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B6" s="1">
        <v>1</v>
      </c>
      <c r="C6" s="5">
        <f>0.1*Grade9!C6</f>
        <v>1984.5343591518235</v>
      </c>
      <c r="D6" s="5">
        <f t="shared" ref="D6:D36" si="0">IF(A6&lt;startage,1,0)*(C6*(1-initialunempprob))+IF(A6=startage,1,0)*(C6*(1-unempprob))+IF(A6&gt;startage,1,0)*(C6*(1-unempprob)+unempprob*300*52)</f>
        <v>1865.462297602714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142.70786576660763</v>
      </c>
      <c r="G6" s="5">
        <f t="shared" ref="G6:G56" si="3">D6-F6</f>
        <v>1722.7544318361063</v>
      </c>
      <c r="H6" s="23">
        <f>0.1*Grade9!H6</f>
        <v>893.19459137807758</v>
      </c>
      <c r="I6" s="5">
        <f t="shared" ref="I6:I36" si="4">G6+IF(A6&lt;startage,1,0)*(H6*(1-initialunempprob))+IF(A6&gt;=startage,1,0)*(H6*(1-unempprob))</f>
        <v>2562.3573477314994</v>
      </c>
      <c r="J6" s="23">
        <f>0.05*feel*Grade9!G6</f>
        <v>215.09444004095991</v>
      </c>
      <c r="K6" s="23">
        <f t="shared" ref="K6:K36" si="5">IF(A6&gt;=startage,1,0)*0.002*G6</f>
        <v>0</v>
      </c>
      <c r="L6" s="23">
        <f>hstuition</f>
        <v>0</v>
      </c>
      <c r="M6" s="23">
        <f t="shared" ref="M6:M69" si="6">I6+K6</f>
        <v>2562.3573477314994</v>
      </c>
      <c r="N6" s="23">
        <f>J6+L6+Grade9!I6</f>
        <v>23975.012173349165</v>
      </c>
      <c r="O6" s="23">
        <f t="shared" ref="O6:O37" si="7">IF(A6&lt;startage,1,0)*(M6-N6)+IF(A6&gt;=startage,1,0)*(completionprob*(part*(I6-N6)+K6))</f>
        <v>-21412.654825617665</v>
      </c>
      <c r="P6" s="23">
        <f t="shared" ref="P6:P36" si="8">O6/return^(A6-startage+1)</f>
        <v>-21412.654825617665</v>
      </c>
      <c r="Q6" s="23"/>
    </row>
    <row r="7" spans="1:17" x14ac:dyDescent="0.2">
      <c r="A7" s="5">
        <v>16</v>
      </c>
      <c r="B7" s="1">
        <f t="shared" ref="B7:B36" si="9">(1+experiencepremium)^(A7-startage)</f>
        <v>1</v>
      </c>
      <c r="C7" s="5">
        <f t="shared" ref="C7:C36" si="10">pretaxincome*B7/expnorm</f>
        <v>20984.907068988305</v>
      </c>
      <c r="D7" s="5">
        <f t="shared" si="0"/>
        <v>19788.76736605597</v>
      </c>
      <c r="E7" s="5">
        <f t="shared" si="1"/>
        <v>10288.76736605597</v>
      </c>
      <c r="F7" s="5">
        <f t="shared" si="2"/>
        <v>3661.0325450172741</v>
      </c>
      <c r="G7" s="5">
        <f t="shared" si="3"/>
        <v>16127.734821038695</v>
      </c>
      <c r="H7" s="23">
        <f t="shared" ref="H7:H37" si="11">benefits*B7/expnorm</f>
        <v>9445.1059215774476</v>
      </c>
      <c r="I7" s="5">
        <f t="shared" si="4"/>
        <v>25034.469705086231</v>
      </c>
      <c r="J7" s="23"/>
      <c r="K7" s="23">
        <f t="shared" si="5"/>
        <v>32.255469642077394</v>
      </c>
      <c r="L7" s="23"/>
      <c r="M7" s="23">
        <f t="shared" si="6"/>
        <v>25066.725174728308</v>
      </c>
      <c r="N7" s="23">
        <f>J7+L7+Grade9!I7</f>
        <v>24914.311676640911</v>
      </c>
      <c r="O7" s="23">
        <f t="shared" si="7"/>
        <v>149.36522812564883</v>
      </c>
      <c r="P7" s="23">
        <f t="shared" si="8"/>
        <v>142.55923173242437</v>
      </c>
      <c r="Q7" s="23"/>
    </row>
    <row r="8" spans="1:17" x14ac:dyDescent="0.2">
      <c r="A8" s="5">
        <v>17</v>
      </c>
      <c r="B8" s="1">
        <f t="shared" si="9"/>
        <v>1.0249999999999999</v>
      </c>
      <c r="C8" s="5">
        <f t="shared" si="10"/>
        <v>21509.529745713015</v>
      </c>
      <c r="D8" s="5">
        <f t="shared" si="0"/>
        <v>21172.686550207371</v>
      </c>
      <c r="E8" s="5">
        <f t="shared" si="1"/>
        <v>11672.686550207371</v>
      </c>
      <c r="F8" s="5">
        <f t="shared" si="2"/>
        <v>4112.8821586427066</v>
      </c>
      <c r="G8" s="5">
        <f t="shared" si="3"/>
        <v>17059.804391564663</v>
      </c>
      <c r="H8" s="23">
        <f t="shared" si="11"/>
        <v>9681.233569616883</v>
      </c>
      <c r="I8" s="5">
        <f t="shared" si="4"/>
        <v>26189.207647713381</v>
      </c>
      <c r="J8" s="23"/>
      <c r="K8" s="23">
        <f t="shared" si="5"/>
        <v>34.11960878312933</v>
      </c>
      <c r="L8" s="23"/>
      <c r="M8" s="23">
        <f t="shared" si="6"/>
        <v>26223.327256496512</v>
      </c>
      <c r="N8" s="23">
        <f>J8+L8+Grade9!I8</f>
        <v>25451.409568556934</v>
      </c>
      <c r="O8" s="23">
        <f t="shared" si="7"/>
        <v>756.4793341807856</v>
      </c>
      <c r="P8" s="23">
        <f t="shared" si="8"/>
        <v>689.11031024701254</v>
      </c>
      <c r="Q8" s="23"/>
    </row>
    <row r="9" spans="1:17" x14ac:dyDescent="0.2">
      <c r="A9" s="5">
        <v>18</v>
      </c>
      <c r="B9" s="1">
        <f t="shared" si="9"/>
        <v>1.0506249999999999</v>
      </c>
      <c r="C9" s="5">
        <f t="shared" si="10"/>
        <v>22047.267989355838</v>
      </c>
      <c r="D9" s="5">
        <f t="shared" si="0"/>
        <v>21679.773713962553</v>
      </c>
      <c r="E9" s="5">
        <f t="shared" si="1"/>
        <v>12179.773713962553</v>
      </c>
      <c r="F9" s="5">
        <f t="shared" si="2"/>
        <v>4278.4461176087734</v>
      </c>
      <c r="G9" s="5">
        <f t="shared" si="3"/>
        <v>17401.327596353782</v>
      </c>
      <c r="H9" s="23">
        <f t="shared" si="11"/>
        <v>9923.2644088573034</v>
      </c>
      <c r="I9" s="5">
        <f t="shared" si="4"/>
        <v>26758.96593390622</v>
      </c>
      <c r="J9" s="23"/>
      <c r="K9" s="23">
        <f t="shared" si="5"/>
        <v>34.802655192707562</v>
      </c>
      <c r="L9" s="23"/>
      <c r="M9" s="23">
        <f t="shared" si="6"/>
        <v>26793.768589098927</v>
      </c>
      <c r="N9" s="23">
        <f>J9+L9+Grade9!I9</f>
        <v>26001.934907770858</v>
      </c>
      <c r="O9" s="23">
        <f t="shared" si="7"/>
        <v>775.99700770150866</v>
      </c>
      <c r="P9" s="23">
        <f t="shared" si="8"/>
        <v>674.67957980105189</v>
      </c>
      <c r="Q9" s="23"/>
    </row>
    <row r="10" spans="1:17" x14ac:dyDescent="0.2">
      <c r="A10" s="5">
        <v>19</v>
      </c>
      <c r="B10" s="1">
        <f t="shared" si="9"/>
        <v>1.0768906249999999</v>
      </c>
      <c r="C10" s="5">
        <f t="shared" si="10"/>
        <v>22598.449689089732</v>
      </c>
      <c r="D10" s="5">
        <f t="shared" si="0"/>
        <v>22199.538056811616</v>
      </c>
      <c r="E10" s="5">
        <f t="shared" si="1"/>
        <v>12699.538056811616</v>
      </c>
      <c r="F10" s="5">
        <f t="shared" si="2"/>
        <v>4448.1491755489924</v>
      </c>
      <c r="G10" s="5">
        <f t="shared" si="3"/>
        <v>17751.388881262625</v>
      </c>
      <c r="H10" s="23">
        <f t="shared" si="11"/>
        <v>10171.346019078737</v>
      </c>
      <c r="I10" s="5">
        <f t="shared" si="4"/>
        <v>27342.968177253875</v>
      </c>
      <c r="J10" s="23"/>
      <c r="K10" s="23">
        <f t="shared" si="5"/>
        <v>35.502777762525248</v>
      </c>
      <c r="L10" s="23"/>
      <c r="M10" s="23">
        <f t="shared" si="6"/>
        <v>27378.470955016401</v>
      </c>
      <c r="N10" s="23">
        <f>J10+L10+Grade9!I10</f>
        <v>26566.223380465126</v>
      </c>
      <c r="O10" s="23">
        <f t="shared" si="7"/>
        <v>796.00262306024899</v>
      </c>
      <c r="P10" s="23">
        <f t="shared" si="8"/>
        <v>660.53807702041331</v>
      </c>
      <c r="Q10" s="23"/>
    </row>
    <row r="11" spans="1:17" x14ac:dyDescent="0.2">
      <c r="A11" s="5">
        <v>20</v>
      </c>
      <c r="B11" s="1">
        <f t="shared" si="9"/>
        <v>1.1038128906249998</v>
      </c>
      <c r="C11" s="5">
        <f t="shared" si="10"/>
        <v>23163.410931316972</v>
      </c>
      <c r="D11" s="5">
        <f t="shared" si="0"/>
        <v>22732.296508231902</v>
      </c>
      <c r="E11" s="5">
        <f t="shared" si="1"/>
        <v>13232.296508231902</v>
      </c>
      <c r="F11" s="5">
        <f t="shared" si="2"/>
        <v>4622.0948099377165</v>
      </c>
      <c r="G11" s="5">
        <f t="shared" si="3"/>
        <v>18110.201698294186</v>
      </c>
      <c r="H11" s="23">
        <f t="shared" si="11"/>
        <v>10425.629669555705</v>
      </c>
      <c r="I11" s="5">
        <f t="shared" si="4"/>
        <v>27941.570476685214</v>
      </c>
      <c r="J11" s="23"/>
      <c r="K11" s="23">
        <f t="shared" si="5"/>
        <v>36.220403396588374</v>
      </c>
      <c r="L11" s="23"/>
      <c r="M11" s="23">
        <f t="shared" si="6"/>
        <v>27977.790880081804</v>
      </c>
      <c r="N11" s="23">
        <f>J11+L11+Grade9!I11</f>
        <v>27144.619064976749</v>
      </c>
      <c r="O11" s="23">
        <f t="shared" si="7"/>
        <v>816.50837880295273</v>
      </c>
      <c r="P11" s="23">
        <f t="shared" si="8"/>
        <v>646.68061751808159</v>
      </c>
      <c r="Q11" s="23"/>
    </row>
    <row r="12" spans="1:17" x14ac:dyDescent="0.2">
      <c r="A12" s="5">
        <v>21</v>
      </c>
      <c r="B12" s="1">
        <f t="shared" si="9"/>
        <v>1.1314082128906247</v>
      </c>
      <c r="C12" s="5">
        <f t="shared" si="10"/>
        <v>23742.496204599898</v>
      </c>
      <c r="D12" s="5">
        <f t="shared" si="0"/>
        <v>23278.373920937702</v>
      </c>
      <c r="E12" s="5">
        <f t="shared" si="1"/>
        <v>13778.373920937702</v>
      </c>
      <c r="F12" s="5">
        <f t="shared" si="2"/>
        <v>4800.3890851861597</v>
      </c>
      <c r="G12" s="5">
        <f t="shared" si="3"/>
        <v>18477.984835751544</v>
      </c>
      <c r="H12" s="23">
        <f t="shared" si="11"/>
        <v>10686.270411294596</v>
      </c>
      <c r="I12" s="5">
        <f t="shared" si="4"/>
        <v>28555.137833602348</v>
      </c>
      <c r="J12" s="23"/>
      <c r="K12" s="23">
        <f t="shared" si="5"/>
        <v>36.955969671503091</v>
      </c>
      <c r="L12" s="23"/>
      <c r="M12" s="23">
        <f t="shared" si="6"/>
        <v>28592.093803273852</v>
      </c>
      <c r="N12" s="23">
        <f>J12+L12+Grade9!I12</f>
        <v>27737.474641601169</v>
      </c>
      <c r="O12" s="23">
        <f t="shared" si="7"/>
        <v>837.52677843922811</v>
      </c>
      <c r="P12" s="23">
        <f t="shared" si="8"/>
        <v>633.10207961442109</v>
      </c>
      <c r="Q12" s="23"/>
    </row>
    <row r="13" spans="1:17" x14ac:dyDescent="0.2">
      <c r="A13" s="5">
        <v>22</v>
      </c>
      <c r="B13" s="1">
        <f t="shared" si="9"/>
        <v>1.1596934182128902</v>
      </c>
      <c r="C13" s="5">
        <f t="shared" si="10"/>
        <v>24336.058609714892</v>
      </c>
      <c r="D13" s="5">
        <f t="shared" si="0"/>
        <v>23838.103268961142</v>
      </c>
      <c r="E13" s="5">
        <f t="shared" si="1"/>
        <v>14338.103268961142</v>
      </c>
      <c r="F13" s="5">
        <f t="shared" si="2"/>
        <v>4983.1407173158132</v>
      </c>
      <c r="G13" s="5">
        <f t="shared" si="3"/>
        <v>18854.962551645331</v>
      </c>
      <c r="H13" s="23">
        <f t="shared" si="11"/>
        <v>10953.427171576959</v>
      </c>
      <c r="I13" s="5">
        <f t="shared" si="4"/>
        <v>29184.044374442405</v>
      </c>
      <c r="J13" s="23"/>
      <c r="K13" s="23">
        <f t="shared" si="5"/>
        <v>37.709925103290665</v>
      </c>
      <c r="L13" s="23"/>
      <c r="M13" s="23">
        <f t="shared" si="6"/>
        <v>29221.754299545697</v>
      </c>
      <c r="N13" s="23">
        <f>J13+L13+Grade9!I13</f>
        <v>28345.151607641201</v>
      </c>
      <c r="O13" s="23">
        <f t="shared" si="7"/>
        <v>859.07063806640451</v>
      </c>
      <c r="P13" s="23">
        <f t="shared" si="8"/>
        <v>619.79740524622969</v>
      </c>
      <c r="Q13" s="23"/>
    </row>
    <row r="14" spans="1:17" x14ac:dyDescent="0.2">
      <c r="A14" s="5">
        <v>23</v>
      </c>
      <c r="B14" s="1">
        <f t="shared" si="9"/>
        <v>1.1886857536682125</v>
      </c>
      <c r="C14" s="5">
        <f t="shared" si="10"/>
        <v>24944.460074957766</v>
      </c>
      <c r="D14" s="5">
        <f t="shared" si="0"/>
        <v>24411.825850685174</v>
      </c>
      <c r="E14" s="5">
        <f t="shared" si="1"/>
        <v>14911.825850685174</v>
      </c>
      <c r="F14" s="5">
        <f t="shared" si="2"/>
        <v>5170.4611402487099</v>
      </c>
      <c r="G14" s="5">
        <f t="shared" si="3"/>
        <v>19241.364710436465</v>
      </c>
      <c r="H14" s="23">
        <f t="shared" si="11"/>
        <v>11227.262850866384</v>
      </c>
      <c r="I14" s="5">
        <f t="shared" si="4"/>
        <v>29828.673578803464</v>
      </c>
      <c r="J14" s="23"/>
      <c r="K14" s="23">
        <f t="shared" si="5"/>
        <v>38.482729420872928</v>
      </c>
      <c r="L14" s="23"/>
      <c r="M14" s="23">
        <f t="shared" si="6"/>
        <v>29867.156308224337</v>
      </c>
      <c r="N14" s="23">
        <f>J14+L14+Grade9!I14</f>
        <v>28968.020497832229</v>
      </c>
      <c r="O14" s="23">
        <f t="shared" si="7"/>
        <v>881.15309418426568</v>
      </c>
      <c r="P14" s="23">
        <f t="shared" si="8"/>
        <v>606.7616007526766</v>
      </c>
      <c r="Q14" s="23"/>
    </row>
    <row r="15" spans="1:17" x14ac:dyDescent="0.2">
      <c r="A15" s="5">
        <v>24</v>
      </c>
      <c r="B15" s="1">
        <f t="shared" si="9"/>
        <v>1.2184028975099177</v>
      </c>
      <c r="C15" s="5">
        <f t="shared" si="10"/>
        <v>25568.071576831706</v>
      </c>
      <c r="D15" s="5">
        <f t="shared" si="0"/>
        <v>24999.891496952299</v>
      </c>
      <c r="E15" s="5">
        <f t="shared" si="1"/>
        <v>15499.891496952299</v>
      </c>
      <c r="F15" s="5">
        <f t="shared" si="2"/>
        <v>5362.4645737549254</v>
      </c>
      <c r="G15" s="5">
        <f t="shared" si="3"/>
        <v>19637.426923197374</v>
      </c>
      <c r="H15" s="23">
        <f t="shared" si="11"/>
        <v>11507.944422138042</v>
      </c>
      <c r="I15" s="5">
        <f t="shared" si="4"/>
        <v>30489.418513273547</v>
      </c>
      <c r="J15" s="23"/>
      <c r="K15" s="23">
        <f t="shared" si="5"/>
        <v>39.274853846394748</v>
      </c>
      <c r="L15" s="23"/>
      <c r="M15" s="23">
        <f t="shared" si="6"/>
        <v>30528.69336711994</v>
      </c>
      <c r="N15" s="23">
        <f>J15+L15+Grade9!I15</f>
        <v>29606.461110278029</v>
      </c>
      <c r="O15" s="23">
        <f t="shared" si="7"/>
        <v>903.78761170507482</v>
      </c>
      <c r="P15" s="23">
        <f t="shared" si="8"/>
        <v>593.9897375453935</v>
      </c>
      <c r="Q15" s="23"/>
    </row>
    <row r="16" spans="1:17" x14ac:dyDescent="0.2">
      <c r="A16" s="5">
        <v>25</v>
      </c>
      <c r="B16" s="1">
        <f t="shared" si="9"/>
        <v>1.2488629699476654</v>
      </c>
      <c r="C16" s="5">
        <f t="shared" si="10"/>
        <v>26207.273366252495</v>
      </c>
      <c r="D16" s="5">
        <f t="shared" si="0"/>
        <v>25602.658784376101</v>
      </c>
      <c r="E16" s="5">
        <f t="shared" si="1"/>
        <v>16102.658784376101</v>
      </c>
      <c r="F16" s="5">
        <f t="shared" si="2"/>
        <v>5559.2680930987972</v>
      </c>
      <c r="G16" s="5">
        <f t="shared" si="3"/>
        <v>20043.390691277302</v>
      </c>
      <c r="H16" s="23">
        <f t="shared" si="11"/>
        <v>11795.643032691491</v>
      </c>
      <c r="I16" s="5">
        <f t="shared" si="4"/>
        <v>31166.682071105377</v>
      </c>
      <c r="J16" s="23"/>
      <c r="K16" s="23">
        <f t="shared" si="5"/>
        <v>40.086781382554605</v>
      </c>
      <c r="L16" s="23"/>
      <c r="M16" s="23">
        <f t="shared" si="6"/>
        <v>31206.76885248793</v>
      </c>
      <c r="N16" s="23">
        <f>J16+L16+Grade9!I16</f>
        <v>30260.862738034979</v>
      </c>
      <c r="O16" s="23">
        <f t="shared" si="7"/>
        <v>926.98799216389352</v>
      </c>
      <c r="P16" s="23">
        <f t="shared" si="8"/>
        <v>581.47695266982464</v>
      </c>
      <c r="Q16" s="23"/>
    </row>
    <row r="17" spans="1:17" x14ac:dyDescent="0.2">
      <c r="A17" s="5">
        <v>26</v>
      </c>
      <c r="B17" s="1">
        <f t="shared" si="9"/>
        <v>1.2800845441963571</v>
      </c>
      <c r="C17" s="5">
        <f t="shared" si="10"/>
        <v>26862.455200408807</v>
      </c>
      <c r="D17" s="5">
        <f t="shared" si="0"/>
        <v>26220.495253985504</v>
      </c>
      <c r="E17" s="5">
        <f t="shared" si="1"/>
        <v>16720.495253985504</v>
      </c>
      <c r="F17" s="5">
        <f t="shared" si="2"/>
        <v>5760.991700426267</v>
      </c>
      <c r="G17" s="5">
        <f t="shared" si="3"/>
        <v>20459.503553559236</v>
      </c>
      <c r="H17" s="23">
        <f t="shared" si="11"/>
        <v>12090.53410850878</v>
      </c>
      <c r="I17" s="5">
        <f t="shared" si="4"/>
        <v>31860.877217883015</v>
      </c>
      <c r="J17" s="23"/>
      <c r="K17" s="23">
        <f t="shared" si="5"/>
        <v>40.919007107118475</v>
      </c>
      <c r="L17" s="23"/>
      <c r="M17" s="23">
        <f t="shared" si="6"/>
        <v>31901.796224990132</v>
      </c>
      <c r="N17" s="23">
        <f>J17+L17+Grade9!I17</f>
        <v>30931.624406485855</v>
      </c>
      <c r="O17" s="23">
        <f t="shared" si="7"/>
        <v>950.76838213419308</v>
      </c>
      <c r="P17" s="23">
        <f t="shared" si="8"/>
        <v>569.21844926447511</v>
      </c>
      <c r="Q17" s="23"/>
    </row>
    <row r="18" spans="1:17" x14ac:dyDescent="0.2">
      <c r="A18" s="5">
        <v>27</v>
      </c>
      <c r="B18" s="1">
        <f t="shared" si="9"/>
        <v>1.312086657801266</v>
      </c>
      <c r="C18" s="5">
        <f t="shared" si="10"/>
        <v>27534.016580419026</v>
      </c>
      <c r="D18" s="5">
        <f t="shared" si="0"/>
        <v>26853.77763533514</v>
      </c>
      <c r="E18" s="5">
        <f t="shared" si="1"/>
        <v>17353.77763533514</v>
      </c>
      <c r="F18" s="5">
        <f t="shared" si="2"/>
        <v>5967.7583979369228</v>
      </c>
      <c r="G18" s="5">
        <f t="shared" si="3"/>
        <v>20886.019237398217</v>
      </c>
      <c r="H18" s="23">
        <f t="shared" si="11"/>
        <v>12392.797461221498</v>
      </c>
      <c r="I18" s="5">
        <f t="shared" si="4"/>
        <v>32572.42724333009</v>
      </c>
      <c r="J18" s="23"/>
      <c r="K18" s="23">
        <f t="shared" si="5"/>
        <v>41.772038474796439</v>
      </c>
      <c r="L18" s="23"/>
      <c r="M18" s="23">
        <f t="shared" si="6"/>
        <v>32614.199281804886</v>
      </c>
      <c r="N18" s="23">
        <f>J18+L18+Grade9!I18</f>
        <v>31619.155116647999</v>
      </c>
      <c r="O18" s="23">
        <f t="shared" si="7"/>
        <v>975.14328185375041</v>
      </c>
      <c r="P18" s="23">
        <f t="shared" si="8"/>
        <v>557.20949692428621</v>
      </c>
      <c r="Q18" s="23"/>
    </row>
    <row r="19" spans="1:17" x14ac:dyDescent="0.2">
      <c r="A19" s="5">
        <v>28</v>
      </c>
      <c r="B19" s="1">
        <f t="shared" si="9"/>
        <v>1.3448888242462975</v>
      </c>
      <c r="C19" s="5">
        <f t="shared" si="10"/>
        <v>28222.3669949295</v>
      </c>
      <c r="D19" s="5">
        <f t="shared" si="0"/>
        <v>27502.892076218519</v>
      </c>
      <c r="E19" s="5">
        <f t="shared" si="1"/>
        <v>18002.892076218519</v>
      </c>
      <c r="F19" s="5">
        <f t="shared" si="2"/>
        <v>6179.6942628853467</v>
      </c>
      <c r="G19" s="5">
        <f t="shared" si="3"/>
        <v>21323.197813333172</v>
      </c>
      <c r="H19" s="23">
        <f t="shared" si="11"/>
        <v>12702.617397752036</v>
      </c>
      <c r="I19" s="5">
        <f t="shared" si="4"/>
        <v>33301.766019413342</v>
      </c>
      <c r="J19" s="23"/>
      <c r="K19" s="23">
        <f t="shared" si="5"/>
        <v>42.646395626666347</v>
      </c>
      <c r="L19" s="23"/>
      <c r="M19" s="23">
        <f t="shared" si="6"/>
        <v>33344.412415040009</v>
      </c>
      <c r="N19" s="23">
        <f>J19+L19+Grade9!I19</f>
        <v>32323.874094564195</v>
      </c>
      <c r="O19" s="23">
        <f t="shared" si="7"/>
        <v>1000.1275540662975</v>
      </c>
      <c r="P19" s="23">
        <f t="shared" si="8"/>
        <v>545.44543197426367</v>
      </c>
      <c r="Q19" s="23"/>
    </row>
    <row r="20" spans="1:17" x14ac:dyDescent="0.2">
      <c r="A20" s="5">
        <v>29</v>
      </c>
      <c r="B20" s="1">
        <f t="shared" si="9"/>
        <v>1.3785110448524549</v>
      </c>
      <c r="C20" s="5">
        <f t="shared" si="10"/>
        <v>28927.926169802737</v>
      </c>
      <c r="D20" s="5">
        <f t="shared" si="0"/>
        <v>28168.23437812398</v>
      </c>
      <c r="E20" s="5">
        <f t="shared" si="1"/>
        <v>18668.23437812398</v>
      </c>
      <c r="F20" s="5">
        <f t="shared" si="2"/>
        <v>6396.9285244574794</v>
      </c>
      <c r="G20" s="5">
        <f t="shared" si="3"/>
        <v>21771.305853666501</v>
      </c>
      <c r="H20" s="23">
        <f t="shared" si="11"/>
        <v>13020.182832695835</v>
      </c>
      <c r="I20" s="5">
        <f t="shared" si="4"/>
        <v>34049.338264898674</v>
      </c>
      <c r="J20" s="23"/>
      <c r="K20" s="23">
        <f t="shared" si="5"/>
        <v>43.542611707333002</v>
      </c>
      <c r="L20" s="23"/>
      <c r="M20" s="23">
        <f t="shared" si="6"/>
        <v>34092.88087660601</v>
      </c>
      <c r="N20" s="23">
        <f>J20+L20+Grade9!I20</f>
        <v>33046.211046928292</v>
      </c>
      <c r="O20" s="23">
        <f t="shared" si="7"/>
        <v>1025.7364330841597</v>
      </c>
      <c r="P20" s="23">
        <f t="shared" si="8"/>
        <v>533.92165765893867</v>
      </c>
      <c r="Q20" s="23"/>
    </row>
    <row r="21" spans="1:17" x14ac:dyDescent="0.2">
      <c r="A21" s="5">
        <v>30</v>
      </c>
      <c r="B21" s="1">
        <f t="shared" si="9"/>
        <v>1.4129738209737661</v>
      </c>
      <c r="C21" s="5">
        <f t="shared" si="10"/>
        <v>29651.1243240478</v>
      </c>
      <c r="D21" s="5">
        <f t="shared" si="0"/>
        <v>28850.210237577074</v>
      </c>
      <c r="E21" s="5">
        <f t="shared" si="1"/>
        <v>19350.210237577074</v>
      </c>
      <c r="F21" s="5">
        <f t="shared" si="2"/>
        <v>6619.5936425689142</v>
      </c>
      <c r="G21" s="5">
        <f t="shared" si="3"/>
        <v>22230.616595008159</v>
      </c>
      <c r="H21" s="23">
        <f t="shared" si="11"/>
        <v>13345.68740351323</v>
      </c>
      <c r="I21" s="5">
        <f t="shared" si="4"/>
        <v>34815.599816521135</v>
      </c>
      <c r="J21" s="23"/>
      <c r="K21" s="23">
        <f t="shared" si="5"/>
        <v>44.461233190016323</v>
      </c>
      <c r="L21" s="23"/>
      <c r="M21" s="23">
        <f t="shared" si="6"/>
        <v>34860.061049711148</v>
      </c>
      <c r="N21" s="23">
        <f>J21+L21+Grade9!I21</f>
        <v>33786.606423101504</v>
      </c>
      <c r="O21" s="23">
        <f t="shared" si="7"/>
        <v>1051.9855340774541</v>
      </c>
      <c r="P21" s="23">
        <f t="shared" si="8"/>
        <v>522.63364425308498</v>
      </c>
      <c r="Q21" s="23"/>
    </row>
    <row r="22" spans="1:17" x14ac:dyDescent="0.2">
      <c r="A22" s="5">
        <v>31</v>
      </c>
      <c r="B22" s="1">
        <f t="shared" si="9"/>
        <v>1.4482981664981105</v>
      </c>
      <c r="C22" s="5">
        <f t="shared" si="10"/>
        <v>30392.402432149003</v>
      </c>
      <c r="D22" s="5">
        <f t="shared" si="0"/>
        <v>29549.235493516509</v>
      </c>
      <c r="E22" s="5">
        <f t="shared" si="1"/>
        <v>20049.235493516509</v>
      </c>
      <c r="F22" s="5">
        <f t="shared" si="2"/>
        <v>6847.8253886331404</v>
      </c>
      <c r="G22" s="5">
        <f t="shared" si="3"/>
        <v>22701.410104883369</v>
      </c>
      <c r="H22" s="23">
        <f t="shared" si="11"/>
        <v>13679.329588601064</v>
      </c>
      <c r="I22" s="5">
        <f t="shared" si="4"/>
        <v>35601.017906934168</v>
      </c>
      <c r="J22" s="23"/>
      <c r="K22" s="23">
        <f t="shared" si="5"/>
        <v>45.402820209766737</v>
      </c>
      <c r="L22" s="23"/>
      <c r="M22" s="23">
        <f t="shared" si="6"/>
        <v>35646.420727143937</v>
      </c>
      <c r="N22" s="23">
        <f>J22+L22+Grade9!I22</f>
        <v>34545.51168367904</v>
      </c>
      <c r="O22" s="23">
        <f t="shared" si="7"/>
        <v>1078.8908625955969</v>
      </c>
      <c r="P22" s="23">
        <f t="shared" si="8"/>
        <v>511.57692909884122</v>
      </c>
      <c r="Q22" s="23"/>
    </row>
    <row r="23" spans="1:17" x14ac:dyDescent="0.2">
      <c r="A23" s="5">
        <v>32</v>
      </c>
      <c r="B23" s="1">
        <f t="shared" si="9"/>
        <v>1.4845056206605631</v>
      </c>
      <c r="C23" s="5">
        <f t="shared" si="10"/>
        <v>31152.212492952724</v>
      </c>
      <c r="D23" s="5">
        <f t="shared" si="0"/>
        <v>30265.736380854418</v>
      </c>
      <c r="E23" s="5">
        <f t="shared" si="1"/>
        <v>20765.736380854418</v>
      </c>
      <c r="F23" s="5">
        <f t="shared" si="2"/>
        <v>7081.7629283489678</v>
      </c>
      <c r="G23" s="5">
        <f t="shared" si="3"/>
        <v>23183.973452505452</v>
      </c>
      <c r="H23" s="23">
        <f t="shared" si="11"/>
        <v>14021.312828316088</v>
      </c>
      <c r="I23" s="5">
        <f t="shared" si="4"/>
        <v>36406.071449607523</v>
      </c>
      <c r="J23" s="23"/>
      <c r="K23" s="23">
        <f t="shared" si="5"/>
        <v>46.367946905010903</v>
      </c>
      <c r="L23" s="23"/>
      <c r="M23" s="23">
        <f t="shared" si="6"/>
        <v>36452.439396512535</v>
      </c>
      <c r="N23" s="23">
        <f>J23+L23+Grade9!I23</f>
        <v>35323.389575771012</v>
      </c>
      <c r="O23" s="23">
        <f t="shared" si="7"/>
        <v>1106.4688243266914</v>
      </c>
      <c r="P23" s="23">
        <f t="shared" si="8"/>
        <v>500.74711657396472</v>
      </c>
      <c r="Q23" s="23"/>
    </row>
    <row r="24" spans="1:17" x14ac:dyDescent="0.2">
      <c r="A24" s="5">
        <v>33</v>
      </c>
      <c r="B24" s="1">
        <f t="shared" si="9"/>
        <v>1.521618261177077</v>
      </c>
      <c r="C24" s="5">
        <f t="shared" si="10"/>
        <v>31931.01780527654</v>
      </c>
      <c r="D24" s="5">
        <f t="shared" si="0"/>
        <v>31000.149790375777</v>
      </c>
      <c r="E24" s="5">
        <f t="shared" si="1"/>
        <v>21500.149790375777</v>
      </c>
      <c r="F24" s="5">
        <f t="shared" si="2"/>
        <v>7321.5489065576912</v>
      </c>
      <c r="G24" s="5">
        <f t="shared" si="3"/>
        <v>23678.600883818086</v>
      </c>
      <c r="H24" s="23">
        <f t="shared" si="11"/>
        <v>14371.845649023988</v>
      </c>
      <c r="I24" s="5">
        <f t="shared" si="4"/>
        <v>37231.251330847706</v>
      </c>
      <c r="J24" s="23"/>
      <c r="K24" s="23">
        <f t="shared" si="5"/>
        <v>47.35720176763617</v>
      </c>
      <c r="L24" s="23"/>
      <c r="M24" s="23">
        <f t="shared" si="6"/>
        <v>37278.608532615341</v>
      </c>
      <c r="N24" s="23">
        <f>J24+L24+Grade9!I24</f>
        <v>36120.71441516529</v>
      </c>
      <c r="O24" s="23">
        <f t="shared" si="7"/>
        <v>1134.7362351010513</v>
      </c>
      <c r="P24" s="23">
        <f t="shared" si="8"/>
        <v>490.13987799596242</v>
      </c>
      <c r="Q24" s="23"/>
    </row>
    <row r="25" spans="1:17" x14ac:dyDescent="0.2">
      <c r="A25" s="5">
        <v>34</v>
      </c>
      <c r="B25" s="1">
        <f t="shared" si="9"/>
        <v>1.559658717706504</v>
      </c>
      <c r="C25" s="5">
        <f t="shared" si="10"/>
        <v>32729.293250408453</v>
      </c>
      <c r="D25" s="5">
        <f t="shared" si="0"/>
        <v>31752.923535135171</v>
      </c>
      <c r="E25" s="5">
        <f t="shared" si="1"/>
        <v>22252.923535135171</v>
      </c>
      <c r="F25" s="5">
        <f t="shared" si="2"/>
        <v>7567.3295342216334</v>
      </c>
      <c r="G25" s="5">
        <f t="shared" si="3"/>
        <v>24185.594000913537</v>
      </c>
      <c r="H25" s="23">
        <f t="shared" si="11"/>
        <v>14731.141790249587</v>
      </c>
      <c r="I25" s="5">
        <f t="shared" si="4"/>
        <v>38077.060709118901</v>
      </c>
      <c r="J25" s="23"/>
      <c r="K25" s="23">
        <f t="shared" si="5"/>
        <v>48.371188001827079</v>
      </c>
      <c r="L25" s="23"/>
      <c r="M25" s="23">
        <f t="shared" si="6"/>
        <v>38125.431897120725</v>
      </c>
      <c r="N25" s="23">
        <f>J25+L25+Grade9!I25</f>
        <v>36937.972375544428</v>
      </c>
      <c r="O25" s="23">
        <f t="shared" si="7"/>
        <v>1163.7103311447738</v>
      </c>
      <c r="P25" s="23">
        <f t="shared" si="8"/>
        <v>479.75095146635169</v>
      </c>
      <c r="Q25" s="23"/>
    </row>
    <row r="26" spans="1:17" x14ac:dyDescent="0.2">
      <c r="A26" s="5">
        <v>35</v>
      </c>
      <c r="B26" s="1">
        <f t="shared" si="9"/>
        <v>1.5986501856491666</v>
      </c>
      <c r="C26" s="5">
        <f t="shared" si="10"/>
        <v>33547.525581668662</v>
      </c>
      <c r="D26" s="5">
        <f t="shared" si="0"/>
        <v>32524.516623513548</v>
      </c>
      <c r="E26" s="5">
        <f t="shared" si="1"/>
        <v>23024.516623513548</v>
      </c>
      <c r="F26" s="5">
        <f t="shared" si="2"/>
        <v>7819.2546775771734</v>
      </c>
      <c r="G26" s="5">
        <f t="shared" si="3"/>
        <v>24705.261945936374</v>
      </c>
      <c r="H26" s="23">
        <f t="shared" si="11"/>
        <v>15099.420335005829</v>
      </c>
      <c r="I26" s="5">
        <f t="shared" si="4"/>
        <v>38944.015321846869</v>
      </c>
      <c r="J26" s="23"/>
      <c r="K26" s="23">
        <f t="shared" si="5"/>
        <v>49.410523891872749</v>
      </c>
      <c r="L26" s="23"/>
      <c r="M26" s="23">
        <f t="shared" si="6"/>
        <v>38993.42584573874</v>
      </c>
      <c r="N26" s="23">
        <f>J26+L26+Grade9!I26</f>
        <v>37775.661784933029</v>
      </c>
      <c r="O26" s="23">
        <f t="shared" si="7"/>
        <v>1193.4087795895994</v>
      </c>
      <c r="P26" s="23">
        <f t="shared" si="8"/>
        <v>469.57614165916902</v>
      </c>
      <c r="Q26" s="23"/>
    </row>
    <row r="27" spans="1:17" x14ac:dyDescent="0.2">
      <c r="A27" s="5">
        <v>36</v>
      </c>
      <c r="B27" s="1">
        <f t="shared" si="9"/>
        <v>1.6386164402903955</v>
      </c>
      <c r="C27" s="5">
        <f t="shared" si="10"/>
        <v>34386.213721210377</v>
      </c>
      <c r="D27" s="5">
        <f t="shared" si="0"/>
        <v>33315.399539101381</v>
      </c>
      <c r="E27" s="5">
        <f t="shared" si="1"/>
        <v>23815.399539101381</v>
      </c>
      <c r="F27" s="5">
        <f t="shared" si="2"/>
        <v>8077.4779495166003</v>
      </c>
      <c r="G27" s="5">
        <f t="shared" si="3"/>
        <v>25237.921589584781</v>
      </c>
      <c r="H27" s="23">
        <f t="shared" si="11"/>
        <v>15476.905843380971</v>
      </c>
      <c r="I27" s="5">
        <f t="shared" si="4"/>
        <v>39832.643799893034</v>
      </c>
      <c r="J27" s="23"/>
      <c r="K27" s="23">
        <f t="shared" si="5"/>
        <v>50.475843179169566</v>
      </c>
      <c r="L27" s="23"/>
      <c r="M27" s="23">
        <f t="shared" si="6"/>
        <v>39883.119643072205</v>
      </c>
      <c r="N27" s="23">
        <f>J27+L27+Grade9!I27</f>
        <v>38634.293429556354</v>
      </c>
      <c r="O27" s="23">
        <f t="shared" si="7"/>
        <v>1223.849689245533</v>
      </c>
      <c r="P27" s="23">
        <f t="shared" si="8"/>
        <v>459.61131955766439</v>
      </c>
      <c r="Q27" s="23"/>
    </row>
    <row r="28" spans="1:17" x14ac:dyDescent="0.2">
      <c r="A28" s="5">
        <v>37</v>
      </c>
      <c r="B28" s="1">
        <f t="shared" si="9"/>
        <v>1.6795818512976552</v>
      </c>
      <c r="C28" s="5">
        <f t="shared" si="10"/>
        <v>35245.869064240629</v>
      </c>
      <c r="D28" s="5">
        <f t="shared" si="0"/>
        <v>34126.054527578912</v>
      </c>
      <c r="E28" s="5">
        <f t="shared" si="1"/>
        <v>24626.054527578912</v>
      </c>
      <c r="F28" s="5">
        <f t="shared" si="2"/>
        <v>8342.1568032545147</v>
      </c>
      <c r="G28" s="5">
        <f t="shared" si="3"/>
        <v>25783.897724324397</v>
      </c>
      <c r="H28" s="23">
        <f t="shared" si="11"/>
        <v>15863.828489465495</v>
      </c>
      <c r="I28" s="5">
        <f t="shared" si="4"/>
        <v>40743.48798989036</v>
      </c>
      <c r="J28" s="23"/>
      <c r="K28" s="23">
        <f t="shared" si="5"/>
        <v>51.567795448648795</v>
      </c>
      <c r="L28" s="23"/>
      <c r="M28" s="23">
        <f t="shared" si="6"/>
        <v>40795.055785339006</v>
      </c>
      <c r="N28" s="23">
        <f>J28+L28+Grade9!I28</f>
        <v>39514.390865295267</v>
      </c>
      <c r="O28" s="23">
        <f t="shared" si="7"/>
        <v>1255.0516216428673</v>
      </c>
      <c r="P28" s="23">
        <f t="shared" si="8"/>
        <v>449.85242214289917</v>
      </c>
      <c r="Q28" s="23"/>
    </row>
    <row r="29" spans="1:17" x14ac:dyDescent="0.2">
      <c r="A29" s="5">
        <v>38</v>
      </c>
      <c r="B29" s="1">
        <f t="shared" si="9"/>
        <v>1.7215713975800966</v>
      </c>
      <c r="C29" s="5">
        <f t="shared" si="10"/>
        <v>36127.01579084665</v>
      </c>
      <c r="D29" s="5">
        <f t="shared" si="0"/>
        <v>34956.975890768386</v>
      </c>
      <c r="E29" s="5">
        <f t="shared" si="1"/>
        <v>25456.975890768386</v>
      </c>
      <c r="F29" s="5">
        <f t="shared" si="2"/>
        <v>8613.4526283358791</v>
      </c>
      <c r="G29" s="5">
        <f t="shared" si="3"/>
        <v>26343.523262432507</v>
      </c>
      <c r="H29" s="23">
        <f t="shared" si="11"/>
        <v>16260.424201702132</v>
      </c>
      <c r="I29" s="5">
        <f t="shared" si="4"/>
        <v>41677.103284637618</v>
      </c>
      <c r="J29" s="23"/>
      <c r="K29" s="23">
        <f t="shared" si="5"/>
        <v>52.687046524865018</v>
      </c>
      <c r="L29" s="23"/>
      <c r="M29" s="23">
        <f t="shared" si="6"/>
        <v>41729.790331162483</v>
      </c>
      <c r="N29" s="23">
        <f>J29+L29+Grade9!I29</f>
        <v>40416.490736927648</v>
      </c>
      <c r="O29" s="23">
        <f t="shared" si="7"/>
        <v>1287.0336023501388</v>
      </c>
      <c r="P29" s="23">
        <f t="shared" si="8"/>
        <v>440.29545203766452</v>
      </c>
      <c r="Q29" s="23"/>
    </row>
    <row r="30" spans="1:17" x14ac:dyDescent="0.2">
      <c r="A30" s="5">
        <v>39</v>
      </c>
      <c r="B30" s="1">
        <f t="shared" si="9"/>
        <v>1.7646106825195991</v>
      </c>
      <c r="C30" s="5">
        <f t="shared" si="10"/>
        <v>37030.191185617812</v>
      </c>
      <c r="D30" s="5">
        <f t="shared" si="0"/>
        <v>35808.670288037589</v>
      </c>
      <c r="E30" s="5">
        <f t="shared" si="1"/>
        <v>26308.670288037589</v>
      </c>
      <c r="F30" s="5">
        <f t="shared" si="2"/>
        <v>8891.5308490442731</v>
      </c>
      <c r="G30" s="5">
        <f t="shared" si="3"/>
        <v>26917.139438993316</v>
      </c>
      <c r="H30" s="23">
        <f t="shared" si="11"/>
        <v>16666.934806744684</v>
      </c>
      <c r="I30" s="5">
        <f t="shared" si="4"/>
        <v>42634.058961753552</v>
      </c>
      <c r="J30" s="23"/>
      <c r="K30" s="23">
        <f t="shared" si="5"/>
        <v>53.834278877986634</v>
      </c>
      <c r="L30" s="23"/>
      <c r="M30" s="23">
        <f t="shared" si="6"/>
        <v>42687.893240631536</v>
      </c>
      <c r="N30" s="23">
        <f>J30+L30+Grade9!I30</f>
        <v>41341.143105350835</v>
      </c>
      <c r="O30" s="23">
        <f t="shared" si="7"/>
        <v>1319.8151325750891</v>
      </c>
      <c r="P30" s="23">
        <f t="shared" si="8"/>
        <v>430.93647710910426</v>
      </c>
      <c r="Q30" s="23"/>
    </row>
    <row r="31" spans="1:17" x14ac:dyDescent="0.2">
      <c r="A31" s="5">
        <v>40</v>
      </c>
      <c r="B31" s="1">
        <f t="shared" si="9"/>
        <v>1.8087259495825889</v>
      </c>
      <c r="C31" s="5">
        <f t="shared" si="10"/>
        <v>37955.945965258252</v>
      </c>
      <c r="D31" s="5">
        <f t="shared" si="0"/>
        <v>36681.657045238528</v>
      </c>
      <c r="E31" s="5">
        <f t="shared" si="1"/>
        <v>27181.657045238528</v>
      </c>
      <c r="F31" s="5">
        <f t="shared" si="2"/>
        <v>9176.5610252703791</v>
      </c>
      <c r="G31" s="5">
        <f t="shared" si="3"/>
        <v>27505.09601996815</v>
      </c>
      <c r="H31" s="23">
        <f t="shared" si="11"/>
        <v>17083.608176913302</v>
      </c>
      <c r="I31" s="5">
        <f t="shared" si="4"/>
        <v>43614.938530797393</v>
      </c>
      <c r="J31" s="23"/>
      <c r="K31" s="23">
        <f t="shared" si="5"/>
        <v>55.0101920399363</v>
      </c>
      <c r="L31" s="23"/>
      <c r="M31" s="23">
        <f t="shared" si="6"/>
        <v>43669.948722837333</v>
      </c>
      <c r="N31" s="23">
        <f>J31+L31+Grade9!I31</f>
        <v>42288.9117829846</v>
      </c>
      <c r="O31" s="23">
        <f t="shared" si="7"/>
        <v>1353.4162010556752</v>
      </c>
      <c r="P31" s="23">
        <f t="shared" si="8"/>
        <v>421.771630033154</v>
      </c>
      <c r="Q31" s="23"/>
    </row>
    <row r="32" spans="1:17" x14ac:dyDescent="0.2">
      <c r="A32" s="5">
        <v>41</v>
      </c>
      <c r="B32" s="1">
        <f t="shared" si="9"/>
        <v>1.8539440983221533</v>
      </c>
      <c r="C32" s="5">
        <f t="shared" si="10"/>
        <v>38904.844614389709</v>
      </c>
      <c r="D32" s="5">
        <f t="shared" si="0"/>
        <v>37576.468471369488</v>
      </c>
      <c r="E32" s="5">
        <f t="shared" si="1"/>
        <v>28076.468471369488</v>
      </c>
      <c r="F32" s="5">
        <f t="shared" si="2"/>
        <v>9468.7169559021386</v>
      </c>
      <c r="G32" s="5">
        <f t="shared" si="3"/>
        <v>28107.751515467349</v>
      </c>
      <c r="H32" s="23">
        <f t="shared" si="11"/>
        <v>17510.698381336129</v>
      </c>
      <c r="I32" s="5">
        <f t="shared" si="4"/>
        <v>44620.340089067322</v>
      </c>
      <c r="J32" s="23"/>
      <c r="K32" s="23">
        <f t="shared" si="5"/>
        <v>56.215503030934698</v>
      </c>
      <c r="L32" s="23"/>
      <c r="M32" s="23">
        <f t="shared" si="6"/>
        <v>44676.555592098259</v>
      </c>
      <c r="N32" s="23">
        <f>J32+L32+Grade9!I32</f>
        <v>43260.374677559215</v>
      </c>
      <c r="O32" s="23">
        <f t="shared" si="7"/>
        <v>1387.8572962482606</v>
      </c>
      <c r="P32" s="23">
        <f t="shared" si="8"/>
        <v>412.79710782372416</v>
      </c>
      <c r="Q32" s="23"/>
    </row>
    <row r="33" spans="1:17" x14ac:dyDescent="0.2">
      <c r="A33" s="5">
        <v>42</v>
      </c>
      <c r="B33" s="1">
        <f t="shared" si="9"/>
        <v>1.9002927007802071</v>
      </c>
      <c r="C33" s="5">
        <f t="shared" si="10"/>
        <v>39877.465729749441</v>
      </c>
      <c r="D33" s="5">
        <f t="shared" si="0"/>
        <v>38493.650183153717</v>
      </c>
      <c r="E33" s="5">
        <f t="shared" si="1"/>
        <v>28993.650183153717</v>
      </c>
      <c r="F33" s="5">
        <f t="shared" si="2"/>
        <v>9768.1767847996889</v>
      </c>
      <c r="G33" s="5">
        <f t="shared" si="3"/>
        <v>28725.473398354028</v>
      </c>
      <c r="H33" s="23">
        <f t="shared" si="11"/>
        <v>17948.465840869532</v>
      </c>
      <c r="I33" s="5">
        <f t="shared" si="4"/>
        <v>45650.876686293996</v>
      </c>
      <c r="J33" s="23"/>
      <c r="K33" s="23">
        <f t="shared" si="5"/>
        <v>57.45094679670806</v>
      </c>
      <c r="L33" s="23"/>
      <c r="M33" s="23">
        <f t="shared" si="6"/>
        <v>45708.327633090703</v>
      </c>
      <c r="N33" s="23">
        <f>J33+L33+Grade9!I33</f>
        <v>44256.124144498193</v>
      </c>
      <c r="O33" s="23">
        <f t="shared" si="7"/>
        <v>1423.15941882066</v>
      </c>
      <c r="P33" s="23">
        <f t="shared" si="8"/>
        <v>404.00917132950286</v>
      </c>
      <c r="Q33" s="23"/>
    </row>
    <row r="34" spans="1:17" x14ac:dyDescent="0.2">
      <c r="A34" s="5">
        <v>43</v>
      </c>
      <c r="B34" s="1">
        <f t="shared" si="9"/>
        <v>1.9478000182997122</v>
      </c>
      <c r="C34" s="5">
        <f t="shared" si="10"/>
        <v>40874.40237299318</v>
      </c>
      <c r="D34" s="5">
        <f t="shared" si="0"/>
        <v>39433.761437732566</v>
      </c>
      <c r="E34" s="5">
        <f t="shared" si="1"/>
        <v>29933.761437732566</v>
      </c>
      <c r="F34" s="5">
        <f t="shared" si="2"/>
        <v>10075.123109419683</v>
      </c>
      <c r="G34" s="5">
        <f t="shared" si="3"/>
        <v>29358.638328312882</v>
      </c>
      <c r="H34" s="23">
        <f t="shared" si="11"/>
        <v>18397.177486891273</v>
      </c>
      <c r="I34" s="5">
        <f t="shared" si="4"/>
        <v>46707.176698451352</v>
      </c>
      <c r="J34" s="23"/>
      <c r="K34" s="23">
        <f t="shared" si="5"/>
        <v>58.717276656625764</v>
      </c>
      <c r="L34" s="23"/>
      <c r="M34" s="23">
        <f t="shared" si="6"/>
        <v>46765.893975107982</v>
      </c>
      <c r="N34" s="23">
        <f>J34+L34+Grade9!I34</f>
        <v>45276.767348110639</v>
      </c>
      <c r="O34" s="23">
        <f t="shared" si="7"/>
        <v>1459.344094457392</v>
      </c>
      <c r="P34" s="23">
        <f t="shared" si="8"/>
        <v>395.4041447009418</v>
      </c>
      <c r="Q34" s="23"/>
    </row>
    <row r="35" spans="1:17" x14ac:dyDescent="0.2">
      <c r="A35" s="5">
        <v>44</v>
      </c>
      <c r="B35" s="1">
        <f t="shared" si="9"/>
        <v>1.9964950187572048</v>
      </c>
      <c r="C35" s="5">
        <f t="shared" si="10"/>
        <v>41896.262432318006</v>
      </c>
      <c r="D35" s="5">
        <f t="shared" si="0"/>
        <v>40397.375473675878</v>
      </c>
      <c r="E35" s="5">
        <f t="shared" si="1"/>
        <v>30897.375473675878</v>
      </c>
      <c r="F35" s="5">
        <f t="shared" si="2"/>
        <v>10389.743092155175</v>
      </c>
      <c r="G35" s="5">
        <f t="shared" si="3"/>
        <v>30007.632381520703</v>
      </c>
      <c r="H35" s="23">
        <f t="shared" si="11"/>
        <v>18857.106924063552</v>
      </c>
      <c r="I35" s="5">
        <f t="shared" si="4"/>
        <v>47789.884210912627</v>
      </c>
      <c r="J35" s="23"/>
      <c r="K35" s="23">
        <f t="shared" si="5"/>
        <v>60.015264763041408</v>
      </c>
      <c r="L35" s="23"/>
      <c r="M35" s="23">
        <f t="shared" si="6"/>
        <v>47849.899475675666</v>
      </c>
      <c r="N35" s="23">
        <f>J35+L35+Grade9!I35</f>
        <v>46322.92663181341</v>
      </c>
      <c r="O35" s="23">
        <f t="shared" si="7"/>
        <v>1496.4333869850129</v>
      </c>
      <c r="P35" s="23">
        <f t="shared" si="8"/>
        <v>386.97841482995284</v>
      </c>
      <c r="Q35" s="23"/>
    </row>
    <row r="36" spans="1:17" x14ac:dyDescent="0.2">
      <c r="A36" s="5">
        <v>45</v>
      </c>
      <c r="B36" s="1">
        <f t="shared" si="9"/>
        <v>2.0464073942261352</v>
      </c>
      <c r="C36" s="5">
        <f t="shared" si="10"/>
        <v>42943.668993125968</v>
      </c>
      <c r="D36" s="5">
        <f t="shared" si="0"/>
        <v>41385.079860517784</v>
      </c>
      <c r="E36" s="5">
        <f t="shared" si="1"/>
        <v>31885.079860517784</v>
      </c>
      <c r="F36" s="5">
        <f t="shared" si="2"/>
        <v>10712.228574459055</v>
      </c>
      <c r="G36" s="5">
        <f t="shared" si="3"/>
        <v>30672.851286058729</v>
      </c>
      <c r="H36" s="23">
        <f t="shared" si="11"/>
        <v>19328.53459716514</v>
      </c>
      <c r="I36" s="5">
        <f t="shared" si="4"/>
        <v>48899.65941118545</v>
      </c>
      <c r="J36" s="23"/>
      <c r="K36" s="23">
        <f t="shared" si="5"/>
        <v>61.34570257211746</v>
      </c>
      <c r="L36" s="23"/>
      <c r="M36" s="23">
        <f t="shared" si="6"/>
        <v>48961.005113757565</v>
      </c>
      <c r="N36" s="23">
        <f>J36+L36+Grade9!I36</f>
        <v>47395.239897608742</v>
      </c>
      <c r="O36" s="23">
        <f t="shared" si="7"/>
        <v>1534.4499118258486</v>
      </c>
      <c r="P36" s="23">
        <f t="shared" si="8"/>
        <v>378.72843076475948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2.097567579081788</v>
      </c>
      <c r="C37" s="5">
        <f t="shared" ref="C37:C56" si="13">pretaxincome*B37/expnorm</f>
        <v>44017.260717954101</v>
      </c>
      <c r="D37" s="5">
        <f t="shared" ref="D37:D56" si="14">IF(A37&lt;startage,1,0)*(C37*(1-initialunempprob))+IF(A37=startage,1,0)*(C37*(1-unempprob))+IF(A37&gt;startage,1,0)*(C37*(1-unempprob)+unempprob*300*52)</f>
        <v>42397.476857030713</v>
      </c>
      <c r="E37" s="5">
        <f t="shared" si="1"/>
        <v>32897.476857030713</v>
      </c>
      <c r="F37" s="5">
        <f t="shared" si="2"/>
        <v>11042.776193820528</v>
      </c>
      <c r="G37" s="5">
        <f t="shared" si="3"/>
        <v>31354.700663210184</v>
      </c>
      <c r="H37" s="23">
        <f t="shared" si="11"/>
        <v>19811.747962094265</v>
      </c>
      <c r="I37" s="5">
        <f t="shared" ref="I37:I56" si="15">G37+IF(A37&lt;startage,1,0)*(H37*(1-initialunempprob))+IF(A37&gt;=startage,1,0)*(H37*(1-unempprob))</f>
        <v>50037.178991465073</v>
      </c>
      <c r="J37" s="23"/>
      <c r="K37" s="23">
        <f t="shared" ref="K37:K56" si="16">IF(A37&gt;=startage,1,0)*0.002*G37</f>
        <v>62.70940132642037</v>
      </c>
      <c r="L37" s="23"/>
      <c r="M37" s="23">
        <f t="shared" si="6"/>
        <v>50099.888392791494</v>
      </c>
      <c r="N37" s="23">
        <f>J37+L37+Grade9!I37</f>
        <v>48494.360995048963</v>
      </c>
      <c r="O37" s="23">
        <f t="shared" si="7"/>
        <v>1573.4168497876797</v>
      </c>
      <c r="P37" s="23">
        <f t="shared" ref="P37:P68" si="17">O37/return^(A37-startage+1)</f>
        <v>370.65070310195853</v>
      </c>
      <c r="Q37" s="23"/>
    </row>
    <row r="38" spans="1:17" x14ac:dyDescent="0.2">
      <c r="A38" s="5">
        <v>47</v>
      </c>
      <c r="B38" s="1">
        <f t="shared" si="12"/>
        <v>2.1500067685588333</v>
      </c>
      <c r="C38" s="5">
        <f t="shared" si="13"/>
        <v>45117.69223590297</v>
      </c>
      <c r="D38" s="5">
        <f t="shared" si="14"/>
        <v>43435.183778456492</v>
      </c>
      <c r="E38" s="5">
        <f t="shared" si="1"/>
        <v>33935.183778456492</v>
      </c>
      <c r="F38" s="5">
        <f t="shared" si="2"/>
        <v>11381.587503666044</v>
      </c>
      <c r="G38" s="5">
        <f t="shared" si="3"/>
        <v>32053.596274790449</v>
      </c>
      <c r="H38" s="23">
        <f t="shared" ref="H38:H56" si="18">benefits*B38/expnorm</f>
        <v>20307.041661146628</v>
      </c>
      <c r="I38" s="5">
        <f t="shared" si="15"/>
        <v>51203.136561251718</v>
      </c>
      <c r="J38" s="23"/>
      <c r="K38" s="23">
        <f t="shared" si="16"/>
        <v>64.107192549580901</v>
      </c>
      <c r="L38" s="23"/>
      <c r="M38" s="23">
        <f t="shared" si="6"/>
        <v>51267.243753801296</v>
      </c>
      <c r="N38" s="23">
        <f>J38+L38+Grade9!I38</f>
        <v>49620.960119925177</v>
      </c>
      <c r="O38" s="23">
        <f t="shared" ref="O38:O69" si="19">IF(A38&lt;startage,1,0)*(M38-N38)+IF(A38&gt;=startage,1,0)*(completionprob*(part*(I38-N38)+K38))</f>
        <v>1613.3579611985995</v>
      </c>
      <c r="P38" s="23">
        <f t="shared" si="17"/>
        <v>362.74180335811138</v>
      </c>
      <c r="Q38" s="23"/>
    </row>
    <row r="39" spans="1:17" x14ac:dyDescent="0.2">
      <c r="A39" s="5">
        <v>48</v>
      </c>
      <c r="B39" s="1">
        <f t="shared" si="12"/>
        <v>2.2037569377728037</v>
      </c>
      <c r="C39" s="5">
        <f t="shared" si="13"/>
        <v>46245.634541800529</v>
      </c>
      <c r="D39" s="5">
        <f t="shared" si="14"/>
        <v>44498.833372917892</v>
      </c>
      <c r="E39" s="5">
        <f t="shared" si="1"/>
        <v>34998.833372917892</v>
      </c>
      <c r="F39" s="5">
        <f t="shared" si="2"/>
        <v>11778.75243354948</v>
      </c>
      <c r="G39" s="5">
        <f t="shared" si="3"/>
        <v>32720.08093936841</v>
      </c>
      <c r="H39" s="23">
        <f t="shared" si="18"/>
        <v>20814.717702675291</v>
      </c>
      <c r="I39" s="5">
        <f t="shared" si="15"/>
        <v>52348.359732991208</v>
      </c>
      <c r="J39" s="23"/>
      <c r="K39" s="23">
        <f t="shared" si="16"/>
        <v>65.440161878736816</v>
      </c>
      <c r="L39" s="23"/>
      <c r="M39" s="23">
        <f t="shared" si="6"/>
        <v>52413.799894869946</v>
      </c>
      <c r="N39" s="23">
        <f>J39+L39+Grade9!I39</f>
        <v>50775.724222923309</v>
      </c>
      <c r="O39" s="23">
        <f t="shared" si="19"/>
        <v>1605.3141585077033</v>
      </c>
      <c r="P39" s="23">
        <f t="shared" si="17"/>
        <v>344.4869283210453</v>
      </c>
      <c r="Q39" s="23"/>
    </row>
    <row r="40" spans="1:17" x14ac:dyDescent="0.2">
      <c r="A40" s="5">
        <v>49</v>
      </c>
      <c r="B40" s="1">
        <f t="shared" si="12"/>
        <v>2.2588508612171236</v>
      </c>
      <c r="C40" s="5">
        <f t="shared" si="13"/>
        <v>47401.775405345543</v>
      </c>
      <c r="D40" s="5">
        <f t="shared" si="14"/>
        <v>45589.074207240839</v>
      </c>
      <c r="E40" s="5">
        <f t="shared" si="1"/>
        <v>36089.074207240839</v>
      </c>
      <c r="F40" s="5">
        <f t="shared" si="2"/>
        <v>12243.740149388219</v>
      </c>
      <c r="G40" s="5">
        <f t="shared" si="3"/>
        <v>33345.334057852619</v>
      </c>
      <c r="H40" s="23">
        <f t="shared" si="18"/>
        <v>21335.085645242169</v>
      </c>
      <c r="I40" s="5">
        <f t="shared" si="15"/>
        <v>53464.319821315978</v>
      </c>
      <c r="J40" s="23"/>
      <c r="K40" s="23">
        <f t="shared" si="16"/>
        <v>66.690668115705236</v>
      </c>
      <c r="L40" s="23"/>
      <c r="M40" s="23">
        <f t="shared" si="6"/>
        <v>53531.010489431683</v>
      </c>
      <c r="N40" s="23">
        <f>J40+L40+Grade9!I40</f>
        <v>51946.611283050719</v>
      </c>
      <c r="O40" s="23">
        <f t="shared" si="19"/>
        <v>1552.7112222533444</v>
      </c>
      <c r="P40" s="23">
        <f t="shared" si="17"/>
        <v>318.01619909722132</v>
      </c>
      <c r="Q40" s="23"/>
    </row>
    <row r="41" spans="1:17" x14ac:dyDescent="0.2">
      <c r="A41" s="5">
        <v>50</v>
      </c>
      <c r="B41" s="1">
        <f t="shared" si="12"/>
        <v>2.3153221327475517</v>
      </c>
      <c r="C41" s="5">
        <f t="shared" si="13"/>
        <v>48586.819790479181</v>
      </c>
      <c r="D41" s="5">
        <f t="shared" si="14"/>
        <v>46706.571062421863</v>
      </c>
      <c r="E41" s="5">
        <f t="shared" si="1"/>
        <v>37206.571062421863</v>
      </c>
      <c r="F41" s="5">
        <f t="shared" si="2"/>
        <v>12720.352558122924</v>
      </c>
      <c r="G41" s="5">
        <f t="shared" si="3"/>
        <v>33986.218504298937</v>
      </c>
      <c r="H41" s="23">
        <f t="shared" si="18"/>
        <v>21868.462786373224</v>
      </c>
      <c r="I41" s="5">
        <f t="shared" si="15"/>
        <v>54608.178911848881</v>
      </c>
      <c r="J41" s="23"/>
      <c r="K41" s="23">
        <f t="shared" si="16"/>
        <v>67.972437008597879</v>
      </c>
      <c r="L41" s="23"/>
      <c r="M41" s="23">
        <f t="shared" si="6"/>
        <v>54676.151348857478</v>
      </c>
      <c r="N41" s="23">
        <f>J41+L41+Grade9!I41</f>
        <v>53051.856665126979</v>
      </c>
      <c r="O41" s="23">
        <f t="shared" si="19"/>
        <v>1591.8087900558899</v>
      </c>
      <c r="P41" s="23">
        <f t="shared" si="17"/>
        <v>311.1682583254144</v>
      </c>
      <c r="Q41" s="23"/>
    </row>
    <row r="42" spans="1:17" x14ac:dyDescent="0.2">
      <c r="A42" s="5">
        <v>51</v>
      </c>
      <c r="B42" s="1">
        <f t="shared" si="12"/>
        <v>2.3732051860662402</v>
      </c>
      <c r="C42" s="5">
        <f t="shared" si="13"/>
        <v>49801.490285241154</v>
      </c>
      <c r="D42" s="5">
        <f t="shared" si="14"/>
        <v>47852.005338982402</v>
      </c>
      <c r="E42" s="5">
        <f t="shared" si="1"/>
        <v>38352.005338982402</v>
      </c>
      <c r="F42" s="5">
        <f t="shared" si="2"/>
        <v>13208.880277075994</v>
      </c>
      <c r="G42" s="5">
        <f t="shared" si="3"/>
        <v>34643.125061906409</v>
      </c>
      <c r="H42" s="23">
        <f t="shared" si="18"/>
        <v>22415.174356032549</v>
      </c>
      <c r="I42" s="5">
        <f t="shared" si="15"/>
        <v>55780.634479645101</v>
      </c>
      <c r="J42" s="23"/>
      <c r="K42" s="23">
        <f t="shared" si="16"/>
        <v>69.28625012381282</v>
      </c>
      <c r="L42" s="23"/>
      <c r="M42" s="23">
        <f t="shared" si="6"/>
        <v>55849.920729768914</v>
      </c>
      <c r="N42" s="23">
        <f>J42+L42+Grade9!I42</f>
        <v>54184.73318175516</v>
      </c>
      <c r="O42" s="23">
        <f t="shared" si="19"/>
        <v>1631.8837970534787</v>
      </c>
      <c r="P42" s="23">
        <f t="shared" si="17"/>
        <v>304.46646194238838</v>
      </c>
      <c r="Q42" s="23"/>
    </row>
    <row r="43" spans="1:17" x14ac:dyDescent="0.2">
      <c r="A43" s="5">
        <v>52</v>
      </c>
      <c r="B43" s="1">
        <f t="shared" si="12"/>
        <v>2.4325353157178964</v>
      </c>
      <c r="C43" s="5">
        <f t="shared" si="13"/>
        <v>51046.527542372183</v>
      </c>
      <c r="D43" s="5">
        <f t="shared" si="14"/>
        <v>49026.075472456963</v>
      </c>
      <c r="E43" s="5">
        <f t="shared" si="1"/>
        <v>39526.075472456963</v>
      </c>
      <c r="F43" s="5">
        <f t="shared" si="2"/>
        <v>13709.621189002894</v>
      </c>
      <c r="G43" s="5">
        <f t="shared" si="3"/>
        <v>35316.45428345407</v>
      </c>
      <c r="H43" s="23">
        <f t="shared" si="18"/>
        <v>22975.553714933369</v>
      </c>
      <c r="I43" s="5">
        <f t="shared" si="15"/>
        <v>56982.401436636239</v>
      </c>
      <c r="J43" s="23"/>
      <c r="K43" s="23">
        <f t="shared" si="16"/>
        <v>70.632908566908142</v>
      </c>
      <c r="L43" s="23"/>
      <c r="M43" s="23">
        <f t="shared" si="6"/>
        <v>57053.034345203145</v>
      </c>
      <c r="N43" s="23">
        <f>J43+L43+Grade9!I43</f>
        <v>55345.931611299035</v>
      </c>
      <c r="O43" s="23">
        <f t="shared" si="19"/>
        <v>1672.9606792260302</v>
      </c>
      <c r="P43" s="23">
        <f t="shared" si="17"/>
        <v>297.90775139953803</v>
      </c>
      <c r="Q43" s="23"/>
    </row>
    <row r="44" spans="1:17" x14ac:dyDescent="0.2">
      <c r="A44" s="5">
        <v>53</v>
      </c>
      <c r="B44" s="1">
        <f t="shared" si="12"/>
        <v>2.4933486986108435</v>
      </c>
      <c r="C44" s="5">
        <f t="shared" si="13"/>
        <v>52322.690730931485</v>
      </c>
      <c r="D44" s="5">
        <f t="shared" si="14"/>
        <v>50229.497359268382</v>
      </c>
      <c r="E44" s="5">
        <f t="shared" si="1"/>
        <v>40729.497359268382</v>
      </c>
      <c r="F44" s="5">
        <f t="shared" si="2"/>
        <v>14222.880623727966</v>
      </c>
      <c r="G44" s="5">
        <f t="shared" si="3"/>
        <v>36006.616735540418</v>
      </c>
      <c r="H44" s="23">
        <f t="shared" si="18"/>
        <v>23549.942557806698</v>
      </c>
      <c r="I44" s="5">
        <f t="shared" si="15"/>
        <v>58214.212567552138</v>
      </c>
      <c r="J44" s="23"/>
      <c r="K44" s="23">
        <f t="shared" si="16"/>
        <v>72.013233471080838</v>
      </c>
      <c r="L44" s="23"/>
      <c r="M44" s="23">
        <f t="shared" si="6"/>
        <v>58286.225801023218</v>
      </c>
      <c r="N44" s="23">
        <f>J44+L44+Grade9!I44</f>
        <v>56536.160001581506</v>
      </c>
      <c r="O44" s="23">
        <f t="shared" si="19"/>
        <v>1715.0644834528794</v>
      </c>
      <c r="P44" s="23">
        <f t="shared" si="17"/>
        <v>291.4891293605408</v>
      </c>
      <c r="Q44" s="23"/>
    </row>
    <row r="45" spans="1:17" x14ac:dyDescent="0.2">
      <c r="A45" s="5">
        <v>54</v>
      </c>
      <c r="B45" s="1">
        <f t="shared" si="12"/>
        <v>2.555682416076114</v>
      </c>
      <c r="C45" s="5">
        <f t="shared" si="13"/>
        <v>53630.757999204761</v>
      </c>
      <c r="D45" s="5">
        <f t="shared" si="14"/>
        <v>51463.004793250082</v>
      </c>
      <c r="E45" s="5">
        <f t="shared" si="1"/>
        <v>41963.004793250082</v>
      </c>
      <c r="F45" s="5">
        <f t="shared" si="2"/>
        <v>14748.971544321161</v>
      </c>
      <c r="G45" s="5">
        <f t="shared" si="3"/>
        <v>36714.033248928921</v>
      </c>
      <c r="H45" s="23">
        <f t="shared" si="18"/>
        <v>24138.691121751861</v>
      </c>
      <c r="I45" s="5">
        <f t="shared" si="15"/>
        <v>59476.81897674092</v>
      </c>
      <c r="J45" s="23"/>
      <c r="K45" s="23">
        <f t="shared" si="16"/>
        <v>73.428066497857841</v>
      </c>
      <c r="L45" s="23"/>
      <c r="M45" s="23">
        <f t="shared" si="6"/>
        <v>59550.247043238778</v>
      </c>
      <c r="N45" s="23">
        <f>J45+L45+Grade9!I45</f>
        <v>57756.144101621045</v>
      </c>
      <c r="O45" s="23">
        <f t="shared" si="19"/>
        <v>1758.2208827853788</v>
      </c>
      <c r="P45" s="23">
        <f t="shared" si="17"/>
        <v>285.2076586085243</v>
      </c>
      <c r="Q45" s="23"/>
    </row>
    <row r="46" spans="1:17" x14ac:dyDescent="0.2">
      <c r="A46" s="5">
        <v>55</v>
      </c>
      <c r="B46" s="1">
        <f t="shared" si="12"/>
        <v>2.6195744764780171</v>
      </c>
      <c r="C46" s="5">
        <f t="shared" si="13"/>
        <v>54971.526949184881</v>
      </c>
      <c r="D46" s="5">
        <f t="shared" si="14"/>
        <v>52727.349913081336</v>
      </c>
      <c r="E46" s="5">
        <f t="shared" si="1"/>
        <v>43227.349913081336</v>
      </c>
      <c r="F46" s="5">
        <f t="shared" si="2"/>
        <v>15288.214737929189</v>
      </c>
      <c r="G46" s="5">
        <f t="shared" si="3"/>
        <v>37439.135175152143</v>
      </c>
      <c r="H46" s="23">
        <f t="shared" si="18"/>
        <v>24742.158399795659</v>
      </c>
      <c r="I46" s="5">
        <f t="shared" si="15"/>
        <v>60770.990546159446</v>
      </c>
      <c r="J46" s="23"/>
      <c r="K46" s="23">
        <f t="shared" si="16"/>
        <v>74.878270350304291</v>
      </c>
      <c r="L46" s="23"/>
      <c r="M46" s="23">
        <f t="shared" si="6"/>
        <v>60845.868816509748</v>
      </c>
      <c r="N46" s="23">
        <f>J46+L46+Grade9!I46</f>
        <v>59006.627804161573</v>
      </c>
      <c r="O46" s="23">
        <f t="shared" si="19"/>
        <v>1802.4561921012137</v>
      </c>
      <c r="P46" s="23">
        <f t="shared" si="17"/>
        <v>279.06046096619093</v>
      </c>
      <c r="Q46" s="23"/>
    </row>
    <row r="47" spans="1:17" x14ac:dyDescent="0.2">
      <c r="A47" s="5">
        <v>56</v>
      </c>
      <c r="B47" s="1">
        <f t="shared" si="12"/>
        <v>2.6850638383899672</v>
      </c>
      <c r="C47" s="5">
        <f t="shared" si="13"/>
        <v>56345.815122914493</v>
      </c>
      <c r="D47" s="5">
        <f t="shared" si="14"/>
        <v>54023.303660908365</v>
      </c>
      <c r="E47" s="5">
        <f t="shared" si="1"/>
        <v>44523.303660908365</v>
      </c>
      <c r="F47" s="5">
        <f t="shared" si="2"/>
        <v>15840.939011377417</v>
      </c>
      <c r="G47" s="5">
        <f t="shared" si="3"/>
        <v>38182.364649530951</v>
      </c>
      <c r="H47" s="23">
        <f t="shared" si="18"/>
        <v>25360.712359790548</v>
      </c>
      <c r="I47" s="5">
        <f t="shared" si="15"/>
        <v>62097.516404813432</v>
      </c>
      <c r="J47" s="23"/>
      <c r="K47" s="23">
        <f t="shared" si="16"/>
        <v>76.364729299061906</v>
      </c>
      <c r="L47" s="23"/>
      <c r="M47" s="23">
        <f t="shared" si="6"/>
        <v>62173.881134112497</v>
      </c>
      <c r="N47" s="23">
        <f>J47+L47+Grade9!I47</f>
        <v>60288.373599265607</v>
      </c>
      <c r="O47" s="23">
        <f t="shared" si="19"/>
        <v>1847.7973841499488</v>
      </c>
      <c r="P47" s="23">
        <f t="shared" si="17"/>
        <v>273.04471622910842</v>
      </c>
      <c r="Q47" s="23"/>
    </row>
    <row r="48" spans="1:17" x14ac:dyDescent="0.2">
      <c r="A48" s="5">
        <v>57</v>
      </c>
      <c r="B48" s="1">
        <f t="shared" si="12"/>
        <v>2.7521904343497163</v>
      </c>
      <c r="C48" s="5">
        <f t="shared" si="13"/>
        <v>57754.460500987363</v>
      </c>
      <c r="D48" s="5">
        <f t="shared" si="14"/>
        <v>55351.656252431079</v>
      </c>
      <c r="E48" s="5">
        <f t="shared" si="1"/>
        <v>45851.656252431079</v>
      </c>
      <c r="F48" s="5">
        <f t="shared" si="2"/>
        <v>16407.481391661855</v>
      </c>
      <c r="G48" s="5">
        <f t="shared" si="3"/>
        <v>38944.174860769228</v>
      </c>
      <c r="H48" s="23">
        <f t="shared" si="18"/>
        <v>25994.730168785311</v>
      </c>
      <c r="I48" s="5">
        <f t="shared" si="15"/>
        <v>63457.205409933769</v>
      </c>
      <c r="J48" s="23"/>
      <c r="K48" s="23">
        <f t="shared" si="16"/>
        <v>77.888349721538461</v>
      </c>
      <c r="L48" s="23"/>
      <c r="M48" s="23">
        <f t="shared" si="6"/>
        <v>63535.093759655305</v>
      </c>
      <c r="N48" s="23">
        <f>J48+L48+Grade9!I48</f>
        <v>61602.163039247236</v>
      </c>
      <c r="O48" s="23">
        <f t="shared" si="19"/>
        <v>1894.2721059999101</v>
      </c>
      <c r="P48" s="23">
        <f t="shared" si="17"/>
        <v>267.15766111239856</v>
      </c>
      <c r="Q48" s="23"/>
    </row>
    <row r="49" spans="1:17" x14ac:dyDescent="0.2">
      <c r="A49" s="5">
        <v>58</v>
      </c>
      <c r="B49" s="1">
        <f t="shared" si="12"/>
        <v>2.8209951952084591</v>
      </c>
      <c r="C49" s="5">
        <f t="shared" si="13"/>
        <v>59198.322013512035</v>
      </c>
      <c r="D49" s="5">
        <f t="shared" si="14"/>
        <v>56713.217658741843</v>
      </c>
      <c r="E49" s="5">
        <f t="shared" si="1"/>
        <v>47213.217658741843</v>
      </c>
      <c r="F49" s="5">
        <f t="shared" si="2"/>
        <v>16988.187331453395</v>
      </c>
      <c r="G49" s="5">
        <f t="shared" si="3"/>
        <v>39725.030327288448</v>
      </c>
      <c r="H49" s="23">
        <f t="shared" si="18"/>
        <v>26644.598423004943</v>
      </c>
      <c r="I49" s="5">
        <f t="shared" si="15"/>
        <v>64850.886640182114</v>
      </c>
      <c r="J49" s="23"/>
      <c r="K49" s="23">
        <f t="shared" si="16"/>
        <v>79.450060654576902</v>
      </c>
      <c r="L49" s="23"/>
      <c r="M49" s="23">
        <f t="shared" si="6"/>
        <v>64930.336700836691</v>
      </c>
      <c r="N49" s="23">
        <f>J49+L49+Grade9!I49</f>
        <v>62948.79721522842</v>
      </c>
      <c r="O49" s="23">
        <f t="shared" si="19"/>
        <v>1941.9086958961054</v>
      </c>
      <c r="P49" s="23">
        <f t="shared" si="17"/>
        <v>261.39658821092661</v>
      </c>
      <c r="Q49" s="23"/>
    </row>
    <row r="50" spans="1:17" x14ac:dyDescent="0.2">
      <c r="A50" s="5">
        <v>59</v>
      </c>
      <c r="B50" s="1">
        <f t="shared" si="12"/>
        <v>2.8915200750886707</v>
      </c>
      <c r="C50" s="5">
        <f t="shared" si="13"/>
        <v>60678.280063849845</v>
      </c>
      <c r="D50" s="5">
        <f t="shared" si="14"/>
        <v>58108.818100210396</v>
      </c>
      <c r="E50" s="5">
        <f t="shared" si="1"/>
        <v>48608.818100210396</v>
      </c>
      <c r="F50" s="5">
        <f t="shared" si="2"/>
        <v>17583.410919739734</v>
      </c>
      <c r="G50" s="5">
        <f t="shared" si="3"/>
        <v>40525.407180470662</v>
      </c>
      <c r="H50" s="23">
        <f t="shared" si="18"/>
        <v>27310.713383580067</v>
      </c>
      <c r="I50" s="5">
        <f t="shared" si="15"/>
        <v>66279.409901186664</v>
      </c>
      <c r="J50" s="23"/>
      <c r="K50" s="23">
        <f t="shared" si="16"/>
        <v>81.050814360941331</v>
      </c>
      <c r="L50" s="23"/>
      <c r="M50" s="23">
        <f t="shared" si="6"/>
        <v>66360.460715547611</v>
      </c>
      <c r="N50" s="23">
        <f>J50+L50+Grade9!I50</f>
        <v>64329.097245609111</v>
      </c>
      <c r="O50" s="23">
        <f t="shared" si="19"/>
        <v>1990.736200539724</v>
      </c>
      <c r="P50" s="23">
        <f t="shared" si="17"/>
        <v>255.75884497316366</v>
      </c>
      <c r="Q50" s="23"/>
    </row>
    <row r="51" spans="1:17" x14ac:dyDescent="0.2">
      <c r="A51" s="5">
        <v>60</v>
      </c>
      <c r="B51" s="1">
        <f t="shared" si="12"/>
        <v>2.9638080769658868</v>
      </c>
      <c r="C51" s="5">
        <f t="shared" si="13"/>
        <v>62195.237065446076</v>
      </c>
      <c r="D51" s="5">
        <f t="shared" si="14"/>
        <v>59539.308552715644</v>
      </c>
      <c r="E51" s="5">
        <f t="shared" si="1"/>
        <v>50039.308552715644</v>
      </c>
      <c r="F51" s="5">
        <f t="shared" si="2"/>
        <v>18193.515097733223</v>
      </c>
      <c r="G51" s="5">
        <f t="shared" si="3"/>
        <v>41345.79345498242</v>
      </c>
      <c r="H51" s="23">
        <f t="shared" si="18"/>
        <v>27993.48121816956</v>
      </c>
      <c r="I51" s="5">
        <f t="shared" si="15"/>
        <v>67743.646243716314</v>
      </c>
      <c r="J51" s="23"/>
      <c r="K51" s="23">
        <f t="shared" si="16"/>
        <v>82.69158690996484</v>
      </c>
      <c r="L51" s="23"/>
      <c r="M51" s="23">
        <f t="shared" si="6"/>
        <v>67826.337830626275</v>
      </c>
      <c r="N51" s="23">
        <f>J51+L51+Grade9!I51</f>
        <v>65743.904776749361</v>
      </c>
      <c r="O51" s="23">
        <f t="shared" si="19"/>
        <v>2040.7843927993788</v>
      </c>
      <c r="P51" s="23">
        <f t="shared" si="17"/>
        <v>250.24183268878002</v>
      </c>
      <c r="Q51" s="23"/>
    </row>
    <row r="52" spans="1:17" x14ac:dyDescent="0.2">
      <c r="A52" s="5">
        <v>61</v>
      </c>
      <c r="B52" s="1">
        <f t="shared" si="12"/>
        <v>3.0379032788900342</v>
      </c>
      <c r="C52" s="5">
        <f t="shared" si="13"/>
        <v>63750.117992082232</v>
      </c>
      <c r="D52" s="5">
        <f t="shared" si="14"/>
        <v>61005.561266533536</v>
      </c>
      <c r="E52" s="5">
        <f t="shared" si="1"/>
        <v>51505.561266533536</v>
      </c>
      <c r="F52" s="5">
        <f t="shared" si="2"/>
        <v>18818.871880176554</v>
      </c>
      <c r="G52" s="5">
        <f t="shared" si="3"/>
        <v>42186.689386356986</v>
      </c>
      <c r="H52" s="23">
        <f t="shared" si="18"/>
        <v>28693.318248623804</v>
      </c>
      <c r="I52" s="5">
        <f t="shared" si="15"/>
        <v>69244.488494809237</v>
      </c>
      <c r="J52" s="23"/>
      <c r="K52" s="23">
        <f t="shared" si="16"/>
        <v>84.373378772713977</v>
      </c>
      <c r="L52" s="23"/>
      <c r="M52" s="23">
        <f t="shared" si="6"/>
        <v>69328.861873581947</v>
      </c>
      <c r="N52" s="23">
        <f>J52+L52+Grade9!I52</f>
        <v>67194.082496168063</v>
      </c>
      <c r="O52" s="23">
        <f t="shared" si="19"/>
        <v>2092.0837898656105</v>
      </c>
      <c r="P52" s="23">
        <f t="shared" si="17"/>
        <v>244.84300549015285</v>
      </c>
      <c r="Q52" s="23"/>
    </row>
    <row r="53" spans="1:17" x14ac:dyDescent="0.2">
      <c r="A53" s="5">
        <v>62</v>
      </c>
      <c r="B53" s="1">
        <f t="shared" si="12"/>
        <v>3.1138508608622844</v>
      </c>
      <c r="C53" s="5">
        <f t="shared" si="13"/>
        <v>65343.870941884277</v>
      </c>
      <c r="D53" s="5">
        <f t="shared" si="14"/>
        <v>62508.470298196866</v>
      </c>
      <c r="E53" s="5">
        <f t="shared" si="1"/>
        <v>53008.470298196866</v>
      </c>
      <c r="F53" s="5">
        <f t="shared" si="2"/>
        <v>19459.862582180962</v>
      </c>
      <c r="G53" s="5">
        <f t="shared" si="3"/>
        <v>43048.607716015904</v>
      </c>
      <c r="H53" s="23">
        <f t="shared" si="18"/>
        <v>29410.651204839392</v>
      </c>
      <c r="I53" s="5">
        <f t="shared" si="15"/>
        <v>70782.851802179444</v>
      </c>
      <c r="J53" s="23"/>
      <c r="K53" s="23">
        <f t="shared" si="16"/>
        <v>86.097215432031803</v>
      </c>
      <c r="L53" s="23"/>
      <c r="M53" s="23">
        <f t="shared" si="6"/>
        <v>70868.949017611478</v>
      </c>
      <c r="N53" s="23">
        <f>J53+L53+Grade9!I53</f>
        <v>68680.514658572298</v>
      </c>
      <c r="O53" s="23">
        <f t="shared" si="19"/>
        <v>2144.6656718583945</v>
      </c>
      <c r="P53" s="23">
        <f t="shared" si="17"/>
        <v>239.55986936769079</v>
      </c>
      <c r="Q53" s="23"/>
    </row>
    <row r="54" spans="1:17" x14ac:dyDescent="0.2">
      <c r="A54" s="5">
        <v>63</v>
      </c>
      <c r="B54" s="1">
        <f t="shared" si="12"/>
        <v>3.1916971323838421</v>
      </c>
      <c r="C54" s="5">
        <f t="shared" si="13"/>
        <v>66977.467715431398</v>
      </c>
      <c r="D54" s="5">
        <f t="shared" si="14"/>
        <v>64048.952055651804</v>
      </c>
      <c r="E54" s="5">
        <f t="shared" si="1"/>
        <v>54548.952055651804</v>
      </c>
      <c r="F54" s="5">
        <f t="shared" si="2"/>
        <v>20116.878051735494</v>
      </c>
      <c r="G54" s="5">
        <f t="shared" si="3"/>
        <v>43932.074003916307</v>
      </c>
      <c r="H54" s="23">
        <f t="shared" si="18"/>
        <v>30145.917484960381</v>
      </c>
      <c r="I54" s="5">
        <f t="shared" si="15"/>
        <v>72359.674192233942</v>
      </c>
      <c r="J54" s="23"/>
      <c r="K54" s="23">
        <f t="shared" si="16"/>
        <v>87.864148007832611</v>
      </c>
      <c r="L54" s="23"/>
      <c r="M54" s="23">
        <f t="shared" si="6"/>
        <v>72447.538340241779</v>
      </c>
      <c r="N54" s="23">
        <f>J54+L54+Grade9!I54</f>
        <v>70204.107625036588</v>
      </c>
      <c r="O54" s="23">
        <f t="shared" si="19"/>
        <v>2198.5621009010838</v>
      </c>
      <c r="P54" s="23">
        <f t="shared" si="17"/>
        <v>234.38998119928033</v>
      </c>
      <c r="Q54" s="23"/>
    </row>
    <row r="55" spans="1:17" x14ac:dyDescent="0.2">
      <c r="A55" s="5">
        <v>64</v>
      </c>
      <c r="B55" s="1">
        <f t="shared" si="12"/>
        <v>3.2714895606934378</v>
      </c>
      <c r="C55" s="5">
        <f t="shared" si="13"/>
        <v>68651.904408317176</v>
      </c>
      <c r="D55" s="5">
        <f t="shared" si="14"/>
        <v>65627.945857043087</v>
      </c>
      <c r="E55" s="5">
        <f t="shared" si="1"/>
        <v>56127.945857043087</v>
      </c>
      <c r="F55" s="5">
        <f t="shared" si="2"/>
        <v>20790.318908028876</v>
      </c>
      <c r="G55" s="5">
        <f t="shared" si="3"/>
        <v>44837.626949014215</v>
      </c>
      <c r="H55" s="23">
        <f t="shared" si="18"/>
        <v>30899.56542208439</v>
      </c>
      <c r="I55" s="5">
        <f t="shared" si="15"/>
        <v>73975.917142039791</v>
      </c>
      <c r="J55" s="23"/>
      <c r="K55" s="23">
        <f t="shared" si="16"/>
        <v>89.67525389802843</v>
      </c>
      <c r="L55" s="23"/>
      <c r="M55" s="23">
        <f t="shared" si="6"/>
        <v>74065.592395937812</v>
      </c>
      <c r="N55" s="23">
        <f>J55+L55+Grade9!I55</f>
        <v>71765.790415662501</v>
      </c>
      <c r="O55" s="23">
        <f t="shared" si="19"/>
        <v>2253.8059406698121</v>
      </c>
      <c r="P55" s="23">
        <f t="shared" si="17"/>
        <v>229.33094779357867</v>
      </c>
      <c r="Q55" s="23"/>
    </row>
    <row r="56" spans="1:17" x14ac:dyDescent="0.2">
      <c r="A56" s="5">
        <v>65</v>
      </c>
      <c r="B56" s="1">
        <f t="shared" si="12"/>
        <v>3.3532767997107733</v>
      </c>
      <c r="C56" s="5">
        <f t="shared" si="13"/>
        <v>70368.202018525088</v>
      </c>
      <c r="D56" s="5">
        <f t="shared" si="14"/>
        <v>67246.414503469146</v>
      </c>
      <c r="E56" s="5">
        <f t="shared" si="1"/>
        <v>57746.414503469146</v>
      </c>
      <c r="F56" s="5">
        <f t="shared" si="2"/>
        <v>21480.595785729591</v>
      </c>
      <c r="G56" s="5">
        <f t="shared" si="3"/>
        <v>45765.818717739559</v>
      </c>
      <c r="H56" s="23">
        <f t="shared" si="18"/>
        <v>31672.054557636497</v>
      </c>
      <c r="I56" s="5">
        <f t="shared" si="15"/>
        <v>75632.566165590775</v>
      </c>
      <c r="J56" s="23"/>
      <c r="K56" s="23">
        <f t="shared" si="16"/>
        <v>91.531637435479126</v>
      </c>
      <c r="L56" s="23"/>
      <c r="M56" s="23">
        <f t="shared" si="6"/>
        <v>75724.097803026249</v>
      </c>
      <c r="N56" s="23">
        <f>J56+L56+Grade9!I56</f>
        <v>73366.515276054066</v>
      </c>
      <c r="O56" s="23">
        <f t="shared" si="19"/>
        <v>2310.4308764327448</v>
      </c>
      <c r="P56" s="23">
        <f t="shared" si="17"/>
        <v>224.38042494745739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91.531637435479126</v>
      </c>
      <c r="L57" s="23"/>
      <c r="M57" s="23">
        <f t="shared" si="6"/>
        <v>91.531637435479126</v>
      </c>
      <c r="N57" s="23">
        <f>J57+L57+Grade9!I57</f>
        <v>0</v>
      </c>
      <c r="O57" s="23">
        <f t="shared" si="19"/>
        <v>89.701004686769537</v>
      </c>
      <c r="P57" s="23">
        <f t="shared" si="17"/>
        <v>8.3144807747026857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91.531637435479126</v>
      </c>
      <c r="L58" s="23"/>
      <c r="M58" s="23">
        <f t="shared" si="6"/>
        <v>91.531637435479126</v>
      </c>
      <c r="N58" s="23">
        <f>J58+L58+Grade9!I58</f>
        <v>0</v>
      </c>
      <c r="O58" s="23">
        <f t="shared" si="19"/>
        <v>89.701004686769537</v>
      </c>
      <c r="P58" s="23">
        <f t="shared" si="17"/>
        <v>7.935622007677221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91.531637435479126</v>
      </c>
      <c r="L59" s="23"/>
      <c r="M59" s="23">
        <f t="shared" si="6"/>
        <v>91.531637435479126</v>
      </c>
      <c r="N59" s="23">
        <f>J59+L59+Grade9!I59</f>
        <v>0</v>
      </c>
      <c r="O59" s="23">
        <f t="shared" si="19"/>
        <v>89.701004686769537</v>
      </c>
      <c r="P59" s="23">
        <f t="shared" si="17"/>
        <v>7.5740263709952362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91.531637435479126</v>
      </c>
      <c r="L60" s="23"/>
      <c r="M60" s="23">
        <f t="shared" si="6"/>
        <v>91.531637435479126</v>
      </c>
      <c r="N60" s="23">
        <f>J60+L60+Grade9!I60</f>
        <v>0</v>
      </c>
      <c r="O60" s="23">
        <f t="shared" si="19"/>
        <v>89.701004686769537</v>
      </c>
      <c r="P60" s="23">
        <f t="shared" si="17"/>
        <v>7.2289072505007628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91.531637435479126</v>
      </c>
      <c r="L61" s="23"/>
      <c r="M61" s="23">
        <f t="shared" si="6"/>
        <v>91.531637435479126</v>
      </c>
      <c r="N61" s="23">
        <f>J61+L61+Grade9!I61</f>
        <v>0</v>
      </c>
      <c r="O61" s="23">
        <f t="shared" si="19"/>
        <v>89.701004686769537</v>
      </c>
      <c r="P61" s="23">
        <f t="shared" si="17"/>
        <v>6.899513875005935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91.531637435479126</v>
      </c>
      <c r="L62" s="23"/>
      <c r="M62" s="23">
        <f t="shared" si="6"/>
        <v>91.531637435479126</v>
      </c>
      <c r="N62" s="23">
        <f>J62+L62+Grade9!I62</f>
        <v>0</v>
      </c>
      <c r="O62" s="23">
        <f t="shared" si="19"/>
        <v>89.701004686769537</v>
      </c>
      <c r="P62" s="23">
        <f t="shared" si="17"/>
        <v>6.5851296830654231</v>
      </c>
      <c r="Q62" s="23"/>
    </row>
    <row r="63" spans="1:17" x14ac:dyDescent="0.2">
      <c r="A63" s="5">
        <v>72</v>
      </c>
      <c r="H63" s="22"/>
      <c r="J63" s="23"/>
      <c r="K63" s="23">
        <f>0.002*G56</f>
        <v>91.531637435479126</v>
      </c>
      <c r="L63" s="23"/>
      <c r="M63" s="23">
        <f t="shared" si="6"/>
        <v>91.531637435479126</v>
      </c>
      <c r="N63" s="23">
        <f>J63+L63+Grade9!I63</f>
        <v>0</v>
      </c>
      <c r="O63" s="23">
        <f t="shared" si="19"/>
        <v>89.701004686769537</v>
      </c>
      <c r="P63" s="23">
        <f t="shared" si="17"/>
        <v>6.2850707641706149</v>
      </c>
      <c r="Q63" s="23"/>
    </row>
    <row r="64" spans="1:17" x14ac:dyDescent="0.2">
      <c r="A64" s="5">
        <v>73</v>
      </c>
      <c r="H64" s="22"/>
      <c r="J64" s="23"/>
      <c r="K64" s="23">
        <f>0.002*G56</f>
        <v>91.531637435479126</v>
      </c>
      <c r="L64" s="23"/>
      <c r="M64" s="23">
        <f t="shared" si="6"/>
        <v>91.531637435479126</v>
      </c>
      <c r="N64" s="23">
        <f>J64+L64+Grade9!I64</f>
        <v>0</v>
      </c>
      <c r="O64" s="23">
        <f t="shared" si="19"/>
        <v>89.701004686769537</v>
      </c>
      <c r="P64" s="23">
        <f t="shared" si="17"/>
        <v>5.9986843709725841</v>
      </c>
      <c r="Q64" s="23"/>
    </row>
    <row r="65" spans="1:17" x14ac:dyDescent="0.2">
      <c r="A65" s="5">
        <v>74</v>
      </c>
      <c r="H65" s="22"/>
      <c r="J65" s="23"/>
      <c r="K65" s="23">
        <f>0.002*G56</f>
        <v>91.531637435479126</v>
      </c>
      <c r="L65" s="23"/>
      <c r="M65" s="23">
        <f t="shared" si="6"/>
        <v>91.531637435479126</v>
      </c>
      <c r="N65" s="23">
        <f>J65+L65+Grade9!I65</f>
        <v>0</v>
      </c>
      <c r="O65" s="23">
        <f t="shared" si="19"/>
        <v>89.701004686769537</v>
      </c>
      <c r="P65" s="23">
        <f t="shared" si="17"/>
        <v>5.7253474992972908</v>
      </c>
      <c r="Q65" s="23"/>
    </row>
    <row r="66" spans="1:17" x14ac:dyDescent="0.2">
      <c r="A66" s="5">
        <v>75</v>
      </c>
      <c r="H66" s="22"/>
      <c r="J66" s="23"/>
      <c r="K66" s="23">
        <f>0.002*G56</f>
        <v>91.531637435479126</v>
      </c>
      <c r="L66" s="23"/>
      <c r="M66" s="23">
        <f t="shared" si="6"/>
        <v>91.531637435479126</v>
      </c>
      <c r="N66" s="23">
        <f>J66+L66+Grade9!I66</f>
        <v>0</v>
      </c>
      <c r="O66" s="23">
        <f t="shared" si="19"/>
        <v>89.701004686769537</v>
      </c>
      <c r="P66" s="23">
        <f t="shared" si="17"/>
        <v>5.4644655328640157</v>
      </c>
      <c r="Q66" s="23"/>
    </row>
    <row r="67" spans="1:17" x14ac:dyDescent="0.2">
      <c r="A67" s="5">
        <v>76</v>
      </c>
      <c r="H67" s="22"/>
      <c r="J67" s="23"/>
      <c r="K67" s="23">
        <f>0.002*G56</f>
        <v>91.531637435479126</v>
      </c>
      <c r="L67" s="23"/>
      <c r="M67" s="23">
        <f t="shared" si="6"/>
        <v>91.531637435479126</v>
      </c>
      <c r="N67" s="23">
        <f>J67+L67+Grade9!I67</f>
        <v>0</v>
      </c>
      <c r="O67" s="23">
        <f t="shared" si="19"/>
        <v>89.701004686769537</v>
      </c>
      <c r="P67" s="23">
        <f t="shared" si="17"/>
        <v>5.2154709497587302</v>
      </c>
      <c r="Q67" s="23"/>
    </row>
    <row r="68" spans="1:17" x14ac:dyDescent="0.2">
      <c r="A68" s="5">
        <v>77</v>
      </c>
      <c r="H68" s="22"/>
      <c r="J68" s="23"/>
      <c r="K68" s="23">
        <f>0.002*G56</f>
        <v>91.531637435479126</v>
      </c>
      <c r="L68" s="23"/>
      <c r="M68" s="23">
        <f t="shared" si="6"/>
        <v>91.531637435479126</v>
      </c>
      <c r="N68" s="23">
        <f>J68+L68+Grade9!I68</f>
        <v>0</v>
      </c>
      <c r="O68" s="23">
        <f t="shared" si="19"/>
        <v>89.701004686769537</v>
      </c>
      <c r="P68" s="23">
        <f t="shared" si="17"/>
        <v>4.9778220878484847</v>
      </c>
      <c r="Q68" s="23"/>
    </row>
    <row r="69" spans="1:17" x14ac:dyDescent="0.2">
      <c r="A69" s="5">
        <v>78</v>
      </c>
      <c r="H69" s="22"/>
      <c r="J69" s="23"/>
      <c r="K69" s="23">
        <f>0.002*G56+0.2*G56</f>
        <v>9244.6953809833904</v>
      </c>
      <c r="L69" s="23"/>
      <c r="M69" s="23">
        <f t="shared" si="6"/>
        <v>9244.6953809833904</v>
      </c>
      <c r="N69" s="23">
        <f>J69+L69+Grade9!I69</f>
        <v>0</v>
      </c>
      <c r="O69" s="23">
        <f t="shared" si="19"/>
        <v>9059.8014733637228</v>
      </c>
      <c r="P69" s="23">
        <f>O69/return^(A69-startage+1)</f>
        <v>479.8511986115596</v>
      </c>
      <c r="Q69" s="23"/>
    </row>
    <row r="70" spans="1:17" x14ac:dyDescent="0.2">
      <c r="A70" s="5">
        <v>79</v>
      </c>
      <c r="H70" s="22"/>
      <c r="P70" s="23">
        <f>SUM(P5:P69)</f>
        <v>4.6009063225938007E-10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6" sqref="N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Meta!A5+6</f>
        <v>17</v>
      </c>
      <c r="C2" s="8">
        <f>Meta!B5</f>
        <v>42625</v>
      </c>
      <c r="D2" s="8">
        <f>Meta!C5</f>
        <v>19185</v>
      </c>
      <c r="E2" s="1">
        <f>Meta!D5</f>
        <v>5.3999999999999999E-2</v>
      </c>
      <c r="F2" s="1">
        <f>Meta!H5</f>
        <v>1.9210422854781857</v>
      </c>
      <c r="G2" s="1">
        <f>Meta!E5</f>
        <v>0.98</v>
      </c>
      <c r="H2" s="1">
        <f>Meta!F5</f>
        <v>1</v>
      </c>
      <c r="I2" s="1">
        <f>Meta!D4</f>
        <v>5.7000000000000002E-2</v>
      </c>
      <c r="J2" s="14"/>
      <c r="K2" s="13">
        <f>IRR(O5:O69)+1</f>
        <v>1.0475305520190901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B7" s="1">
        <v>1</v>
      </c>
      <c r="C7" s="5">
        <f>0.1*Grade10!C7</f>
        <v>2098.4907068988305</v>
      </c>
      <c r="D7" s="5">
        <f t="shared" ref="D7:D36" si="0">IF(A7&lt;startage,1,0)*(C7*(1-initialunempprob))+IF(A7=startage,1,0)*(C7*(1-unempprob))+IF(A7&gt;startage,1,0)*(C7*(1-unempprob)+unempprob*300*52)</f>
        <v>1978.876736605597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151.38407035032816</v>
      </c>
      <c r="G7" s="5">
        <f t="shared" ref="G7:G56" si="3">D7-F7</f>
        <v>1827.4926662552689</v>
      </c>
      <c r="H7" s="23">
        <f>0.1*Grade10!H7</f>
        <v>944.51059215774478</v>
      </c>
      <c r="I7" s="5">
        <f t="shared" ref="I7:I36" si="4">G7+IF(A7&lt;startage,1,0)*(H7*(1-initialunempprob))+IF(A7&gt;=startage,1,0)*(H7*(1-unempprob))</f>
        <v>2718.1661546600221</v>
      </c>
      <c r="J7" s="23">
        <f>0.05*feel*Grade10!G7</f>
        <v>225.78828749454178</v>
      </c>
      <c r="K7" s="23">
        <f t="shared" ref="K7:K36" si="5">IF(A7&gt;=startage,1,0)*0.002*G7</f>
        <v>0</v>
      </c>
      <c r="L7" s="23">
        <f>hstuition</f>
        <v>0</v>
      </c>
      <c r="M7" s="23">
        <f t="shared" ref="M7:M69" si="6">I7+K7</f>
        <v>2718.1661546600221</v>
      </c>
      <c r="N7" s="23">
        <f>J7+L7+Grade10!I7</f>
        <v>25260.257992580773</v>
      </c>
      <c r="O7" s="23">
        <f t="shared" ref="O7:O38" si="7">IF(A7&lt;startage,1,0)*(M7-N7)+IF(A7&gt;=startage,1,0)*(completionprob*(part*(I7-N7)+K7))</f>
        <v>-22542.091837920751</v>
      </c>
      <c r="P7" s="23">
        <f t="shared" ref="P7:P36" si="8">O7/return^(A7-startage+1)</f>
        <v>-22542.091837920751</v>
      </c>
      <c r="Q7" s="23"/>
    </row>
    <row r="8" spans="1:17" x14ac:dyDescent="0.2">
      <c r="A8" s="5">
        <v>17</v>
      </c>
      <c r="B8" s="1">
        <f t="shared" ref="B8:B36" si="9">(1+experiencepremium)^(A8-startage)</f>
        <v>1</v>
      </c>
      <c r="C8" s="5">
        <f t="shared" ref="C8:C36" si="10">pretaxincome*B8/expnorm</f>
        <v>22188.475663558747</v>
      </c>
      <c r="D8" s="5">
        <f t="shared" si="0"/>
        <v>20990.297977726575</v>
      </c>
      <c r="E8" s="5">
        <f t="shared" si="1"/>
        <v>11490.297977726575</v>
      </c>
      <c r="F8" s="5">
        <f t="shared" si="2"/>
        <v>4053.3322897277267</v>
      </c>
      <c r="G8" s="5">
        <f t="shared" si="3"/>
        <v>16936.965687998847</v>
      </c>
      <c r="H8" s="23">
        <f t="shared" ref="H8:H37" si="11">benefits*B8/expnorm</f>
        <v>9986.7661139090815</v>
      </c>
      <c r="I8" s="5">
        <f t="shared" si="4"/>
        <v>26384.446431756838</v>
      </c>
      <c r="J8" s="23"/>
      <c r="K8" s="23">
        <f t="shared" si="5"/>
        <v>33.873931375997692</v>
      </c>
      <c r="L8" s="23"/>
      <c r="M8" s="23">
        <f t="shared" si="6"/>
        <v>26418.320363132836</v>
      </c>
      <c r="N8" s="23">
        <f>J8+L8+Grade10!I8</f>
        <v>26189.207647713381</v>
      </c>
      <c r="O8" s="23">
        <f t="shared" si="7"/>
        <v>224.53046111106531</v>
      </c>
      <c r="P8" s="23">
        <f t="shared" si="8"/>
        <v>214.34263724173792</v>
      </c>
      <c r="Q8" s="23"/>
    </row>
    <row r="9" spans="1:17" x14ac:dyDescent="0.2">
      <c r="A9" s="5">
        <v>18</v>
      </c>
      <c r="B9" s="1">
        <f t="shared" si="9"/>
        <v>1.0249999999999999</v>
      </c>
      <c r="C9" s="5">
        <f t="shared" si="10"/>
        <v>22743.187555147713</v>
      </c>
      <c r="D9" s="5">
        <f t="shared" si="0"/>
        <v>22357.455427169738</v>
      </c>
      <c r="E9" s="5">
        <f t="shared" si="1"/>
        <v>12857.455427169738</v>
      </c>
      <c r="F9" s="5">
        <f t="shared" si="2"/>
        <v>4499.7091969709199</v>
      </c>
      <c r="G9" s="5">
        <f t="shared" si="3"/>
        <v>17857.74623019882</v>
      </c>
      <c r="H9" s="23">
        <f t="shared" si="11"/>
        <v>10236.435266756807</v>
      </c>
      <c r="I9" s="5">
        <f t="shared" si="4"/>
        <v>27541.413992550759</v>
      </c>
      <c r="J9" s="23"/>
      <c r="K9" s="23">
        <f t="shared" si="5"/>
        <v>35.715492460397641</v>
      </c>
      <c r="L9" s="23"/>
      <c r="M9" s="23">
        <f t="shared" si="6"/>
        <v>27577.129485011155</v>
      </c>
      <c r="N9" s="23">
        <f>J9+L9+Grade10!I9</f>
        <v>26758.96593390622</v>
      </c>
      <c r="O9" s="23">
        <f t="shared" si="7"/>
        <v>801.80028008283773</v>
      </c>
      <c r="P9" s="23">
        <f t="shared" si="8"/>
        <v>730.68939962233515</v>
      </c>
      <c r="Q9" s="23"/>
    </row>
    <row r="10" spans="1:17" x14ac:dyDescent="0.2">
      <c r="A10" s="5">
        <v>19</v>
      </c>
      <c r="B10" s="1">
        <f t="shared" si="9"/>
        <v>1.0506249999999999</v>
      </c>
      <c r="C10" s="5">
        <f t="shared" si="10"/>
        <v>23311.76724402641</v>
      </c>
      <c r="D10" s="5">
        <f t="shared" si="0"/>
        <v>22895.331812848985</v>
      </c>
      <c r="E10" s="5">
        <f t="shared" si="1"/>
        <v>13395.331812848985</v>
      </c>
      <c r="F10" s="5">
        <f t="shared" si="2"/>
        <v>4675.3258368951938</v>
      </c>
      <c r="G10" s="5">
        <f t="shared" si="3"/>
        <v>18220.005975953791</v>
      </c>
      <c r="H10" s="23">
        <f t="shared" si="11"/>
        <v>10492.346148425728</v>
      </c>
      <c r="I10" s="5">
        <f t="shared" si="4"/>
        <v>28145.765432364529</v>
      </c>
      <c r="J10" s="23"/>
      <c r="K10" s="23">
        <f t="shared" si="5"/>
        <v>36.440011951907586</v>
      </c>
      <c r="L10" s="23"/>
      <c r="M10" s="23">
        <f t="shared" si="6"/>
        <v>28182.205444316438</v>
      </c>
      <c r="N10" s="23">
        <f>J10+L10+Grade10!I10</f>
        <v>27342.968177253875</v>
      </c>
      <c r="O10" s="23">
        <f t="shared" si="7"/>
        <v>822.4525217213104</v>
      </c>
      <c r="P10" s="23">
        <f t="shared" si="8"/>
        <v>715.50181783269841</v>
      </c>
      <c r="Q10" s="23"/>
    </row>
    <row r="11" spans="1:17" x14ac:dyDescent="0.2">
      <c r="A11" s="5">
        <v>20</v>
      </c>
      <c r="B11" s="1">
        <f t="shared" si="9"/>
        <v>1.0768906249999999</v>
      </c>
      <c r="C11" s="5">
        <f t="shared" si="10"/>
        <v>23894.561425127067</v>
      </c>
      <c r="D11" s="5">
        <f t="shared" si="0"/>
        <v>23446.655108170205</v>
      </c>
      <c r="E11" s="5">
        <f t="shared" si="1"/>
        <v>13946.655108170205</v>
      </c>
      <c r="F11" s="5">
        <f t="shared" si="2"/>
        <v>4855.3328928175724</v>
      </c>
      <c r="G11" s="5">
        <f t="shared" si="3"/>
        <v>18591.322215352633</v>
      </c>
      <c r="H11" s="23">
        <f t="shared" si="11"/>
        <v>10754.654802136371</v>
      </c>
      <c r="I11" s="5">
        <f t="shared" si="4"/>
        <v>28765.225658173636</v>
      </c>
      <c r="J11" s="23"/>
      <c r="K11" s="23">
        <f t="shared" si="5"/>
        <v>37.182644430705267</v>
      </c>
      <c r="L11" s="23"/>
      <c r="M11" s="23">
        <f t="shared" si="6"/>
        <v>28802.408302604341</v>
      </c>
      <c r="N11" s="23">
        <f>J11+L11+Grade10!I11</f>
        <v>27941.570476685214</v>
      </c>
      <c r="O11" s="23">
        <f t="shared" si="7"/>
        <v>843.62106940074511</v>
      </c>
      <c r="P11" s="23">
        <f t="shared" si="8"/>
        <v>700.61692469282445</v>
      </c>
      <c r="Q11" s="23"/>
    </row>
    <row r="12" spans="1:17" x14ac:dyDescent="0.2">
      <c r="A12" s="5">
        <v>21</v>
      </c>
      <c r="B12" s="1">
        <f t="shared" si="9"/>
        <v>1.1038128906249998</v>
      </c>
      <c r="C12" s="5">
        <f t="shared" si="10"/>
        <v>24491.925460755243</v>
      </c>
      <c r="D12" s="5">
        <f t="shared" si="0"/>
        <v>24011.76148587446</v>
      </c>
      <c r="E12" s="5">
        <f t="shared" si="1"/>
        <v>14511.76148587446</v>
      </c>
      <c r="F12" s="5">
        <f t="shared" si="2"/>
        <v>5039.840125138011</v>
      </c>
      <c r="G12" s="5">
        <f t="shared" si="3"/>
        <v>18971.921360736451</v>
      </c>
      <c r="H12" s="23">
        <f t="shared" si="11"/>
        <v>11023.521172189779</v>
      </c>
      <c r="I12" s="5">
        <f t="shared" si="4"/>
        <v>29400.17238962798</v>
      </c>
      <c r="J12" s="23"/>
      <c r="K12" s="23">
        <f t="shared" si="5"/>
        <v>37.943842721472905</v>
      </c>
      <c r="L12" s="23"/>
      <c r="M12" s="23">
        <f t="shared" si="6"/>
        <v>29438.116232349454</v>
      </c>
      <c r="N12" s="23">
        <f>J12+L12+Grade10!I12</f>
        <v>28555.137833602348</v>
      </c>
      <c r="O12" s="23">
        <f t="shared" si="7"/>
        <v>865.31883077216276</v>
      </c>
      <c r="P12" s="23">
        <f t="shared" si="8"/>
        <v>686.02929749758709</v>
      </c>
      <c r="Q12" s="23"/>
    </row>
    <row r="13" spans="1:17" x14ac:dyDescent="0.2">
      <c r="A13" s="5">
        <v>22</v>
      </c>
      <c r="B13" s="1">
        <f t="shared" si="9"/>
        <v>1.1314082128906247</v>
      </c>
      <c r="C13" s="5">
        <f t="shared" si="10"/>
        <v>25104.223597274122</v>
      </c>
      <c r="D13" s="5">
        <f t="shared" si="0"/>
        <v>24590.99552302132</v>
      </c>
      <c r="E13" s="5">
        <f t="shared" si="1"/>
        <v>15090.99552302132</v>
      </c>
      <c r="F13" s="5">
        <f t="shared" si="2"/>
        <v>5228.9600382664612</v>
      </c>
      <c r="G13" s="5">
        <f t="shared" si="3"/>
        <v>19362.035484754859</v>
      </c>
      <c r="H13" s="23">
        <f t="shared" si="11"/>
        <v>11299.109201494522</v>
      </c>
      <c r="I13" s="5">
        <f t="shared" si="4"/>
        <v>30050.992789368676</v>
      </c>
      <c r="J13" s="23"/>
      <c r="K13" s="23">
        <f t="shared" si="5"/>
        <v>38.724070969509718</v>
      </c>
      <c r="L13" s="23"/>
      <c r="M13" s="23">
        <f t="shared" si="6"/>
        <v>30089.716860338187</v>
      </c>
      <c r="N13" s="23">
        <f>J13+L13+Grade10!I13</f>
        <v>29184.044374442405</v>
      </c>
      <c r="O13" s="23">
        <f t="shared" si="7"/>
        <v>887.55903617786578</v>
      </c>
      <c r="P13" s="23">
        <f t="shared" si="8"/>
        <v>671.73358082616892</v>
      </c>
      <c r="Q13" s="23"/>
    </row>
    <row r="14" spans="1:17" x14ac:dyDescent="0.2">
      <c r="A14" s="5">
        <v>23</v>
      </c>
      <c r="B14" s="1">
        <f t="shared" si="9"/>
        <v>1.1596934182128902</v>
      </c>
      <c r="C14" s="5">
        <f t="shared" si="10"/>
        <v>25731.829187205971</v>
      </c>
      <c r="D14" s="5">
        <f t="shared" si="0"/>
        <v>25184.71041109685</v>
      </c>
      <c r="E14" s="5">
        <f t="shared" si="1"/>
        <v>15684.71041109685</v>
      </c>
      <c r="F14" s="5">
        <f t="shared" si="2"/>
        <v>5422.8079492231218</v>
      </c>
      <c r="G14" s="5">
        <f t="shared" si="3"/>
        <v>19761.902461873728</v>
      </c>
      <c r="H14" s="23">
        <f t="shared" si="11"/>
        <v>11581.586931531883</v>
      </c>
      <c r="I14" s="5">
        <f t="shared" si="4"/>
        <v>30718.083699102888</v>
      </c>
      <c r="J14" s="23"/>
      <c r="K14" s="23">
        <f t="shared" si="5"/>
        <v>39.523804923747456</v>
      </c>
      <c r="L14" s="23"/>
      <c r="M14" s="23">
        <f t="shared" si="6"/>
        <v>30757.607504026637</v>
      </c>
      <c r="N14" s="23">
        <f>J14+L14+Grade10!I14</f>
        <v>29828.673578803464</v>
      </c>
      <c r="O14" s="23">
        <f t="shared" si="7"/>
        <v>910.35524671870826</v>
      </c>
      <c r="P14" s="23">
        <f t="shared" si="8"/>
        <v>657.72448733402257</v>
      </c>
      <c r="Q14" s="23"/>
    </row>
    <row r="15" spans="1:17" x14ac:dyDescent="0.2">
      <c r="A15" s="5">
        <v>24</v>
      </c>
      <c r="B15" s="1">
        <f t="shared" si="9"/>
        <v>1.1886857536682125</v>
      </c>
      <c r="C15" s="5">
        <f t="shared" si="10"/>
        <v>26375.124916886125</v>
      </c>
      <c r="D15" s="5">
        <f t="shared" si="0"/>
        <v>25793.268171374275</v>
      </c>
      <c r="E15" s="5">
        <f t="shared" si="1"/>
        <v>16293.268171374275</v>
      </c>
      <c r="F15" s="5">
        <f t="shared" si="2"/>
        <v>5621.5020579537013</v>
      </c>
      <c r="G15" s="5">
        <f t="shared" si="3"/>
        <v>20171.766113420574</v>
      </c>
      <c r="H15" s="23">
        <f t="shared" si="11"/>
        <v>11871.126604820181</v>
      </c>
      <c r="I15" s="5">
        <f t="shared" si="4"/>
        <v>31401.851881580464</v>
      </c>
      <c r="J15" s="23"/>
      <c r="K15" s="23">
        <f t="shared" si="5"/>
        <v>40.343532226841148</v>
      </c>
      <c r="L15" s="23"/>
      <c r="M15" s="23">
        <f t="shared" si="6"/>
        <v>31442.195413807305</v>
      </c>
      <c r="N15" s="23">
        <f>J15+L15+Grade10!I15</f>
        <v>30489.418513273547</v>
      </c>
      <c r="O15" s="23">
        <f t="shared" si="7"/>
        <v>933.72136252308223</v>
      </c>
      <c r="P15" s="23">
        <f t="shared" si="8"/>
        <v>643.99679842622697</v>
      </c>
      <c r="Q15" s="23"/>
    </row>
    <row r="16" spans="1:17" x14ac:dyDescent="0.2">
      <c r="A16" s="5">
        <v>25</v>
      </c>
      <c r="B16" s="1">
        <f t="shared" si="9"/>
        <v>1.2184028975099177</v>
      </c>
      <c r="C16" s="5">
        <f t="shared" si="10"/>
        <v>27034.503039808271</v>
      </c>
      <c r="D16" s="5">
        <f t="shared" si="0"/>
        <v>26417.039875658626</v>
      </c>
      <c r="E16" s="5">
        <f t="shared" si="1"/>
        <v>16917.039875658626</v>
      </c>
      <c r="F16" s="5">
        <f t="shared" si="2"/>
        <v>5825.1635194025412</v>
      </c>
      <c r="G16" s="5">
        <f t="shared" si="3"/>
        <v>20591.876356256085</v>
      </c>
      <c r="H16" s="23">
        <f t="shared" si="11"/>
        <v>12167.904769940686</v>
      </c>
      <c r="I16" s="5">
        <f t="shared" si="4"/>
        <v>32102.714268619973</v>
      </c>
      <c r="J16" s="23"/>
      <c r="K16" s="23">
        <f t="shared" si="5"/>
        <v>41.183752712512174</v>
      </c>
      <c r="L16" s="23"/>
      <c r="M16" s="23">
        <f t="shared" si="6"/>
        <v>32143.898021332487</v>
      </c>
      <c r="N16" s="23">
        <f>J16+L16+Grade10!I16</f>
        <v>31166.682071105377</v>
      </c>
      <c r="O16" s="23">
        <f t="shared" si="7"/>
        <v>957.67163122256613</v>
      </c>
      <c r="P16" s="23">
        <f t="shared" si="8"/>
        <v>630.54536481932507</v>
      </c>
      <c r="Q16" s="23"/>
    </row>
    <row r="17" spans="1:17" x14ac:dyDescent="0.2">
      <c r="A17" s="5">
        <v>26</v>
      </c>
      <c r="B17" s="1">
        <f t="shared" si="9"/>
        <v>1.2488629699476654</v>
      </c>
      <c r="C17" s="5">
        <f t="shared" si="10"/>
        <v>27710.365615803476</v>
      </c>
      <c r="D17" s="5">
        <f t="shared" si="0"/>
        <v>27056.405872550087</v>
      </c>
      <c r="E17" s="5">
        <f t="shared" si="1"/>
        <v>17556.405872550087</v>
      </c>
      <c r="F17" s="5">
        <f t="shared" si="2"/>
        <v>6033.9165173876036</v>
      </c>
      <c r="G17" s="5">
        <f t="shared" si="3"/>
        <v>21022.489355162485</v>
      </c>
      <c r="H17" s="23">
        <f t="shared" si="11"/>
        <v>12472.1023891892</v>
      </c>
      <c r="I17" s="5">
        <f t="shared" si="4"/>
        <v>32821.098215335471</v>
      </c>
      <c r="J17" s="23"/>
      <c r="K17" s="23">
        <f t="shared" si="5"/>
        <v>42.044978710324969</v>
      </c>
      <c r="L17" s="23"/>
      <c r="M17" s="23">
        <f t="shared" si="6"/>
        <v>32863.143194045799</v>
      </c>
      <c r="N17" s="23">
        <f>J17+L17+Grade10!I17</f>
        <v>31860.877217883015</v>
      </c>
      <c r="O17" s="23">
        <f t="shared" si="7"/>
        <v>982.22065663952503</v>
      </c>
      <c r="P17" s="23">
        <f t="shared" si="8"/>
        <v>617.36510699853693</v>
      </c>
      <c r="Q17" s="23"/>
    </row>
    <row r="18" spans="1:17" x14ac:dyDescent="0.2">
      <c r="A18" s="5">
        <v>27</v>
      </c>
      <c r="B18" s="1">
        <f t="shared" si="9"/>
        <v>1.2800845441963571</v>
      </c>
      <c r="C18" s="5">
        <f t="shared" si="10"/>
        <v>28403.124756198562</v>
      </c>
      <c r="D18" s="5">
        <f t="shared" si="0"/>
        <v>27711.756019363838</v>
      </c>
      <c r="E18" s="5">
        <f t="shared" si="1"/>
        <v>18211.756019363838</v>
      </c>
      <c r="F18" s="5">
        <f t="shared" si="2"/>
        <v>6247.8883403222935</v>
      </c>
      <c r="G18" s="5">
        <f t="shared" si="3"/>
        <v>21463.867679041545</v>
      </c>
      <c r="H18" s="23">
        <f t="shared" si="11"/>
        <v>12783.904948918931</v>
      </c>
      <c r="I18" s="5">
        <f t="shared" si="4"/>
        <v>33557.441760718852</v>
      </c>
      <c r="J18" s="23"/>
      <c r="K18" s="23">
        <f t="shared" si="5"/>
        <v>42.92773535808309</v>
      </c>
      <c r="L18" s="23"/>
      <c r="M18" s="23">
        <f t="shared" si="6"/>
        <v>33600.369496076935</v>
      </c>
      <c r="N18" s="23">
        <f>J18+L18+Grade10!I18</f>
        <v>32572.42724333009</v>
      </c>
      <c r="O18" s="23">
        <f t="shared" si="7"/>
        <v>1007.3834076919075</v>
      </c>
      <c r="P18" s="23">
        <f t="shared" si="8"/>
        <v>604.45101557675093</v>
      </c>
      <c r="Q18" s="23"/>
    </row>
    <row r="19" spans="1:17" x14ac:dyDescent="0.2">
      <c r="A19" s="5">
        <v>28</v>
      </c>
      <c r="B19" s="1">
        <f t="shared" si="9"/>
        <v>1.312086657801266</v>
      </c>
      <c r="C19" s="5">
        <f t="shared" si="10"/>
        <v>29113.202875103525</v>
      </c>
      <c r="D19" s="5">
        <f t="shared" si="0"/>
        <v>28383.489919847936</v>
      </c>
      <c r="E19" s="5">
        <f t="shared" si="1"/>
        <v>18883.489919847936</v>
      </c>
      <c r="F19" s="5">
        <f t="shared" si="2"/>
        <v>6467.2094588303517</v>
      </c>
      <c r="G19" s="5">
        <f t="shared" si="3"/>
        <v>21916.280461017584</v>
      </c>
      <c r="H19" s="23">
        <f t="shared" si="11"/>
        <v>13103.502572641904</v>
      </c>
      <c r="I19" s="5">
        <f t="shared" si="4"/>
        <v>34312.193894736825</v>
      </c>
      <c r="J19" s="23"/>
      <c r="K19" s="23">
        <f t="shared" si="5"/>
        <v>43.832560922035171</v>
      </c>
      <c r="L19" s="23"/>
      <c r="M19" s="23">
        <f t="shared" si="6"/>
        <v>34356.026455658859</v>
      </c>
      <c r="N19" s="23">
        <f>J19+L19+Grade10!I19</f>
        <v>33301.766019413342</v>
      </c>
      <c r="O19" s="23">
        <f t="shared" si="7"/>
        <v>1033.1752275206077</v>
      </c>
      <c r="P19" s="23">
        <f t="shared" si="8"/>
        <v>591.79815156138238</v>
      </c>
      <c r="Q19" s="23"/>
    </row>
    <row r="20" spans="1:17" x14ac:dyDescent="0.2">
      <c r="A20" s="5">
        <v>29</v>
      </c>
      <c r="B20" s="1">
        <f t="shared" si="9"/>
        <v>1.3448888242462975</v>
      </c>
      <c r="C20" s="5">
        <f t="shared" si="10"/>
        <v>29841.032946981111</v>
      </c>
      <c r="D20" s="5">
        <f t="shared" si="0"/>
        <v>29072.017167844133</v>
      </c>
      <c r="E20" s="5">
        <f t="shared" si="1"/>
        <v>19572.017167844133</v>
      </c>
      <c r="F20" s="5">
        <f t="shared" si="2"/>
        <v>6692.0136053011092</v>
      </c>
      <c r="G20" s="5">
        <f t="shared" si="3"/>
        <v>22380.003562543025</v>
      </c>
      <c r="H20" s="23">
        <f t="shared" si="11"/>
        <v>13431.09013695795</v>
      </c>
      <c r="I20" s="5">
        <f t="shared" si="4"/>
        <v>35085.814832105243</v>
      </c>
      <c r="J20" s="23"/>
      <c r="K20" s="23">
        <f t="shared" si="5"/>
        <v>44.760007125086048</v>
      </c>
      <c r="L20" s="23"/>
      <c r="M20" s="23">
        <f t="shared" si="6"/>
        <v>35130.574839230329</v>
      </c>
      <c r="N20" s="23">
        <f>J20+L20+Grade10!I20</f>
        <v>34049.338264898674</v>
      </c>
      <c r="O20" s="23">
        <f t="shared" si="7"/>
        <v>1059.6118428450225</v>
      </c>
      <c r="P20" s="23">
        <f t="shared" si="8"/>
        <v>579.40164653495594</v>
      </c>
      <c r="Q20" s="23"/>
    </row>
    <row r="21" spans="1:17" x14ac:dyDescent="0.2">
      <c r="A21" s="5">
        <v>30</v>
      </c>
      <c r="B21" s="1">
        <f t="shared" si="9"/>
        <v>1.3785110448524549</v>
      </c>
      <c r="C21" s="5">
        <f t="shared" si="10"/>
        <v>30587.058770655636</v>
      </c>
      <c r="D21" s="5">
        <f t="shared" si="0"/>
        <v>29777.757597040232</v>
      </c>
      <c r="E21" s="5">
        <f t="shared" si="1"/>
        <v>20277.757597040232</v>
      </c>
      <c r="F21" s="5">
        <f t="shared" si="2"/>
        <v>6922.4378554336363</v>
      </c>
      <c r="G21" s="5">
        <f t="shared" si="3"/>
        <v>22855.319741606596</v>
      </c>
      <c r="H21" s="23">
        <f t="shared" si="11"/>
        <v>13766.867390381898</v>
      </c>
      <c r="I21" s="5">
        <f t="shared" si="4"/>
        <v>35878.776292907874</v>
      </c>
      <c r="J21" s="23"/>
      <c r="K21" s="23">
        <f t="shared" si="5"/>
        <v>45.710639483213193</v>
      </c>
      <c r="L21" s="23"/>
      <c r="M21" s="23">
        <f t="shared" si="6"/>
        <v>35924.48693239109</v>
      </c>
      <c r="N21" s="23">
        <f>J21+L21+Grade10!I21</f>
        <v>34815.599816521135</v>
      </c>
      <c r="O21" s="23">
        <f t="shared" si="7"/>
        <v>1086.7093735525536</v>
      </c>
      <c r="P21" s="23">
        <f t="shared" si="8"/>
        <v>567.25670275494065</v>
      </c>
      <c r="Q21" s="23"/>
    </row>
    <row r="22" spans="1:17" x14ac:dyDescent="0.2">
      <c r="A22" s="5">
        <v>31</v>
      </c>
      <c r="B22" s="1">
        <f t="shared" si="9"/>
        <v>1.4129738209737661</v>
      </c>
      <c r="C22" s="5">
        <f t="shared" si="10"/>
        <v>31351.735239922025</v>
      </c>
      <c r="D22" s="5">
        <f t="shared" si="0"/>
        <v>30501.141536966235</v>
      </c>
      <c r="E22" s="5">
        <f t="shared" si="1"/>
        <v>21001.141536966235</v>
      </c>
      <c r="F22" s="5">
        <f t="shared" si="2"/>
        <v>7158.6227118194756</v>
      </c>
      <c r="G22" s="5">
        <f t="shared" si="3"/>
        <v>23342.518825146759</v>
      </c>
      <c r="H22" s="23">
        <f t="shared" si="11"/>
        <v>14111.039075141443</v>
      </c>
      <c r="I22" s="5">
        <f t="shared" si="4"/>
        <v>36691.561790230568</v>
      </c>
      <c r="J22" s="23"/>
      <c r="K22" s="23">
        <f t="shared" si="5"/>
        <v>46.685037650293516</v>
      </c>
      <c r="L22" s="23"/>
      <c r="M22" s="23">
        <f t="shared" si="6"/>
        <v>36738.246827880859</v>
      </c>
      <c r="N22" s="23">
        <f>J22+L22+Grade10!I22</f>
        <v>35601.017906934168</v>
      </c>
      <c r="O22" s="23">
        <f t="shared" si="7"/>
        <v>1114.4843425277588</v>
      </c>
      <c r="P22" s="23">
        <f t="shared" si="8"/>
        <v>555.35859317798509</v>
      </c>
      <c r="Q22" s="23"/>
    </row>
    <row r="23" spans="1:17" x14ac:dyDescent="0.2">
      <c r="A23" s="5">
        <v>32</v>
      </c>
      <c r="B23" s="1">
        <f t="shared" si="9"/>
        <v>1.4482981664981105</v>
      </c>
      <c r="C23" s="5">
        <f t="shared" si="10"/>
        <v>32135.528620920079</v>
      </c>
      <c r="D23" s="5">
        <f t="shared" si="0"/>
        <v>31242.610075390396</v>
      </c>
      <c r="E23" s="5">
        <f t="shared" si="1"/>
        <v>21742.610075390396</v>
      </c>
      <c r="F23" s="5">
        <f t="shared" si="2"/>
        <v>7400.7121896149638</v>
      </c>
      <c r="G23" s="5">
        <f t="shared" si="3"/>
        <v>23841.897885775434</v>
      </c>
      <c r="H23" s="23">
        <f t="shared" si="11"/>
        <v>14463.815052019982</v>
      </c>
      <c r="I23" s="5">
        <f t="shared" si="4"/>
        <v>37524.666924986333</v>
      </c>
      <c r="J23" s="23"/>
      <c r="K23" s="23">
        <f t="shared" si="5"/>
        <v>47.683795771550869</v>
      </c>
      <c r="L23" s="23"/>
      <c r="M23" s="23">
        <f t="shared" si="6"/>
        <v>37572.350720757888</v>
      </c>
      <c r="N23" s="23">
        <f>J23+L23+Grade10!I23</f>
        <v>36406.071449607523</v>
      </c>
      <c r="O23" s="23">
        <f t="shared" si="7"/>
        <v>1142.9536857273538</v>
      </c>
      <c r="P23" s="23">
        <f t="shared" si="8"/>
        <v>543.70266141362299</v>
      </c>
      <c r="Q23" s="23"/>
    </row>
    <row r="24" spans="1:17" x14ac:dyDescent="0.2">
      <c r="A24" s="5">
        <v>33</v>
      </c>
      <c r="B24" s="1">
        <f t="shared" si="9"/>
        <v>1.4845056206605631</v>
      </c>
      <c r="C24" s="5">
        <f t="shared" si="10"/>
        <v>32938.916836443081</v>
      </c>
      <c r="D24" s="5">
        <f t="shared" si="0"/>
        <v>32002.615327275154</v>
      </c>
      <c r="E24" s="5">
        <f t="shared" si="1"/>
        <v>22502.615327275154</v>
      </c>
      <c r="F24" s="5">
        <f t="shared" si="2"/>
        <v>7648.8539043553374</v>
      </c>
      <c r="G24" s="5">
        <f t="shared" si="3"/>
        <v>24353.761422919815</v>
      </c>
      <c r="H24" s="23">
        <f t="shared" si="11"/>
        <v>14825.410428320482</v>
      </c>
      <c r="I24" s="5">
        <f t="shared" si="4"/>
        <v>38378.59968811099</v>
      </c>
      <c r="J24" s="23"/>
      <c r="K24" s="23">
        <f t="shared" si="5"/>
        <v>48.707522845839634</v>
      </c>
      <c r="L24" s="23"/>
      <c r="M24" s="23">
        <f t="shared" si="6"/>
        <v>38427.307210956831</v>
      </c>
      <c r="N24" s="23">
        <f>J24+L24+Grade10!I24</f>
        <v>37231.251330847706</v>
      </c>
      <c r="O24" s="23">
        <f t="shared" si="7"/>
        <v>1172.1347625069402</v>
      </c>
      <c r="P24" s="23">
        <f t="shared" si="8"/>
        <v>532.28432161200192</v>
      </c>
      <c r="Q24" s="23"/>
    </row>
    <row r="25" spans="1:17" x14ac:dyDescent="0.2">
      <c r="A25" s="5">
        <v>34</v>
      </c>
      <c r="B25" s="1">
        <f t="shared" si="9"/>
        <v>1.521618261177077</v>
      </c>
      <c r="C25" s="5">
        <f t="shared" si="10"/>
        <v>33762.389757354147</v>
      </c>
      <c r="D25" s="5">
        <f t="shared" si="0"/>
        <v>32781.62071045702</v>
      </c>
      <c r="E25" s="5">
        <f t="shared" si="1"/>
        <v>23281.62071045702</v>
      </c>
      <c r="F25" s="5">
        <f t="shared" si="2"/>
        <v>7903.1991619642176</v>
      </c>
      <c r="G25" s="5">
        <f t="shared" si="3"/>
        <v>24878.421548492803</v>
      </c>
      <c r="H25" s="23">
        <f t="shared" si="11"/>
        <v>15196.04568902849</v>
      </c>
      <c r="I25" s="5">
        <f t="shared" si="4"/>
        <v>39253.880770313757</v>
      </c>
      <c r="J25" s="23"/>
      <c r="K25" s="23">
        <f t="shared" si="5"/>
        <v>49.756843096985605</v>
      </c>
      <c r="L25" s="23"/>
      <c r="M25" s="23">
        <f t="shared" si="6"/>
        <v>39303.637613410741</v>
      </c>
      <c r="N25" s="23">
        <f>J25+L25+Grade10!I25</f>
        <v>38077.060709118901</v>
      </c>
      <c r="O25" s="23">
        <f t="shared" si="7"/>
        <v>1202.0453662060047</v>
      </c>
      <c r="P25" s="23">
        <f t="shared" si="8"/>
        <v>521.09905829022352</v>
      </c>
      <c r="Q25" s="23"/>
    </row>
    <row r="26" spans="1:17" x14ac:dyDescent="0.2">
      <c r="A26" s="5">
        <v>35</v>
      </c>
      <c r="B26" s="1">
        <f t="shared" si="9"/>
        <v>1.559658717706504</v>
      </c>
      <c r="C26" s="5">
        <f t="shared" si="10"/>
        <v>34606.449501288007</v>
      </c>
      <c r="D26" s="5">
        <f t="shared" si="0"/>
        <v>33580.101228218453</v>
      </c>
      <c r="E26" s="5">
        <f t="shared" si="1"/>
        <v>24080.101228218453</v>
      </c>
      <c r="F26" s="5">
        <f t="shared" si="2"/>
        <v>8163.9030510133252</v>
      </c>
      <c r="G26" s="5">
        <f t="shared" si="3"/>
        <v>25416.198177205129</v>
      </c>
      <c r="H26" s="23">
        <f t="shared" si="11"/>
        <v>15575.946831254203</v>
      </c>
      <c r="I26" s="5">
        <f t="shared" si="4"/>
        <v>40151.043879571604</v>
      </c>
      <c r="J26" s="23"/>
      <c r="K26" s="23">
        <f t="shared" si="5"/>
        <v>50.832396354410257</v>
      </c>
      <c r="L26" s="23"/>
      <c r="M26" s="23">
        <f t="shared" si="6"/>
        <v>40201.876275926013</v>
      </c>
      <c r="N26" s="23">
        <f>J26+L26+Grade10!I26</f>
        <v>38944.015321846869</v>
      </c>
      <c r="O26" s="23">
        <f t="shared" si="7"/>
        <v>1232.7037349975615</v>
      </c>
      <c r="P26" s="23">
        <f t="shared" si="8"/>
        <v>510.14242610146084</v>
      </c>
      <c r="Q26" s="23"/>
    </row>
    <row r="27" spans="1:17" x14ac:dyDescent="0.2">
      <c r="A27" s="5">
        <v>36</v>
      </c>
      <c r="B27" s="1">
        <f t="shared" si="9"/>
        <v>1.5986501856491666</v>
      </c>
      <c r="C27" s="5">
        <f t="shared" si="10"/>
        <v>35471.610738820207</v>
      </c>
      <c r="D27" s="5">
        <f t="shared" si="0"/>
        <v>34398.543758923915</v>
      </c>
      <c r="E27" s="5">
        <f t="shared" si="1"/>
        <v>24898.543758923915</v>
      </c>
      <c r="F27" s="5">
        <f t="shared" si="2"/>
        <v>8431.1245372886588</v>
      </c>
      <c r="G27" s="5">
        <f t="shared" si="3"/>
        <v>25967.419221635257</v>
      </c>
      <c r="H27" s="23">
        <f t="shared" si="11"/>
        <v>15965.34550203556</v>
      </c>
      <c r="I27" s="5">
        <f t="shared" si="4"/>
        <v>41070.636066560895</v>
      </c>
      <c r="J27" s="23"/>
      <c r="K27" s="23">
        <f t="shared" si="5"/>
        <v>51.934838443270515</v>
      </c>
      <c r="L27" s="23"/>
      <c r="M27" s="23">
        <f t="shared" si="6"/>
        <v>41122.570905004162</v>
      </c>
      <c r="N27" s="23">
        <f>J27+L27+Grade10!I27</f>
        <v>39832.643799893034</v>
      </c>
      <c r="O27" s="23">
        <f t="shared" si="7"/>
        <v>1264.1285630089092</v>
      </c>
      <c r="P27" s="23">
        <f t="shared" si="8"/>
        <v>499.41004955079291</v>
      </c>
      <c r="Q27" s="23"/>
    </row>
    <row r="28" spans="1:17" x14ac:dyDescent="0.2">
      <c r="A28" s="5">
        <v>37</v>
      </c>
      <c r="B28" s="1">
        <f t="shared" si="9"/>
        <v>1.6386164402903955</v>
      </c>
      <c r="C28" s="5">
        <f t="shared" si="10"/>
        <v>36358.401007290711</v>
      </c>
      <c r="D28" s="5">
        <f t="shared" si="0"/>
        <v>35237.447352897012</v>
      </c>
      <c r="E28" s="5">
        <f t="shared" si="1"/>
        <v>25737.447352897012</v>
      </c>
      <c r="F28" s="5">
        <f t="shared" si="2"/>
        <v>8705.0265607208748</v>
      </c>
      <c r="G28" s="5">
        <f t="shared" si="3"/>
        <v>26532.420792176137</v>
      </c>
      <c r="H28" s="23">
        <f t="shared" si="11"/>
        <v>16364.479139586445</v>
      </c>
      <c r="I28" s="5">
        <f t="shared" si="4"/>
        <v>42013.218058224913</v>
      </c>
      <c r="J28" s="23"/>
      <c r="K28" s="23">
        <f t="shared" si="5"/>
        <v>53.064841584352273</v>
      </c>
      <c r="L28" s="23"/>
      <c r="M28" s="23">
        <f t="shared" si="6"/>
        <v>42066.282899809266</v>
      </c>
      <c r="N28" s="23">
        <f>J28+L28+Grade10!I28</f>
        <v>40743.48798989036</v>
      </c>
      <c r="O28" s="23">
        <f t="shared" si="7"/>
        <v>1296.339011720527</v>
      </c>
      <c r="P28" s="23">
        <f t="shared" si="8"/>
        <v>488.89762266164843</v>
      </c>
      <c r="Q28" s="23"/>
    </row>
    <row r="29" spans="1:17" x14ac:dyDescent="0.2">
      <c r="A29" s="5">
        <v>38</v>
      </c>
      <c r="B29" s="1">
        <f t="shared" si="9"/>
        <v>1.6795818512976552</v>
      </c>
      <c r="C29" s="5">
        <f t="shared" si="10"/>
        <v>37267.361032472974</v>
      </c>
      <c r="D29" s="5">
        <f t="shared" si="0"/>
        <v>36097.323536719436</v>
      </c>
      <c r="E29" s="5">
        <f t="shared" si="1"/>
        <v>26597.323536719436</v>
      </c>
      <c r="F29" s="5">
        <f t="shared" si="2"/>
        <v>8985.7761347388951</v>
      </c>
      <c r="G29" s="5">
        <f t="shared" si="3"/>
        <v>27111.547401980541</v>
      </c>
      <c r="H29" s="23">
        <f t="shared" si="11"/>
        <v>16773.591118076107</v>
      </c>
      <c r="I29" s="5">
        <f t="shared" si="4"/>
        <v>42979.364599680535</v>
      </c>
      <c r="J29" s="23"/>
      <c r="K29" s="23">
        <f t="shared" si="5"/>
        <v>54.223094803961082</v>
      </c>
      <c r="L29" s="23"/>
      <c r="M29" s="23">
        <f t="shared" si="6"/>
        <v>43033.587694484493</v>
      </c>
      <c r="N29" s="23">
        <f>J29+L29+Grade10!I29</f>
        <v>41677.103284637618</v>
      </c>
      <c r="O29" s="23">
        <f t="shared" si="7"/>
        <v>1329.3547216499403</v>
      </c>
      <c r="P29" s="23">
        <f t="shared" si="8"/>
        <v>478.60090859638666</v>
      </c>
      <c r="Q29" s="23"/>
    </row>
    <row r="30" spans="1:17" x14ac:dyDescent="0.2">
      <c r="A30" s="5">
        <v>39</v>
      </c>
      <c r="B30" s="1">
        <f t="shared" si="9"/>
        <v>1.7215713975800966</v>
      </c>
      <c r="C30" s="5">
        <f t="shared" si="10"/>
        <v>38199.045058284792</v>
      </c>
      <c r="D30" s="5">
        <f t="shared" si="0"/>
        <v>36978.696625137411</v>
      </c>
      <c r="E30" s="5">
        <f t="shared" si="1"/>
        <v>27478.696625137411</v>
      </c>
      <c r="F30" s="5">
        <f t="shared" si="2"/>
        <v>9273.5444481073646</v>
      </c>
      <c r="G30" s="5">
        <f t="shared" si="3"/>
        <v>27705.152177030046</v>
      </c>
      <c r="H30" s="23">
        <f t="shared" si="11"/>
        <v>17192.930896028007</v>
      </c>
      <c r="I30" s="5">
        <f t="shared" si="4"/>
        <v>43969.664804672539</v>
      </c>
      <c r="J30" s="23"/>
      <c r="K30" s="23">
        <f t="shared" si="5"/>
        <v>55.410304354060095</v>
      </c>
      <c r="L30" s="23"/>
      <c r="M30" s="23">
        <f t="shared" si="6"/>
        <v>44025.075109026599</v>
      </c>
      <c r="N30" s="23">
        <f>J30+L30+Grade10!I30</f>
        <v>42634.058961753552</v>
      </c>
      <c r="O30" s="23">
        <f t="shared" si="7"/>
        <v>1363.1958243275863</v>
      </c>
      <c r="P30" s="23">
        <f t="shared" si="8"/>
        <v>468.51573923437371</v>
      </c>
      <c r="Q30" s="23"/>
    </row>
    <row r="31" spans="1:17" x14ac:dyDescent="0.2">
      <c r="A31" s="5">
        <v>40</v>
      </c>
      <c r="B31" s="1">
        <f t="shared" si="9"/>
        <v>1.7646106825195991</v>
      </c>
      <c r="C31" s="5">
        <f t="shared" si="10"/>
        <v>39154.021184741912</v>
      </c>
      <c r="D31" s="5">
        <f t="shared" si="0"/>
        <v>37882.104040765851</v>
      </c>
      <c r="E31" s="5">
        <f t="shared" si="1"/>
        <v>28382.104040765851</v>
      </c>
      <c r="F31" s="5">
        <f t="shared" si="2"/>
        <v>9568.5069693100504</v>
      </c>
      <c r="G31" s="5">
        <f t="shared" si="3"/>
        <v>28313.597071455799</v>
      </c>
      <c r="H31" s="23">
        <f t="shared" si="11"/>
        <v>17622.754168428706</v>
      </c>
      <c r="I31" s="5">
        <f t="shared" si="4"/>
        <v>44984.722514789355</v>
      </c>
      <c r="J31" s="23"/>
      <c r="K31" s="23">
        <f t="shared" si="5"/>
        <v>56.627194142911598</v>
      </c>
      <c r="L31" s="23"/>
      <c r="M31" s="23">
        <f t="shared" si="6"/>
        <v>45041.34970893227</v>
      </c>
      <c r="N31" s="23">
        <f>J31+L31+Grade10!I31</f>
        <v>43614.938530797393</v>
      </c>
      <c r="O31" s="23">
        <f t="shared" si="7"/>
        <v>1397.8829545721755</v>
      </c>
      <c r="P31" s="23">
        <f t="shared" si="8"/>
        <v>458.63801471084224</v>
      </c>
      <c r="Q31" s="23"/>
    </row>
    <row r="32" spans="1:17" x14ac:dyDescent="0.2">
      <c r="A32" s="5">
        <v>41</v>
      </c>
      <c r="B32" s="1">
        <f t="shared" si="9"/>
        <v>1.8087259495825889</v>
      </c>
      <c r="C32" s="5">
        <f t="shared" si="10"/>
        <v>40132.871714360459</v>
      </c>
      <c r="D32" s="5">
        <f t="shared" si="0"/>
        <v>38808.096641784992</v>
      </c>
      <c r="E32" s="5">
        <f t="shared" si="1"/>
        <v>29308.096641784992</v>
      </c>
      <c r="F32" s="5">
        <f t="shared" si="2"/>
        <v>9870.8435535427998</v>
      </c>
      <c r="G32" s="5">
        <f t="shared" si="3"/>
        <v>28937.253088242192</v>
      </c>
      <c r="H32" s="23">
        <f t="shared" si="11"/>
        <v>18063.323022639426</v>
      </c>
      <c r="I32" s="5">
        <f t="shared" si="4"/>
        <v>46025.156667659088</v>
      </c>
      <c r="J32" s="23"/>
      <c r="K32" s="23">
        <f t="shared" si="5"/>
        <v>57.874506176484388</v>
      </c>
      <c r="L32" s="23"/>
      <c r="M32" s="23">
        <f t="shared" si="6"/>
        <v>46083.031173835574</v>
      </c>
      <c r="N32" s="23">
        <f>J32+L32+Grade10!I32</f>
        <v>44620.340089067322</v>
      </c>
      <c r="O32" s="23">
        <f t="shared" si="7"/>
        <v>1433.4372630728856</v>
      </c>
      <c r="P32" s="23">
        <f t="shared" si="8"/>
        <v>448.96370291951098</v>
      </c>
      <c r="Q32" s="23"/>
    </row>
    <row r="33" spans="1:17" x14ac:dyDescent="0.2">
      <c r="A33" s="5">
        <v>42</v>
      </c>
      <c r="B33" s="1">
        <f t="shared" si="9"/>
        <v>1.8539440983221533</v>
      </c>
      <c r="C33" s="5">
        <f t="shared" si="10"/>
        <v>41136.193507219468</v>
      </c>
      <c r="D33" s="5">
        <f t="shared" si="0"/>
        <v>39757.239057829618</v>
      </c>
      <c r="E33" s="5">
        <f t="shared" si="1"/>
        <v>30257.239057829618</v>
      </c>
      <c r="F33" s="5">
        <f t="shared" si="2"/>
        <v>10180.73855238137</v>
      </c>
      <c r="G33" s="5">
        <f t="shared" si="3"/>
        <v>29576.500505448246</v>
      </c>
      <c r="H33" s="23">
        <f t="shared" si="11"/>
        <v>18514.906098205407</v>
      </c>
      <c r="I33" s="5">
        <f t="shared" si="4"/>
        <v>47091.601674350561</v>
      </c>
      <c r="J33" s="23"/>
      <c r="K33" s="23">
        <f t="shared" si="5"/>
        <v>59.153001010896496</v>
      </c>
      <c r="L33" s="23"/>
      <c r="M33" s="23">
        <f t="shared" si="6"/>
        <v>47150.754675361459</v>
      </c>
      <c r="N33" s="23">
        <f>J33+L33+Grade10!I33</f>
        <v>45650.876686293996</v>
      </c>
      <c r="O33" s="23">
        <f t="shared" si="7"/>
        <v>1469.8804292861123</v>
      </c>
      <c r="P33" s="23">
        <f t="shared" si="8"/>
        <v>439.48883898186216</v>
      </c>
      <c r="Q33" s="23"/>
    </row>
    <row r="34" spans="1:17" x14ac:dyDescent="0.2">
      <c r="A34" s="5">
        <v>43</v>
      </c>
      <c r="B34" s="1">
        <f t="shared" si="9"/>
        <v>1.9002927007802071</v>
      </c>
      <c r="C34" s="5">
        <f t="shared" si="10"/>
        <v>42164.598344899947</v>
      </c>
      <c r="D34" s="5">
        <f t="shared" si="0"/>
        <v>40730.110034275349</v>
      </c>
      <c r="E34" s="5">
        <f t="shared" si="1"/>
        <v>31230.110034275349</v>
      </c>
      <c r="F34" s="5">
        <f t="shared" si="2"/>
        <v>10498.380926190901</v>
      </c>
      <c r="G34" s="5">
        <f t="shared" si="3"/>
        <v>30231.729108084448</v>
      </c>
      <c r="H34" s="23">
        <f t="shared" si="11"/>
        <v>18977.778750660542</v>
      </c>
      <c r="I34" s="5">
        <f t="shared" si="4"/>
        <v>48184.707806209321</v>
      </c>
      <c r="J34" s="23"/>
      <c r="K34" s="23">
        <f t="shared" si="5"/>
        <v>60.463458216168895</v>
      </c>
      <c r="L34" s="23"/>
      <c r="M34" s="23">
        <f t="shared" si="6"/>
        <v>48245.171264425488</v>
      </c>
      <c r="N34" s="23">
        <f>J34+L34+Grade10!I34</f>
        <v>46707.176698451352</v>
      </c>
      <c r="O34" s="23">
        <f t="shared" si="7"/>
        <v>1507.2346746546543</v>
      </c>
      <c r="P34" s="23">
        <f t="shared" si="8"/>
        <v>430.20952468579088</v>
      </c>
      <c r="Q34" s="23"/>
    </row>
    <row r="35" spans="1:17" x14ac:dyDescent="0.2">
      <c r="A35" s="5">
        <v>44</v>
      </c>
      <c r="B35" s="1">
        <f t="shared" si="9"/>
        <v>1.9478000182997122</v>
      </c>
      <c r="C35" s="5">
        <f t="shared" si="10"/>
        <v>43218.713303522447</v>
      </c>
      <c r="D35" s="5">
        <f t="shared" si="0"/>
        <v>41727.302785132233</v>
      </c>
      <c r="E35" s="5">
        <f t="shared" si="1"/>
        <v>32227.302785132233</v>
      </c>
      <c r="F35" s="5">
        <f t="shared" si="2"/>
        <v>10823.964359345675</v>
      </c>
      <c r="G35" s="5">
        <f t="shared" si="3"/>
        <v>30903.338425786558</v>
      </c>
      <c r="H35" s="23">
        <f t="shared" si="11"/>
        <v>19452.223219427055</v>
      </c>
      <c r="I35" s="5">
        <f t="shared" si="4"/>
        <v>49305.141591364547</v>
      </c>
      <c r="J35" s="23"/>
      <c r="K35" s="23">
        <f t="shared" si="5"/>
        <v>61.806676851573116</v>
      </c>
      <c r="L35" s="23"/>
      <c r="M35" s="23">
        <f t="shared" si="6"/>
        <v>49366.948268216118</v>
      </c>
      <c r="N35" s="23">
        <f>J35+L35+Grade10!I35</f>
        <v>47789.884210912627</v>
      </c>
      <c r="O35" s="23">
        <f t="shared" si="7"/>
        <v>1545.5227761574231</v>
      </c>
      <c r="P35" s="23">
        <f t="shared" si="8"/>
        <v>421.1219278962044</v>
      </c>
      <c r="Q35" s="23"/>
    </row>
    <row r="36" spans="1:17" x14ac:dyDescent="0.2">
      <c r="A36" s="5">
        <v>45</v>
      </c>
      <c r="B36" s="1">
        <f t="shared" si="9"/>
        <v>1.9964950187572048</v>
      </c>
      <c r="C36" s="5">
        <f t="shared" si="10"/>
        <v>44299.181136110506</v>
      </c>
      <c r="D36" s="5">
        <f t="shared" si="0"/>
        <v>42749.42535476054</v>
      </c>
      <c r="E36" s="5">
        <f t="shared" si="1"/>
        <v>33249.42535476054</v>
      </c>
      <c r="F36" s="5">
        <f t="shared" si="2"/>
        <v>11157.687378329316</v>
      </c>
      <c r="G36" s="5">
        <f t="shared" si="3"/>
        <v>31591.737976431225</v>
      </c>
      <c r="H36" s="23">
        <f t="shared" si="11"/>
        <v>19938.528799912729</v>
      </c>
      <c r="I36" s="5">
        <f t="shared" si="4"/>
        <v>50453.586221148667</v>
      </c>
      <c r="J36" s="23"/>
      <c r="K36" s="23">
        <f t="shared" si="5"/>
        <v>63.183475952862452</v>
      </c>
      <c r="L36" s="23"/>
      <c r="M36" s="23">
        <f t="shared" si="6"/>
        <v>50516.769697101532</v>
      </c>
      <c r="N36" s="23">
        <f>J36+L36+Grade10!I36</f>
        <v>48899.65941118545</v>
      </c>
      <c r="O36" s="23">
        <f t="shared" si="7"/>
        <v>1584.7680801977581</v>
      </c>
      <c r="P36" s="23">
        <f t="shared" si="8"/>
        <v>412.22228193994135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2.0464073942261352</v>
      </c>
      <c r="C37" s="5">
        <f t="shared" ref="C37:C56" si="13">pretaxincome*B37/expnorm</f>
        <v>45406.660664513271</v>
      </c>
      <c r="D37" s="5">
        <f t="shared" ref="D37:D56" si="14">IF(A37&lt;startage,1,0)*(C37*(1-initialunempprob))+IF(A37=startage,1,0)*(C37*(1-unempprob))+IF(A37&gt;startage,1,0)*(C37*(1-unempprob)+unempprob*300*52)</f>
        <v>43797.100988629551</v>
      </c>
      <c r="E37" s="5">
        <f t="shared" si="1"/>
        <v>34297.100988629551</v>
      </c>
      <c r="F37" s="5">
        <f t="shared" si="2"/>
        <v>11499.753472787548</v>
      </c>
      <c r="G37" s="5">
        <f t="shared" si="3"/>
        <v>32297.347515842004</v>
      </c>
      <c r="H37" s="23">
        <f t="shared" si="11"/>
        <v>20436.992019910547</v>
      </c>
      <c r="I37" s="5">
        <f t="shared" ref="I37:I56" si="15">G37+IF(A37&lt;startage,1,0)*(H37*(1-initialunempprob))+IF(A37&gt;=startage,1,0)*(H37*(1-unempprob))</f>
        <v>51630.741966677379</v>
      </c>
      <c r="J37" s="23"/>
      <c r="K37" s="23">
        <f t="shared" ref="K37:K56" si="16">IF(A37&gt;=startage,1,0)*0.002*G37</f>
        <v>64.594695031684012</v>
      </c>
      <c r="L37" s="23"/>
      <c r="M37" s="23">
        <f t="shared" si="6"/>
        <v>51695.336661709065</v>
      </c>
      <c r="N37" s="23">
        <f>J37+L37+Grade10!I37</f>
        <v>50037.178991465073</v>
      </c>
      <c r="O37" s="23">
        <f t="shared" si="7"/>
        <v>1624.9945168391102</v>
      </c>
      <c r="P37" s="23">
        <f t="shared" ref="P37:P68" si="17">O37/return^(A37-startage+1)</f>
        <v>403.50688496738894</v>
      </c>
      <c r="Q37" s="23"/>
    </row>
    <row r="38" spans="1:17" x14ac:dyDescent="0.2">
      <c r="A38" s="5">
        <v>47</v>
      </c>
      <c r="B38" s="1">
        <f t="shared" si="12"/>
        <v>2.097567579081788</v>
      </c>
      <c r="C38" s="5">
        <f t="shared" si="13"/>
        <v>46541.827181126093</v>
      </c>
      <c r="D38" s="5">
        <f t="shared" si="14"/>
        <v>44870.96851334528</v>
      </c>
      <c r="E38" s="5">
        <f t="shared" si="1"/>
        <v>35370.96851334528</v>
      </c>
      <c r="F38" s="5">
        <f t="shared" si="2"/>
        <v>11937.468070941763</v>
      </c>
      <c r="G38" s="5">
        <f t="shared" si="3"/>
        <v>32933.500442403514</v>
      </c>
      <c r="H38" s="23">
        <f t="shared" ref="H38:H56" si="18">benefits*B38/expnorm</f>
        <v>20947.916820408307</v>
      </c>
      <c r="I38" s="5">
        <f t="shared" si="15"/>
        <v>52750.229754509768</v>
      </c>
      <c r="J38" s="23"/>
      <c r="K38" s="23">
        <f t="shared" si="16"/>
        <v>65.867000884807027</v>
      </c>
      <c r="L38" s="23"/>
      <c r="M38" s="23">
        <f t="shared" si="6"/>
        <v>52816.096755394574</v>
      </c>
      <c r="N38" s="23">
        <f>J38+L38+Grade10!I38</f>
        <v>51203.136561251718</v>
      </c>
      <c r="O38" s="23">
        <f t="shared" si="7"/>
        <v>1580.7009902599996</v>
      </c>
      <c r="P38" s="23">
        <f t="shared" si="17"/>
        <v>374.69860526952107</v>
      </c>
      <c r="Q38" s="23"/>
    </row>
    <row r="39" spans="1:17" x14ac:dyDescent="0.2">
      <c r="A39" s="5">
        <v>48</v>
      </c>
      <c r="B39" s="1">
        <f t="shared" si="12"/>
        <v>2.1500067685588333</v>
      </c>
      <c r="C39" s="5">
        <f t="shared" si="13"/>
        <v>47705.372860654257</v>
      </c>
      <c r="D39" s="5">
        <f t="shared" si="14"/>
        <v>45971.682726178929</v>
      </c>
      <c r="E39" s="5">
        <f t="shared" si="1"/>
        <v>36471.682726178929</v>
      </c>
      <c r="F39" s="5">
        <f t="shared" si="2"/>
        <v>12406.922682715314</v>
      </c>
      <c r="G39" s="5">
        <f t="shared" si="3"/>
        <v>33564.760043463612</v>
      </c>
      <c r="H39" s="23">
        <f t="shared" si="18"/>
        <v>21471.614740918521</v>
      </c>
      <c r="I39" s="5">
        <f t="shared" si="15"/>
        <v>53876.907588372531</v>
      </c>
      <c r="J39" s="23"/>
      <c r="K39" s="23">
        <f t="shared" si="16"/>
        <v>67.129520086927229</v>
      </c>
      <c r="L39" s="23"/>
      <c r="M39" s="23">
        <f t="shared" si="6"/>
        <v>53944.037108459459</v>
      </c>
      <c r="N39" s="23">
        <f>J39+L39+Grade10!I39</f>
        <v>52348.359732991208</v>
      </c>
      <c r="O39" s="23">
        <f t="shared" ref="O39:O69" si="19">IF(A39&lt;startage,1,0)*(M39-N39)+IF(A39&gt;=startage,1,0)*(completionprob*(part*(I39-N39)+K39))</f>
        <v>1563.7638279588848</v>
      </c>
      <c r="P39" s="23">
        <f t="shared" si="17"/>
        <v>353.86435323501399</v>
      </c>
      <c r="Q39" s="23"/>
    </row>
    <row r="40" spans="1:17" x14ac:dyDescent="0.2">
      <c r="A40" s="5">
        <v>49</v>
      </c>
      <c r="B40" s="1">
        <f t="shared" si="12"/>
        <v>2.2037569377728037</v>
      </c>
      <c r="C40" s="5">
        <f t="shared" si="13"/>
        <v>48898.007182170608</v>
      </c>
      <c r="D40" s="5">
        <f t="shared" si="14"/>
        <v>47099.914794333396</v>
      </c>
      <c r="E40" s="5">
        <f t="shared" si="1"/>
        <v>37599.914794333396</v>
      </c>
      <c r="F40" s="5">
        <f t="shared" si="2"/>
        <v>12888.113659783194</v>
      </c>
      <c r="G40" s="5">
        <f t="shared" si="3"/>
        <v>34211.801134550202</v>
      </c>
      <c r="H40" s="23">
        <f t="shared" si="18"/>
        <v>22008.405109441479</v>
      </c>
      <c r="I40" s="5">
        <f t="shared" si="15"/>
        <v>55031.752368081841</v>
      </c>
      <c r="J40" s="23"/>
      <c r="K40" s="23">
        <f t="shared" si="16"/>
        <v>68.4236022691004</v>
      </c>
      <c r="L40" s="23"/>
      <c r="M40" s="23">
        <f t="shared" si="6"/>
        <v>55100.175970350945</v>
      </c>
      <c r="N40" s="23">
        <f>J40+L40+Grade10!I40</f>
        <v>53464.319821315978</v>
      </c>
      <c r="O40" s="23">
        <f t="shared" si="19"/>
        <v>1603.1390260542648</v>
      </c>
      <c r="P40" s="23">
        <f t="shared" si="17"/>
        <v>346.31407367590907</v>
      </c>
      <c r="Q40" s="23"/>
    </row>
    <row r="41" spans="1:17" x14ac:dyDescent="0.2">
      <c r="A41" s="5">
        <v>50</v>
      </c>
      <c r="B41" s="1">
        <f t="shared" si="12"/>
        <v>2.2588508612171236</v>
      </c>
      <c r="C41" s="5">
        <f t="shared" si="13"/>
        <v>50120.457361724868</v>
      </c>
      <c r="D41" s="5">
        <f t="shared" si="14"/>
        <v>48256.352664191727</v>
      </c>
      <c r="E41" s="5">
        <f t="shared" si="1"/>
        <v>38756.352664191727</v>
      </c>
      <c r="F41" s="5">
        <f t="shared" si="2"/>
        <v>13381.33441127777</v>
      </c>
      <c r="G41" s="5">
        <f t="shared" si="3"/>
        <v>34875.018252913957</v>
      </c>
      <c r="H41" s="23">
        <f t="shared" si="18"/>
        <v>22558.615237177517</v>
      </c>
      <c r="I41" s="5">
        <f t="shared" si="15"/>
        <v>56215.468267283883</v>
      </c>
      <c r="J41" s="23"/>
      <c r="K41" s="23">
        <f t="shared" si="16"/>
        <v>69.750036505827921</v>
      </c>
      <c r="L41" s="23"/>
      <c r="M41" s="23">
        <f t="shared" si="6"/>
        <v>56285.218303789712</v>
      </c>
      <c r="N41" s="23">
        <f>J41+L41+Grade10!I41</f>
        <v>54608.178911848881</v>
      </c>
      <c r="O41" s="23">
        <f t="shared" si="19"/>
        <v>1643.4986041020125</v>
      </c>
      <c r="P41" s="23">
        <f t="shared" si="17"/>
        <v>338.92343213403524</v>
      </c>
      <c r="Q41" s="23"/>
    </row>
    <row r="42" spans="1:17" x14ac:dyDescent="0.2">
      <c r="A42" s="5">
        <v>51</v>
      </c>
      <c r="B42" s="1">
        <f t="shared" si="12"/>
        <v>2.3153221327475517</v>
      </c>
      <c r="C42" s="5">
        <f t="shared" si="13"/>
        <v>51373.468795767985</v>
      </c>
      <c r="D42" s="5">
        <f t="shared" si="14"/>
        <v>49441.70148079651</v>
      </c>
      <c r="E42" s="5">
        <f t="shared" si="1"/>
        <v>39941.70148079651</v>
      </c>
      <c r="F42" s="5">
        <f t="shared" si="2"/>
        <v>13886.885681559712</v>
      </c>
      <c r="G42" s="5">
        <f t="shared" si="3"/>
        <v>35554.8157992368</v>
      </c>
      <c r="H42" s="23">
        <f t="shared" si="18"/>
        <v>23122.580618106953</v>
      </c>
      <c r="I42" s="5">
        <f t="shared" si="15"/>
        <v>57428.777063965972</v>
      </c>
      <c r="J42" s="23"/>
      <c r="K42" s="23">
        <f t="shared" si="16"/>
        <v>71.109631598473598</v>
      </c>
      <c r="L42" s="23"/>
      <c r="M42" s="23">
        <f t="shared" si="6"/>
        <v>57499.886695564448</v>
      </c>
      <c r="N42" s="23">
        <f>J42+L42+Grade10!I42</f>
        <v>55780.634479645101</v>
      </c>
      <c r="O42" s="23">
        <f t="shared" si="19"/>
        <v>1684.8671716009576</v>
      </c>
      <c r="P42" s="23">
        <f t="shared" si="17"/>
        <v>331.68912009349481</v>
      </c>
      <c r="Q42" s="23"/>
    </row>
    <row r="43" spans="1:17" x14ac:dyDescent="0.2">
      <c r="A43" s="5">
        <v>52</v>
      </c>
      <c r="B43" s="1">
        <f t="shared" si="12"/>
        <v>2.3732051860662402</v>
      </c>
      <c r="C43" s="5">
        <f t="shared" si="13"/>
        <v>52657.805515662185</v>
      </c>
      <c r="D43" s="5">
        <f t="shared" si="14"/>
        <v>50656.684017816428</v>
      </c>
      <c r="E43" s="5">
        <f t="shared" si="1"/>
        <v>41156.684017816428</v>
      </c>
      <c r="F43" s="5">
        <f t="shared" si="2"/>
        <v>14405.075733598707</v>
      </c>
      <c r="G43" s="5">
        <f t="shared" si="3"/>
        <v>36251.60828421772</v>
      </c>
      <c r="H43" s="23">
        <f t="shared" si="18"/>
        <v>23700.645133559625</v>
      </c>
      <c r="I43" s="5">
        <f t="shared" si="15"/>
        <v>58672.418580565121</v>
      </c>
      <c r="J43" s="23"/>
      <c r="K43" s="23">
        <f t="shared" si="16"/>
        <v>72.503216568435448</v>
      </c>
      <c r="L43" s="23"/>
      <c r="M43" s="23">
        <f t="shared" si="6"/>
        <v>58744.92179713356</v>
      </c>
      <c r="N43" s="23">
        <f>J43+L43+Grade10!I43</f>
        <v>56982.401436636239</v>
      </c>
      <c r="O43" s="23">
        <f t="shared" si="19"/>
        <v>1727.2699532873714</v>
      </c>
      <c r="P43" s="23">
        <f t="shared" si="17"/>
        <v>324.60789452618297</v>
      </c>
      <c r="Q43" s="23"/>
    </row>
    <row r="44" spans="1:17" x14ac:dyDescent="0.2">
      <c r="A44" s="5">
        <v>53</v>
      </c>
      <c r="B44" s="1">
        <f t="shared" si="12"/>
        <v>2.4325353157178964</v>
      </c>
      <c r="C44" s="5">
        <f t="shared" si="13"/>
        <v>53974.25065355374</v>
      </c>
      <c r="D44" s="5">
        <f t="shared" si="14"/>
        <v>51902.041118261834</v>
      </c>
      <c r="E44" s="5">
        <f t="shared" si="1"/>
        <v>42402.041118261834</v>
      </c>
      <c r="F44" s="5">
        <f t="shared" si="2"/>
        <v>14936.22053693867</v>
      </c>
      <c r="G44" s="5">
        <f t="shared" si="3"/>
        <v>36965.820581323162</v>
      </c>
      <c r="H44" s="23">
        <f t="shared" si="18"/>
        <v>24293.161261898618</v>
      </c>
      <c r="I44" s="5">
        <f t="shared" si="15"/>
        <v>59947.151135079257</v>
      </c>
      <c r="J44" s="23"/>
      <c r="K44" s="23">
        <f t="shared" si="16"/>
        <v>73.931641162646329</v>
      </c>
      <c r="L44" s="23"/>
      <c r="M44" s="23">
        <f t="shared" si="6"/>
        <v>60021.082776241907</v>
      </c>
      <c r="N44" s="23">
        <f>J44+L44+Grade10!I44</f>
        <v>58214.212567552138</v>
      </c>
      <c r="O44" s="23">
        <f t="shared" si="19"/>
        <v>1770.7328045159697</v>
      </c>
      <c r="P44" s="23">
        <f t="shared" si="17"/>
        <v>317.67657674066072</v>
      </c>
      <c r="Q44" s="23"/>
    </row>
    <row r="45" spans="1:17" x14ac:dyDescent="0.2">
      <c r="A45" s="5">
        <v>54</v>
      </c>
      <c r="B45" s="1">
        <f t="shared" si="12"/>
        <v>2.4933486986108435</v>
      </c>
      <c r="C45" s="5">
        <f t="shared" si="13"/>
        <v>55323.606919892576</v>
      </c>
      <c r="D45" s="5">
        <f t="shared" si="14"/>
        <v>53178.532146218378</v>
      </c>
      <c r="E45" s="5">
        <f t="shared" si="1"/>
        <v>43678.532146218378</v>
      </c>
      <c r="F45" s="5">
        <f t="shared" si="2"/>
        <v>15480.643960362138</v>
      </c>
      <c r="G45" s="5">
        <f t="shared" si="3"/>
        <v>37697.888185856238</v>
      </c>
      <c r="H45" s="23">
        <f t="shared" si="18"/>
        <v>24900.490293446081</v>
      </c>
      <c r="I45" s="5">
        <f t="shared" si="15"/>
        <v>61253.752003456233</v>
      </c>
      <c r="J45" s="23"/>
      <c r="K45" s="23">
        <f t="shared" si="16"/>
        <v>75.395776371712472</v>
      </c>
      <c r="L45" s="23"/>
      <c r="M45" s="23">
        <f t="shared" si="6"/>
        <v>61329.147779827945</v>
      </c>
      <c r="N45" s="23">
        <f>J45+L45+Grade10!I45</f>
        <v>59476.81897674092</v>
      </c>
      <c r="O45" s="23">
        <f t="shared" si="19"/>
        <v>1815.2822270252846</v>
      </c>
      <c r="P45" s="23">
        <f t="shared" si="17"/>
        <v>310.89205124407835</v>
      </c>
      <c r="Q45" s="23"/>
    </row>
    <row r="46" spans="1:17" x14ac:dyDescent="0.2">
      <c r="A46" s="5">
        <v>55</v>
      </c>
      <c r="B46" s="1">
        <f t="shared" si="12"/>
        <v>2.555682416076114</v>
      </c>
      <c r="C46" s="5">
        <f t="shared" si="13"/>
        <v>56706.697092889881</v>
      </c>
      <c r="D46" s="5">
        <f t="shared" si="14"/>
        <v>54486.935449873825</v>
      </c>
      <c r="E46" s="5">
        <f t="shared" si="1"/>
        <v>44986.935449873825</v>
      </c>
      <c r="F46" s="5">
        <f t="shared" si="2"/>
        <v>16038.677969371185</v>
      </c>
      <c r="G46" s="5">
        <f t="shared" si="3"/>
        <v>38448.257480502638</v>
      </c>
      <c r="H46" s="23">
        <f t="shared" si="18"/>
        <v>25523.002550782225</v>
      </c>
      <c r="I46" s="5">
        <f t="shared" si="15"/>
        <v>62593.017893542623</v>
      </c>
      <c r="J46" s="23"/>
      <c r="K46" s="23">
        <f t="shared" si="16"/>
        <v>76.89651496100528</v>
      </c>
      <c r="L46" s="23"/>
      <c r="M46" s="23">
        <f t="shared" si="6"/>
        <v>62669.914408503631</v>
      </c>
      <c r="N46" s="23">
        <f>J46+L46+Grade10!I46</f>
        <v>60770.990546159446</v>
      </c>
      <c r="O46" s="23">
        <f t="shared" si="19"/>
        <v>1860.9453850972984</v>
      </c>
      <c r="P46" s="23">
        <f t="shared" si="17"/>
        <v>304.25126461745236</v>
      </c>
      <c r="Q46" s="23"/>
    </row>
    <row r="47" spans="1:17" x14ac:dyDescent="0.2">
      <c r="A47" s="5">
        <v>56</v>
      </c>
      <c r="B47" s="1">
        <f t="shared" si="12"/>
        <v>2.6195744764780171</v>
      </c>
      <c r="C47" s="5">
        <f t="shared" si="13"/>
        <v>58124.364520212133</v>
      </c>
      <c r="D47" s="5">
        <f t="shared" si="14"/>
        <v>55828.048836120674</v>
      </c>
      <c r="E47" s="5">
        <f t="shared" si="1"/>
        <v>46328.048836120674</v>
      </c>
      <c r="F47" s="5">
        <f t="shared" si="2"/>
        <v>16610.662828605466</v>
      </c>
      <c r="G47" s="5">
        <f t="shared" si="3"/>
        <v>39217.386007515204</v>
      </c>
      <c r="H47" s="23">
        <f t="shared" si="18"/>
        <v>26161.077614551785</v>
      </c>
      <c r="I47" s="5">
        <f t="shared" si="15"/>
        <v>63965.765430881191</v>
      </c>
      <c r="J47" s="23"/>
      <c r="K47" s="23">
        <f t="shared" si="16"/>
        <v>78.434772015030404</v>
      </c>
      <c r="L47" s="23"/>
      <c r="M47" s="23">
        <f t="shared" si="6"/>
        <v>64044.200202896223</v>
      </c>
      <c r="N47" s="23">
        <f>J47+L47+Grade10!I47</f>
        <v>62097.516404813432</v>
      </c>
      <c r="O47" s="23">
        <f t="shared" si="19"/>
        <v>1907.7501221211332</v>
      </c>
      <c r="P47" s="23">
        <f t="shared" si="17"/>
        <v>297.75122440449951</v>
      </c>
      <c r="Q47" s="23"/>
    </row>
    <row r="48" spans="1:17" x14ac:dyDescent="0.2">
      <c r="A48" s="5">
        <v>57</v>
      </c>
      <c r="B48" s="1">
        <f t="shared" si="12"/>
        <v>2.6850638383899672</v>
      </c>
      <c r="C48" s="5">
        <f t="shared" si="13"/>
        <v>59577.473633217422</v>
      </c>
      <c r="D48" s="5">
        <f t="shared" si="14"/>
        <v>57202.690057023683</v>
      </c>
      <c r="E48" s="5">
        <f t="shared" si="1"/>
        <v>47702.690057023683</v>
      </c>
      <c r="F48" s="5">
        <f t="shared" si="2"/>
        <v>17196.9473093206</v>
      </c>
      <c r="G48" s="5">
        <f t="shared" si="3"/>
        <v>40005.742747703087</v>
      </c>
      <c r="H48" s="23">
        <f t="shared" si="18"/>
        <v>26815.104554915571</v>
      </c>
      <c r="I48" s="5">
        <f t="shared" si="15"/>
        <v>65372.831656653216</v>
      </c>
      <c r="J48" s="23"/>
      <c r="K48" s="23">
        <f t="shared" si="16"/>
        <v>80.011485495406177</v>
      </c>
      <c r="L48" s="23"/>
      <c r="M48" s="23">
        <f t="shared" si="6"/>
        <v>65452.843142148624</v>
      </c>
      <c r="N48" s="23">
        <f>J48+L48+Grade10!I48</f>
        <v>63457.205409933769</v>
      </c>
      <c r="O48" s="23">
        <f t="shared" si="19"/>
        <v>1955.7249775705554</v>
      </c>
      <c r="P48" s="23">
        <f t="shared" si="17"/>
        <v>291.38899801416386</v>
      </c>
      <c r="Q48" s="23"/>
    </row>
    <row r="49" spans="1:17" x14ac:dyDescent="0.2">
      <c r="A49" s="5">
        <v>58</v>
      </c>
      <c r="B49" s="1">
        <f t="shared" si="12"/>
        <v>2.7521904343497163</v>
      </c>
      <c r="C49" s="5">
        <f t="shared" si="13"/>
        <v>61066.910474047858</v>
      </c>
      <c r="D49" s="5">
        <f t="shared" si="14"/>
        <v>58611.697308449271</v>
      </c>
      <c r="E49" s="5">
        <f t="shared" si="1"/>
        <v>49111.697308449271</v>
      </c>
      <c r="F49" s="5">
        <f t="shared" si="2"/>
        <v>17797.888902053615</v>
      </c>
      <c r="G49" s="5">
        <f t="shared" si="3"/>
        <v>40813.808406395656</v>
      </c>
      <c r="H49" s="23">
        <f t="shared" si="18"/>
        <v>27485.482168788461</v>
      </c>
      <c r="I49" s="5">
        <f t="shared" si="15"/>
        <v>66815.074538069544</v>
      </c>
      <c r="J49" s="23"/>
      <c r="K49" s="23">
        <f t="shared" si="16"/>
        <v>81.627616812791317</v>
      </c>
      <c r="L49" s="23"/>
      <c r="M49" s="23">
        <f t="shared" si="6"/>
        <v>66896.70215488234</v>
      </c>
      <c r="N49" s="23">
        <f>J49+L49+Grade10!I49</f>
        <v>64850.886640182114</v>
      </c>
      <c r="O49" s="23">
        <f t="shared" si="19"/>
        <v>2004.899204406217</v>
      </c>
      <c r="P49" s="23">
        <f t="shared" si="17"/>
        <v>285.16171163709959</v>
      </c>
      <c r="Q49" s="23"/>
    </row>
    <row r="50" spans="1:17" x14ac:dyDescent="0.2">
      <c r="A50" s="5">
        <v>59</v>
      </c>
      <c r="B50" s="1">
        <f t="shared" si="12"/>
        <v>2.8209951952084591</v>
      </c>
      <c r="C50" s="5">
        <f t="shared" si="13"/>
        <v>62593.583235899052</v>
      </c>
      <c r="D50" s="5">
        <f t="shared" si="14"/>
        <v>60055.9297411605</v>
      </c>
      <c r="E50" s="5">
        <f t="shared" si="1"/>
        <v>50555.9297411605</v>
      </c>
      <c r="F50" s="5">
        <f t="shared" si="2"/>
        <v>18413.854034604956</v>
      </c>
      <c r="G50" s="5">
        <f t="shared" si="3"/>
        <v>41642.075706555544</v>
      </c>
      <c r="H50" s="23">
        <f t="shared" si="18"/>
        <v>28172.619223008172</v>
      </c>
      <c r="I50" s="5">
        <f t="shared" si="15"/>
        <v>68293.37349152127</v>
      </c>
      <c r="J50" s="23"/>
      <c r="K50" s="23">
        <f t="shared" si="16"/>
        <v>83.28415141311109</v>
      </c>
      <c r="L50" s="23"/>
      <c r="M50" s="23">
        <f t="shared" si="6"/>
        <v>68376.657642934384</v>
      </c>
      <c r="N50" s="23">
        <f>J50+L50+Grade10!I50</f>
        <v>66279.409901186664</v>
      </c>
      <c r="O50" s="23">
        <f t="shared" si="19"/>
        <v>2055.3027869127627</v>
      </c>
      <c r="P50" s="23">
        <f t="shared" si="17"/>
        <v>279.06654917616856</v>
      </c>
      <c r="Q50" s="23"/>
    </row>
    <row r="51" spans="1:17" x14ac:dyDescent="0.2">
      <c r="A51" s="5">
        <v>60</v>
      </c>
      <c r="B51" s="1">
        <f t="shared" si="12"/>
        <v>2.8915200750886707</v>
      </c>
      <c r="C51" s="5">
        <f t="shared" si="13"/>
        <v>64158.422816796534</v>
      </c>
      <c r="D51" s="5">
        <f t="shared" si="14"/>
        <v>61536.267984689519</v>
      </c>
      <c r="E51" s="5">
        <f t="shared" si="1"/>
        <v>52036.267984689519</v>
      </c>
      <c r="F51" s="5">
        <f t="shared" si="2"/>
        <v>19045.21829547008</v>
      </c>
      <c r="G51" s="5">
        <f t="shared" si="3"/>
        <v>42491.049689219435</v>
      </c>
      <c r="H51" s="23">
        <f t="shared" si="18"/>
        <v>28876.934703583382</v>
      </c>
      <c r="I51" s="5">
        <f t="shared" si="15"/>
        <v>69808.629918809311</v>
      </c>
      <c r="J51" s="23"/>
      <c r="K51" s="23">
        <f t="shared" si="16"/>
        <v>84.982099378438875</v>
      </c>
      <c r="L51" s="23"/>
      <c r="M51" s="23">
        <f t="shared" si="6"/>
        <v>69893.612018187749</v>
      </c>
      <c r="N51" s="23">
        <f>J51+L51+Grade10!I51</f>
        <v>67743.646243716314</v>
      </c>
      <c r="O51" s="23">
        <f t="shared" si="19"/>
        <v>2106.9664589820072</v>
      </c>
      <c r="P51" s="23">
        <f t="shared" si="17"/>
        <v>273.10075119112275</v>
      </c>
      <c r="Q51" s="23"/>
    </row>
    <row r="52" spans="1:17" x14ac:dyDescent="0.2">
      <c r="A52" s="5">
        <v>61</v>
      </c>
      <c r="B52" s="1">
        <f t="shared" si="12"/>
        <v>2.9638080769658868</v>
      </c>
      <c r="C52" s="5">
        <f t="shared" si="13"/>
        <v>65762.38338721644</v>
      </c>
      <c r="D52" s="5">
        <f t="shared" si="14"/>
        <v>63053.614684306747</v>
      </c>
      <c r="E52" s="5">
        <f t="shared" si="1"/>
        <v>53553.614684306747</v>
      </c>
      <c r="F52" s="5">
        <f t="shared" si="2"/>
        <v>19692.366662856828</v>
      </c>
      <c r="G52" s="5">
        <f t="shared" si="3"/>
        <v>43361.248021449923</v>
      </c>
      <c r="H52" s="23">
        <f t="shared" si="18"/>
        <v>29598.858071172959</v>
      </c>
      <c r="I52" s="5">
        <f t="shared" si="15"/>
        <v>71361.767756779533</v>
      </c>
      <c r="J52" s="23"/>
      <c r="K52" s="23">
        <f t="shared" si="16"/>
        <v>86.722496042899849</v>
      </c>
      <c r="L52" s="23"/>
      <c r="M52" s="23">
        <f t="shared" si="6"/>
        <v>71448.490252822434</v>
      </c>
      <c r="N52" s="23">
        <f>J52+L52+Grade10!I52</f>
        <v>69244.488494809237</v>
      </c>
      <c r="O52" s="23">
        <f t="shared" si="19"/>
        <v>2159.9217228529319</v>
      </c>
      <c r="P52" s="23">
        <f t="shared" si="17"/>
        <v>267.26161385751277</v>
      </c>
      <c r="Q52" s="23"/>
    </row>
    <row r="53" spans="1:17" x14ac:dyDescent="0.2">
      <c r="A53" s="5">
        <v>62</v>
      </c>
      <c r="B53" s="1">
        <f t="shared" si="12"/>
        <v>3.0379032788900342</v>
      </c>
      <c r="C53" s="5">
        <f t="shared" si="13"/>
        <v>67406.442971896846</v>
      </c>
      <c r="D53" s="5">
        <f t="shared" si="14"/>
        <v>64608.895051414416</v>
      </c>
      <c r="E53" s="5">
        <f t="shared" si="1"/>
        <v>55108.895051414416</v>
      </c>
      <c r="F53" s="5">
        <f t="shared" si="2"/>
        <v>20355.69373942825</v>
      </c>
      <c r="G53" s="5">
        <f t="shared" si="3"/>
        <v>44253.201311986166</v>
      </c>
      <c r="H53" s="23">
        <f t="shared" si="18"/>
        <v>30338.829522952281</v>
      </c>
      <c r="I53" s="5">
        <f t="shared" si="15"/>
        <v>72953.734040699026</v>
      </c>
      <c r="J53" s="23"/>
      <c r="K53" s="23">
        <f t="shared" si="16"/>
        <v>88.506402623972335</v>
      </c>
      <c r="L53" s="23"/>
      <c r="M53" s="23">
        <f t="shared" si="6"/>
        <v>73042.240443322997</v>
      </c>
      <c r="N53" s="23">
        <f>J53+L53+Grade10!I53</f>
        <v>70782.851802179444</v>
      </c>
      <c r="O53" s="23">
        <f t="shared" si="19"/>
        <v>2214.2008683206832</v>
      </c>
      <c r="P53" s="23">
        <f t="shared" si="17"/>
        <v>261.54648793999809</v>
      </c>
      <c r="Q53" s="23"/>
    </row>
    <row r="54" spans="1:17" x14ac:dyDescent="0.2">
      <c r="A54" s="5">
        <v>63</v>
      </c>
      <c r="B54" s="1">
        <f t="shared" si="12"/>
        <v>3.1138508608622844</v>
      </c>
      <c r="C54" s="5">
        <f t="shared" si="13"/>
        <v>69091.604046194261</v>
      </c>
      <c r="D54" s="5">
        <f t="shared" si="14"/>
        <v>66203.057427699765</v>
      </c>
      <c r="E54" s="5">
        <f t="shared" si="1"/>
        <v>56703.057427699765</v>
      </c>
      <c r="F54" s="5">
        <f t="shared" si="2"/>
        <v>21035.603992913952</v>
      </c>
      <c r="G54" s="5">
        <f t="shared" si="3"/>
        <v>45167.453434785813</v>
      </c>
      <c r="H54" s="23">
        <f t="shared" si="18"/>
        <v>31097.300261026081</v>
      </c>
      <c r="I54" s="5">
        <f t="shared" si="15"/>
        <v>74585.499481716484</v>
      </c>
      <c r="J54" s="23"/>
      <c r="K54" s="23">
        <f t="shared" si="16"/>
        <v>90.334906869571626</v>
      </c>
      <c r="L54" s="23"/>
      <c r="M54" s="23">
        <f t="shared" si="6"/>
        <v>74675.834388586052</v>
      </c>
      <c r="N54" s="23">
        <f>J54+L54+Grade10!I54</f>
        <v>72359.674192233942</v>
      </c>
      <c r="O54" s="23">
        <f t="shared" si="19"/>
        <v>2269.836992425071</v>
      </c>
      <c r="P54" s="23">
        <f t="shared" si="17"/>
        <v>255.95277777995878</v>
      </c>
      <c r="Q54" s="23"/>
    </row>
    <row r="55" spans="1:17" x14ac:dyDescent="0.2">
      <c r="A55" s="5">
        <v>64</v>
      </c>
      <c r="B55" s="1">
        <f t="shared" si="12"/>
        <v>3.1916971323838421</v>
      </c>
      <c r="C55" s="5">
        <f t="shared" si="13"/>
        <v>70818.894147349114</v>
      </c>
      <c r="D55" s="5">
        <f t="shared" si="14"/>
        <v>67837.073863392259</v>
      </c>
      <c r="E55" s="5">
        <f t="shared" si="1"/>
        <v>58337.073863392259</v>
      </c>
      <c r="F55" s="5">
        <f t="shared" si="2"/>
        <v>21732.512002736796</v>
      </c>
      <c r="G55" s="5">
        <f t="shared" si="3"/>
        <v>46104.561860655464</v>
      </c>
      <c r="H55" s="23">
        <f t="shared" si="18"/>
        <v>31874.732767551741</v>
      </c>
      <c r="I55" s="5">
        <f t="shared" si="15"/>
        <v>76258.059058759405</v>
      </c>
      <c r="J55" s="23"/>
      <c r="K55" s="23">
        <f t="shared" si="16"/>
        <v>92.209123721310931</v>
      </c>
      <c r="L55" s="23"/>
      <c r="M55" s="23">
        <f t="shared" si="6"/>
        <v>76350.268182480722</v>
      </c>
      <c r="N55" s="23">
        <f>J55+L55+Grade10!I55</f>
        <v>73975.917142039791</v>
      </c>
      <c r="O55" s="23">
        <f t="shared" si="19"/>
        <v>2326.8640196321066</v>
      </c>
      <c r="P55" s="23">
        <f t="shared" si="17"/>
        <v>250.47794029764285</v>
      </c>
      <c r="Q55" s="23"/>
    </row>
    <row r="56" spans="1:17" x14ac:dyDescent="0.2">
      <c r="A56" s="5">
        <v>65</v>
      </c>
      <c r="B56" s="1">
        <f t="shared" si="12"/>
        <v>3.2714895606934378</v>
      </c>
      <c r="C56" s="5">
        <f t="shared" si="13"/>
        <v>72589.36650103284</v>
      </c>
      <c r="D56" s="5">
        <f t="shared" si="14"/>
        <v>69511.940709977061</v>
      </c>
      <c r="E56" s="5">
        <f t="shared" si="1"/>
        <v>60011.940709977061</v>
      </c>
      <c r="F56" s="5">
        <f t="shared" si="2"/>
        <v>22446.842712805217</v>
      </c>
      <c r="G56" s="5">
        <f t="shared" si="3"/>
        <v>47065.097997171848</v>
      </c>
      <c r="H56" s="23">
        <f t="shared" si="18"/>
        <v>32671.601086740531</v>
      </c>
      <c r="I56" s="5">
        <f t="shared" si="15"/>
        <v>77972.432625228394</v>
      </c>
      <c r="J56" s="23"/>
      <c r="K56" s="23">
        <f t="shared" si="16"/>
        <v>94.130195994343694</v>
      </c>
      <c r="L56" s="23"/>
      <c r="M56" s="23">
        <f t="shared" si="6"/>
        <v>78066.562821222731</v>
      </c>
      <c r="N56" s="23">
        <f>J56+L56+Grade10!I56</f>
        <v>75632.566165590775</v>
      </c>
      <c r="O56" s="23">
        <f t="shared" si="19"/>
        <v>2385.3167225193229</v>
      </c>
      <c r="P56" s="23">
        <f t="shared" si="17"/>
        <v>245.11948400867743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94.130195994343694</v>
      </c>
      <c r="L57" s="23"/>
      <c r="M57" s="23">
        <f t="shared" si="6"/>
        <v>94.130195994343694</v>
      </c>
      <c r="N57" s="23">
        <f>J57+L57+Grade10!I57</f>
        <v>0</v>
      </c>
      <c r="O57" s="23">
        <f t="shared" si="19"/>
        <v>92.247592074456819</v>
      </c>
      <c r="P57" s="23">
        <f t="shared" si="17"/>
        <v>9.0494069999565045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94.130195994343694</v>
      </c>
      <c r="L58" s="23"/>
      <c r="M58" s="23">
        <f t="shared" si="6"/>
        <v>94.130195994343694</v>
      </c>
      <c r="N58" s="23">
        <f>J58+L58+Grade10!I58</f>
        <v>0</v>
      </c>
      <c r="O58" s="23">
        <f t="shared" si="19"/>
        <v>92.247592074456819</v>
      </c>
      <c r="P58" s="23">
        <f t="shared" si="17"/>
        <v>8.638800064126043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94.130195994343694</v>
      </c>
      <c r="L59" s="23"/>
      <c r="M59" s="23">
        <f t="shared" si="6"/>
        <v>94.130195994343694</v>
      </c>
      <c r="N59" s="23">
        <f>J59+L59+Grade10!I59</f>
        <v>0</v>
      </c>
      <c r="O59" s="23">
        <f t="shared" si="19"/>
        <v>92.247592074456819</v>
      </c>
      <c r="P59" s="23">
        <f t="shared" si="17"/>
        <v>8.2468239684990223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94.130195994343694</v>
      </c>
      <c r="L60" s="23"/>
      <c r="M60" s="23">
        <f t="shared" si="6"/>
        <v>94.130195994343694</v>
      </c>
      <c r="N60" s="23">
        <f>J60+L60+Grade10!I60</f>
        <v>0</v>
      </c>
      <c r="O60" s="23">
        <f t="shared" si="19"/>
        <v>92.247592074456819</v>
      </c>
      <c r="P60" s="23">
        <f t="shared" si="17"/>
        <v>7.8726333590972279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94.130195994343694</v>
      </c>
      <c r="L61" s="23"/>
      <c r="M61" s="23">
        <f t="shared" si="6"/>
        <v>94.130195994343694</v>
      </c>
      <c r="N61" s="23">
        <f>J61+L61+Grade10!I61</f>
        <v>0</v>
      </c>
      <c r="O61" s="23">
        <f t="shared" si="19"/>
        <v>92.247592074456819</v>
      </c>
      <c r="P61" s="23">
        <f t="shared" si="17"/>
        <v>7.5154212389537616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94.130195994343694</v>
      </c>
      <c r="L62" s="23"/>
      <c r="M62" s="23">
        <f t="shared" si="6"/>
        <v>94.130195994343694</v>
      </c>
      <c r="N62" s="23">
        <f>J62+L62+Grade10!I62</f>
        <v>0</v>
      </c>
      <c r="O62" s="23">
        <f t="shared" si="19"/>
        <v>92.247592074456819</v>
      </c>
      <c r="P62" s="23">
        <f t="shared" si="17"/>
        <v>7.1744172277056411</v>
      </c>
      <c r="Q62" s="23"/>
    </row>
    <row r="63" spans="1:17" x14ac:dyDescent="0.2">
      <c r="A63" s="5">
        <v>72</v>
      </c>
      <c r="H63" s="22"/>
      <c r="J63" s="23"/>
      <c r="K63" s="23">
        <f>0.002*G56</f>
        <v>94.130195994343694</v>
      </c>
      <c r="L63" s="23"/>
      <c r="M63" s="23">
        <f t="shared" si="6"/>
        <v>94.130195994343694</v>
      </c>
      <c r="N63" s="23">
        <f>J63+L63+Grade10!I63</f>
        <v>0</v>
      </c>
      <c r="O63" s="23">
        <f t="shared" si="19"/>
        <v>92.247592074456819</v>
      </c>
      <c r="P63" s="23">
        <f t="shared" si="17"/>
        <v>6.8488859001554898</v>
      </c>
      <c r="Q63" s="23"/>
    </row>
    <row r="64" spans="1:17" x14ac:dyDescent="0.2">
      <c r="A64" s="5">
        <v>73</v>
      </c>
      <c r="H64" s="22"/>
      <c r="J64" s="23"/>
      <c r="K64" s="23">
        <f>0.002*G56</f>
        <v>94.130195994343694</v>
      </c>
      <c r="L64" s="23"/>
      <c r="M64" s="23">
        <f t="shared" si="6"/>
        <v>94.130195994343694</v>
      </c>
      <c r="N64" s="23">
        <f>J64+L64+Grade10!I64</f>
        <v>0</v>
      </c>
      <c r="O64" s="23">
        <f t="shared" si="19"/>
        <v>92.247592074456819</v>
      </c>
      <c r="P64" s="23">
        <f t="shared" si="17"/>
        <v>6.5381252002191497</v>
      </c>
      <c r="Q64" s="23"/>
    </row>
    <row r="65" spans="1:17" x14ac:dyDescent="0.2">
      <c r="A65" s="5">
        <v>74</v>
      </c>
      <c r="H65" s="22"/>
      <c r="J65" s="23"/>
      <c r="K65" s="23">
        <f>0.002*G56</f>
        <v>94.130195994343694</v>
      </c>
      <c r="L65" s="23"/>
      <c r="M65" s="23">
        <f t="shared" si="6"/>
        <v>94.130195994343694</v>
      </c>
      <c r="N65" s="23">
        <f>J65+L65+Grade10!I65</f>
        <v>0</v>
      </c>
      <c r="O65" s="23">
        <f t="shared" si="19"/>
        <v>92.247592074456819</v>
      </c>
      <c r="P65" s="23">
        <f t="shared" si="17"/>
        <v>6.2414649268387166</v>
      </c>
      <c r="Q65" s="23"/>
    </row>
    <row r="66" spans="1:17" x14ac:dyDescent="0.2">
      <c r="A66" s="5">
        <v>75</v>
      </c>
      <c r="H66" s="22"/>
      <c r="J66" s="23"/>
      <c r="K66" s="23">
        <f>0.002*G56</f>
        <v>94.130195994343694</v>
      </c>
      <c r="L66" s="23"/>
      <c r="M66" s="23">
        <f t="shared" si="6"/>
        <v>94.130195994343694</v>
      </c>
      <c r="N66" s="23">
        <f>J66+L66+Grade10!I66</f>
        <v>0</v>
      </c>
      <c r="O66" s="23">
        <f t="shared" si="19"/>
        <v>92.247592074456819</v>
      </c>
      <c r="P66" s="23">
        <f t="shared" si="17"/>
        <v>5.9582652885955856</v>
      </c>
      <c r="Q66" s="23"/>
    </row>
    <row r="67" spans="1:17" x14ac:dyDescent="0.2">
      <c r="A67" s="5">
        <v>76</v>
      </c>
      <c r="H67" s="22"/>
      <c r="J67" s="23"/>
      <c r="K67" s="23">
        <f>0.002*G56</f>
        <v>94.130195994343694</v>
      </c>
      <c r="L67" s="23"/>
      <c r="M67" s="23">
        <f t="shared" si="6"/>
        <v>94.130195994343694</v>
      </c>
      <c r="N67" s="23">
        <f>J67+L67+Grade10!I67</f>
        <v>0</v>
      </c>
      <c r="O67" s="23">
        <f t="shared" si="19"/>
        <v>92.247592074456819</v>
      </c>
      <c r="P67" s="23">
        <f t="shared" si="17"/>
        <v>5.6879155239063639</v>
      </c>
      <c r="Q67" s="23"/>
    </row>
    <row r="68" spans="1:17" x14ac:dyDescent="0.2">
      <c r="A68" s="5">
        <v>77</v>
      </c>
      <c r="H68" s="22"/>
      <c r="J68" s="23"/>
      <c r="K68" s="23">
        <f>0.002*G56</f>
        <v>94.130195994343694</v>
      </c>
      <c r="L68" s="23"/>
      <c r="M68" s="23">
        <f t="shared" si="6"/>
        <v>94.130195994343694</v>
      </c>
      <c r="N68" s="23">
        <f>J68+L68+Grade10!I68</f>
        <v>0</v>
      </c>
      <c r="O68" s="23">
        <f t="shared" si="19"/>
        <v>92.247592074456819</v>
      </c>
      <c r="P68" s="23">
        <f t="shared" si="17"/>
        <v>5.4298325838258776</v>
      </c>
      <c r="Q68" s="23"/>
    </row>
    <row r="69" spans="1:17" x14ac:dyDescent="0.2">
      <c r="A69" s="5">
        <v>78</v>
      </c>
      <c r="H69" s="22"/>
      <c r="J69" s="23"/>
      <c r="K69" s="23">
        <f>0.002*G56+0.2*G56</f>
        <v>9507.1497954287133</v>
      </c>
      <c r="L69" s="23"/>
      <c r="M69" s="23">
        <f t="shared" si="6"/>
        <v>9507.1497954287133</v>
      </c>
      <c r="N69" s="23">
        <f>J69+L69+Grade10!I69</f>
        <v>0</v>
      </c>
      <c r="O69" s="23">
        <f t="shared" si="19"/>
        <v>9317.0067995201389</v>
      </c>
      <c r="P69" s="23">
        <f>O69/return^(A69-startage+1)</f>
        <v>523.52944733627157</v>
      </c>
      <c r="Q69" s="23"/>
    </row>
    <row r="70" spans="1:17" x14ac:dyDescent="0.2">
      <c r="A70" s="5">
        <v>79</v>
      </c>
      <c r="H70" s="22"/>
      <c r="P70" s="23">
        <f>SUM(P5:P69)</f>
        <v>1.2732925824820995E-10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7" sqref="N7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Meta!A6+6</f>
        <v>18</v>
      </c>
      <c r="C2" s="8">
        <f>Meta!B6</f>
        <v>48688</v>
      </c>
      <c r="D2" s="8">
        <f>Meta!C6</f>
        <v>21914</v>
      </c>
      <c r="E2" s="1">
        <f>Meta!D6</f>
        <v>4.4999999999999998E-2</v>
      </c>
      <c r="F2" s="1">
        <f>Meta!H6</f>
        <v>1.8929079672445346</v>
      </c>
      <c r="G2" s="1">
        <f>Meta!E6</f>
        <v>0.98</v>
      </c>
      <c r="H2" s="1">
        <f>Meta!F6</f>
        <v>1</v>
      </c>
      <c r="I2" s="1">
        <f>Meta!D5</f>
        <v>5.3999999999999999E-2</v>
      </c>
      <c r="J2" s="14"/>
      <c r="K2" s="13">
        <f>IRR(O5:O69)+1</f>
        <v>1.1616198555049875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B8" s="1">
        <v>1</v>
      </c>
      <c r="C8" s="5">
        <f>0.1*Grade11!C8</f>
        <v>2218.8475663558747</v>
      </c>
      <c r="D8" s="5">
        <f t="shared" ref="D8:D36" si="0">IF(A8&lt;startage,1,0)*(C8*(1-initialunempprob))+IF(A8=startage,1,0)*(C8*(1-unempprob))+IF(A8&gt;startage,1,0)*(C8*(1-unempprob)+unempprob*300*52)</f>
        <v>2099.0297977726573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160.57577952960827</v>
      </c>
      <c r="G8" s="5">
        <f t="shared" ref="G8:G56" si="3">D8-F8</f>
        <v>1938.4540182430489</v>
      </c>
      <c r="H8" s="23">
        <f>0.1*Grade11!H8</f>
        <v>998.67661139090819</v>
      </c>
      <c r="I8" s="5">
        <f t="shared" ref="I8:I36" si="4">G8+IF(A8&lt;startage,1,0)*(H8*(1-initialunempprob))+IF(A8&gt;=startage,1,0)*(H8*(1-unempprob))</f>
        <v>2883.2020926188479</v>
      </c>
      <c r="J8" s="23">
        <f>0.05*feel*Grade11!G8</f>
        <v>237.1175196319839</v>
      </c>
      <c r="K8" s="23">
        <f t="shared" ref="K8:K36" si="5">IF(A8&gt;=startage,1,0)*0.002*G8</f>
        <v>0</v>
      </c>
      <c r="L8" s="23">
        <f>hstuition</f>
        <v>0</v>
      </c>
      <c r="M8" s="23">
        <f t="shared" ref="M8:M69" si="6">I8+K8</f>
        <v>2883.2020926188479</v>
      </c>
      <c r="N8" s="23">
        <f>J8+L8+Grade11!I8</f>
        <v>26621.563951388824</v>
      </c>
      <c r="O8" s="23">
        <f t="shared" ref="O8:O39" si="7">IF(A8&lt;startage,1,0)*(M8-N8)+IF(A8&gt;=startage,1,0)*(completionprob*(part*(I8-N8)+K8))</f>
        <v>-23738.361858769975</v>
      </c>
      <c r="P8" s="23">
        <f t="shared" ref="P8:P36" si="8">O8/return^(A8-startage+1)</f>
        <v>-23738.361858769975</v>
      </c>
      <c r="Q8" s="23"/>
    </row>
    <row r="9" spans="1:17" x14ac:dyDescent="0.2">
      <c r="A9" s="5">
        <v>18</v>
      </c>
      <c r="B9" s="1">
        <f t="shared" ref="B9:B36" si="9">(1+experiencepremium)^(A9-startage)</f>
        <v>1</v>
      </c>
      <c r="C9" s="5">
        <f t="shared" ref="C9:C36" si="10">pretaxincome*B9/expnorm</f>
        <v>25721.271632066757</v>
      </c>
      <c r="D9" s="5">
        <f t="shared" si="0"/>
        <v>24563.814408623752</v>
      </c>
      <c r="E9" s="5">
        <f t="shared" si="1"/>
        <v>15063.814408623752</v>
      </c>
      <c r="F9" s="5">
        <f t="shared" si="2"/>
        <v>5220.0854044156549</v>
      </c>
      <c r="G9" s="5">
        <f t="shared" si="3"/>
        <v>19343.729004208097</v>
      </c>
      <c r="H9" s="23">
        <f t="shared" ref="H9:H37" si="11">benefits*B9/expnorm</f>
        <v>11576.896700318579</v>
      </c>
      <c r="I9" s="5">
        <f t="shared" si="4"/>
        <v>30399.665353012337</v>
      </c>
      <c r="J9" s="23"/>
      <c r="K9" s="23">
        <f t="shared" si="5"/>
        <v>38.687458008416193</v>
      </c>
      <c r="L9" s="23"/>
      <c r="M9" s="23">
        <f t="shared" si="6"/>
        <v>30438.352811020752</v>
      </c>
      <c r="N9" s="23">
        <f>J9+L9+Grade11!I9</f>
        <v>27541.413992550759</v>
      </c>
      <c r="O9" s="23">
        <f t="shared" si="7"/>
        <v>2839.0000421005943</v>
      </c>
      <c r="P9" s="23">
        <f t="shared" si="8"/>
        <v>2444.0009600786348</v>
      </c>
      <c r="Q9" s="23"/>
    </row>
    <row r="10" spans="1:17" x14ac:dyDescent="0.2">
      <c r="A10" s="5">
        <v>19</v>
      </c>
      <c r="B10" s="1">
        <f t="shared" si="9"/>
        <v>1.0249999999999999</v>
      </c>
      <c r="C10" s="5">
        <f t="shared" si="10"/>
        <v>26364.303422868426</v>
      </c>
      <c r="D10" s="5">
        <f t="shared" si="0"/>
        <v>25879.909768839345</v>
      </c>
      <c r="E10" s="5">
        <f t="shared" si="1"/>
        <v>16379.909768839345</v>
      </c>
      <c r="F10" s="5">
        <f t="shared" si="2"/>
        <v>5649.7905395260459</v>
      </c>
      <c r="G10" s="5">
        <f t="shared" si="3"/>
        <v>20230.119229313299</v>
      </c>
      <c r="H10" s="23">
        <f t="shared" si="11"/>
        <v>11866.319117826542</v>
      </c>
      <c r="I10" s="5">
        <f t="shared" si="4"/>
        <v>31562.453986837645</v>
      </c>
      <c r="J10" s="23"/>
      <c r="K10" s="23">
        <f t="shared" si="5"/>
        <v>40.460238458626598</v>
      </c>
      <c r="L10" s="23"/>
      <c r="M10" s="23">
        <f t="shared" si="6"/>
        <v>31602.91422529627</v>
      </c>
      <c r="N10" s="23">
        <f>J10+L10+Grade11!I10</f>
        <v>28145.765432364529</v>
      </c>
      <c r="O10" s="23">
        <f t="shared" si="7"/>
        <v>3388.0058170731072</v>
      </c>
      <c r="P10" s="23">
        <f t="shared" si="8"/>
        <v>2510.822973751051</v>
      </c>
      <c r="Q10" s="23"/>
    </row>
    <row r="11" spans="1:17" x14ac:dyDescent="0.2">
      <c r="A11" s="5">
        <v>20</v>
      </c>
      <c r="B11" s="1">
        <f t="shared" si="9"/>
        <v>1.0506249999999999</v>
      </c>
      <c r="C11" s="5">
        <f t="shared" si="10"/>
        <v>27023.411008440136</v>
      </c>
      <c r="D11" s="5">
        <f t="shared" si="0"/>
        <v>26509.357513060328</v>
      </c>
      <c r="E11" s="5">
        <f t="shared" si="1"/>
        <v>17009.357513060328</v>
      </c>
      <c r="F11" s="5">
        <f t="shared" si="2"/>
        <v>5855.3052280141965</v>
      </c>
      <c r="G11" s="5">
        <f t="shared" si="3"/>
        <v>20654.052285046131</v>
      </c>
      <c r="H11" s="23">
        <f t="shared" si="11"/>
        <v>12162.977095772205</v>
      </c>
      <c r="I11" s="5">
        <f t="shared" si="4"/>
        <v>32269.695411508586</v>
      </c>
      <c r="J11" s="23"/>
      <c r="K11" s="23">
        <f t="shared" si="5"/>
        <v>41.308104570092262</v>
      </c>
      <c r="L11" s="23"/>
      <c r="M11" s="23">
        <f t="shared" si="6"/>
        <v>32311.003516078679</v>
      </c>
      <c r="N11" s="23">
        <f>J11+L11+Grade11!I11</f>
        <v>28765.225658173636</v>
      </c>
      <c r="O11" s="23">
        <f t="shared" si="7"/>
        <v>3474.8623007469414</v>
      </c>
      <c r="P11" s="23">
        <f t="shared" si="8"/>
        <v>2216.8970169176878</v>
      </c>
      <c r="Q11" s="23"/>
    </row>
    <row r="12" spans="1:17" x14ac:dyDescent="0.2">
      <c r="A12" s="5">
        <v>21</v>
      </c>
      <c r="B12" s="1">
        <f t="shared" si="9"/>
        <v>1.0768906249999999</v>
      </c>
      <c r="C12" s="5">
        <f t="shared" si="10"/>
        <v>27698.996283651137</v>
      </c>
      <c r="D12" s="5">
        <f t="shared" si="0"/>
        <v>27154.541450886834</v>
      </c>
      <c r="E12" s="5">
        <f t="shared" si="1"/>
        <v>17654.541450886834</v>
      </c>
      <c r="F12" s="5">
        <f t="shared" si="2"/>
        <v>6065.9577837145516</v>
      </c>
      <c r="G12" s="5">
        <f t="shared" si="3"/>
        <v>21088.583667172283</v>
      </c>
      <c r="H12" s="23">
        <f t="shared" si="11"/>
        <v>12467.05152316651</v>
      </c>
      <c r="I12" s="5">
        <f t="shared" si="4"/>
        <v>32994.617871796298</v>
      </c>
      <c r="J12" s="23"/>
      <c r="K12" s="23">
        <f t="shared" si="5"/>
        <v>42.177167334344567</v>
      </c>
      <c r="L12" s="23"/>
      <c r="M12" s="23">
        <f t="shared" si="6"/>
        <v>33036.795039130644</v>
      </c>
      <c r="N12" s="23">
        <f>J12+L12+Grade11!I12</f>
        <v>29400.17238962798</v>
      </c>
      <c r="O12" s="23">
        <f t="shared" si="7"/>
        <v>3563.8901965126088</v>
      </c>
      <c r="P12" s="23">
        <f t="shared" si="8"/>
        <v>1957.3487272533973</v>
      </c>
      <c r="Q12" s="23"/>
    </row>
    <row r="13" spans="1:17" x14ac:dyDescent="0.2">
      <c r="A13" s="5">
        <v>22</v>
      </c>
      <c r="B13" s="1">
        <f t="shared" si="9"/>
        <v>1.1038128906249998</v>
      </c>
      <c r="C13" s="5">
        <f t="shared" si="10"/>
        <v>28391.471190742413</v>
      </c>
      <c r="D13" s="5">
        <f t="shared" si="0"/>
        <v>27815.854987159004</v>
      </c>
      <c r="E13" s="5">
        <f t="shared" si="1"/>
        <v>18315.854987159004</v>
      </c>
      <c r="F13" s="5">
        <f t="shared" si="2"/>
        <v>6281.8766533074149</v>
      </c>
      <c r="G13" s="5">
        <f t="shared" si="3"/>
        <v>21533.978333851588</v>
      </c>
      <c r="H13" s="23">
        <f t="shared" si="11"/>
        <v>12778.727811245672</v>
      </c>
      <c r="I13" s="5">
        <f t="shared" si="4"/>
        <v>33737.663393591203</v>
      </c>
      <c r="J13" s="23"/>
      <c r="K13" s="23">
        <f t="shared" si="5"/>
        <v>43.067956667703179</v>
      </c>
      <c r="L13" s="23"/>
      <c r="M13" s="23">
        <f t="shared" si="6"/>
        <v>33780.73135025891</v>
      </c>
      <c r="N13" s="23">
        <f>J13+L13+Grade11!I13</f>
        <v>30050.992789368676</v>
      </c>
      <c r="O13" s="23">
        <f t="shared" si="7"/>
        <v>3655.1437896724256</v>
      </c>
      <c r="P13" s="23">
        <f t="shared" si="8"/>
        <v>1728.1615266212548</v>
      </c>
      <c r="Q13" s="23"/>
    </row>
    <row r="14" spans="1:17" x14ac:dyDescent="0.2">
      <c r="A14" s="5">
        <v>23</v>
      </c>
      <c r="B14" s="1">
        <f t="shared" si="9"/>
        <v>1.1314082128906247</v>
      </c>
      <c r="C14" s="5">
        <f t="shared" si="10"/>
        <v>29101.257970510971</v>
      </c>
      <c r="D14" s="5">
        <f t="shared" si="0"/>
        <v>28493.701361837975</v>
      </c>
      <c r="E14" s="5">
        <f t="shared" si="1"/>
        <v>18993.701361837975</v>
      </c>
      <c r="F14" s="5">
        <f t="shared" si="2"/>
        <v>6503.1934946400988</v>
      </c>
      <c r="G14" s="5">
        <f t="shared" si="3"/>
        <v>21990.507867197877</v>
      </c>
      <c r="H14" s="23">
        <f t="shared" si="11"/>
        <v>13098.196006526812</v>
      </c>
      <c r="I14" s="5">
        <f t="shared" si="4"/>
        <v>34499.285053430984</v>
      </c>
      <c r="J14" s="23"/>
      <c r="K14" s="23">
        <f t="shared" si="5"/>
        <v>43.981015734395754</v>
      </c>
      <c r="L14" s="23"/>
      <c r="M14" s="23">
        <f t="shared" si="6"/>
        <v>34543.26606916538</v>
      </c>
      <c r="N14" s="23">
        <f>J14+L14+Grade11!I14</f>
        <v>30718.083699102888</v>
      </c>
      <c r="O14" s="23">
        <f t="shared" si="7"/>
        <v>3748.6787226612414</v>
      </c>
      <c r="P14" s="23">
        <f t="shared" si="8"/>
        <v>1525.7875274258663</v>
      </c>
      <c r="Q14" s="23"/>
    </row>
    <row r="15" spans="1:17" x14ac:dyDescent="0.2">
      <c r="A15" s="5">
        <v>24</v>
      </c>
      <c r="B15" s="1">
        <f t="shared" si="9"/>
        <v>1.1596934182128902</v>
      </c>
      <c r="C15" s="5">
        <f t="shared" si="10"/>
        <v>29828.789419773744</v>
      </c>
      <c r="D15" s="5">
        <f t="shared" si="0"/>
        <v>29188.493895883923</v>
      </c>
      <c r="E15" s="5">
        <f t="shared" si="1"/>
        <v>19688.493895883923</v>
      </c>
      <c r="F15" s="5">
        <f t="shared" si="2"/>
        <v>6730.0432570061002</v>
      </c>
      <c r="G15" s="5">
        <f t="shared" si="3"/>
        <v>22458.450638877825</v>
      </c>
      <c r="H15" s="23">
        <f t="shared" si="11"/>
        <v>13425.650906689982</v>
      </c>
      <c r="I15" s="5">
        <f t="shared" si="4"/>
        <v>35279.947254766754</v>
      </c>
      <c r="J15" s="23"/>
      <c r="K15" s="23">
        <f t="shared" si="5"/>
        <v>44.916901277755649</v>
      </c>
      <c r="L15" s="23"/>
      <c r="M15" s="23">
        <f t="shared" si="6"/>
        <v>35324.86415604451</v>
      </c>
      <c r="N15" s="23">
        <f>J15+L15+Grade11!I15</f>
        <v>31401.851881580464</v>
      </c>
      <c r="O15" s="23">
        <f t="shared" si="7"/>
        <v>3844.5520289747647</v>
      </c>
      <c r="P15" s="23">
        <f t="shared" si="8"/>
        <v>1347.0929247374161</v>
      </c>
      <c r="Q15" s="23"/>
    </row>
    <row r="16" spans="1:17" x14ac:dyDescent="0.2">
      <c r="A16" s="5">
        <v>25</v>
      </c>
      <c r="B16" s="1">
        <f t="shared" si="9"/>
        <v>1.1886857536682125</v>
      </c>
      <c r="C16" s="5">
        <f t="shared" si="10"/>
        <v>30574.50915526809</v>
      </c>
      <c r="D16" s="5">
        <f t="shared" si="0"/>
        <v>29900.656243281024</v>
      </c>
      <c r="E16" s="5">
        <f t="shared" si="1"/>
        <v>20400.656243281024</v>
      </c>
      <c r="F16" s="5">
        <f t="shared" si="2"/>
        <v>6962.5642634312544</v>
      </c>
      <c r="G16" s="5">
        <f t="shared" si="3"/>
        <v>22938.091979849771</v>
      </c>
      <c r="H16" s="23">
        <f t="shared" si="11"/>
        <v>13761.292179357231</v>
      </c>
      <c r="I16" s="5">
        <f t="shared" si="4"/>
        <v>36080.12601113593</v>
      </c>
      <c r="J16" s="23"/>
      <c r="K16" s="23">
        <f t="shared" si="5"/>
        <v>45.876183959699546</v>
      </c>
      <c r="L16" s="23"/>
      <c r="M16" s="23">
        <f t="shared" si="6"/>
        <v>36126.002195095629</v>
      </c>
      <c r="N16" s="23">
        <f>J16+L16+Grade11!I16</f>
        <v>32102.714268619973</v>
      </c>
      <c r="O16" s="23">
        <f t="shared" si="7"/>
        <v>3942.8221679461431</v>
      </c>
      <c r="P16" s="23">
        <f t="shared" si="8"/>
        <v>1189.3097392037473</v>
      </c>
      <c r="Q16" s="23"/>
    </row>
    <row r="17" spans="1:17" x14ac:dyDescent="0.2">
      <c r="A17" s="5">
        <v>26</v>
      </c>
      <c r="B17" s="1">
        <f t="shared" si="9"/>
        <v>1.2184028975099177</v>
      </c>
      <c r="C17" s="5">
        <f t="shared" si="10"/>
        <v>31338.87188414979</v>
      </c>
      <c r="D17" s="5">
        <f t="shared" si="0"/>
        <v>30630.622649363049</v>
      </c>
      <c r="E17" s="5">
        <f t="shared" si="1"/>
        <v>21130.622649363049</v>
      </c>
      <c r="F17" s="5">
        <f t="shared" si="2"/>
        <v>7200.8982950170357</v>
      </c>
      <c r="G17" s="5">
        <f t="shared" si="3"/>
        <v>23429.724354346014</v>
      </c>
      <c r="H17" s="23">
        <f t="shared" si="11"/>
        <v>14105.324483841161</v>
      </c>
      <c r="I17" s="5">
        <f t="shared" si="4"/>
        <v>36900.309236414323</v>
      </c>
      <c r="J17" s="23"/>
      <c r="K17" s="23">
        <f t="shared" si="5"/>
        <v>46.859448708692028</v>
      </c>
      <c r="L17" s="23"/>
      <c r="M17" s="23">
        <f t="shared" si="6"/>
        <v>36947.168685123012</v>
      </c>
      <c r="N17" s="23">
        <f>J17+L17+Grade11!I17</f>
        <v>32821.098215335471</v>
      </c>
      <c r="O17" s="23">
        <f t="shared" si="7"/>
        <v>4043.5490603917933</v>
      </c>
      <c r="P17" s="23">
        <f t="shared" si="8"/>
        <v>1049.9931738041896</v>
      </c>
      <c r="Q17" s="23"/>
    </row>
    <row r="18" spans="1:17" x14ac:dyDescent="0.2">
      <c r="A18" s="5">
        <v>27</v>
      </c>
      <c r="B18" s="1">
        <f t="shared" si="9"/>
        <v>1.2488629699476654</v>
      </c>
      <c r="C18" s="5">
        <f t="shared" si="10"/>
        <v>32122.343681253529</v>
      </c>
      <c r="D18" s="5">
        <f t="shared" si="0"/>
        <v>31378.838215597119</v>
      </c>
      <c r="E18" s="5">
        <f t="shared" si="1"/>
        <v>21878.838215597119</v>
      </c>
      <c r="F18" s="5">
        <f t="shared" si="2"/>
        <v>7445.1906773924593</v>
      </c>
      <c r="G18" s="5">
        <f t="shared" si="3"/>
        <v>23933.647538204659</v>
      </c>
      <c r="H18" s="23">
        <f t="shared" si="11"/>
        <v>14457.957595937189</v>
      </c>
      <c r="I18" s="5">
        <f t="shared" si="4"/>
        <v>37740.99704232467</v>
      </c>
      <c r="J18" s="23"/>
      <c r="K18" s="23">
        <f t="shared" si="5"/>
        <v>47.86729507640932</v>
      </c>
      <c r="L18" s="23"/>
      <c r="M18" s="23">
        <f t="shared" si="6"/>
        <v>37788.864337401079</v>
      </c>
      <c r="N18" s="23">
        <f>J18+L18+Grade11!I18</f>
        <v>33557.441760718852</v>
      </c>
      <c r="O18" s="23">
        <f t="shared" si="7"/>
        <v>4146.7941251485836</v>
      </c>
      <c r="P18" s="23">
        <f t="shared" si="8"/>
        <v>926.98393278393439</v>
      </c>
      <c r="Q18" s="23"/>
    </row>
    <row r="19" spans="1:17" x14ac:dyDescent="0.2">
      <c r="A19" s="5">
        <v>28</v>
      </c>
      <c r="B19" s="1">
        <f t="shared" si="9"/>
        <v>1.2800845441963571</v>
      </c>
      <c r="C19" s="5">
        <f t="shared" si="10"/>
        <v>32925.402273284868</v>
      </c>
      <c r="D19" s="5">
        <f t="shared" si="0"/>
        <v>32145.759170987047</v>
      </c>
      <c r="E19" s="5">
        <f t="shared" si="1"/>
        <v>22645.759170987047</v>
      </c>
      <c r="F19" s="5">
        <f t="shared" si="2"/>
        <v>7695.5903693272703</v>
      </c>
      <c r="G19" s="5">
        <f t="shared" si="3"/>
        <v>24450.168801659776</v>
      </c>
      <c r="H19" s="23">
        <f t="shared" si="11"/>
        <v>14819.406535835618</v>
      </c>
      <c r="I19" s="5">
        <f t="shared" si="4"/>
        <v>38602.702043382793</v>
      </c>
      <c r="J19" s="23"/>
      <c r="K19" s="23">
        <f t="shared" si="5"/>
        <v>48.900337603319556</v>
      </c>
      <c r="L19" s="23"/>
      <c r="M19" s="23">
        <f t="shared" si="6"/>
        <v>38651.602380986114</v>
      </c>
      <c r="N19" s="23">
        <f>J19+L19+Grade11!I19</f>
        <v>34312.193894736825</v>
      </c>
      <c r="O19" s="23">
        <f t="shared" si="7"/>
        <v>4252.6203165243014</v>
      </c>
      <c r="P19" s="23">
        <f t="shared" si="8"/>
        <v>818.37492655505264</v>
      </c>
      <c r="Q19" s="23"/>
    </row>
    <row r="20" spans="1:17" x14ac:dyDescent="0.2">
      <c r="A20" s="5">
        <v>29</v>
      </c>
      <c r="B20" s="1">
        <f t="shared" si="9"/>
        <v>1.312086657801266</v>
      </c>
      <c r="C20" s="5">
        <f t="shared" si="10"/>
        <v>33748.537330116982</v>
      </c>
      <c r="D20" s="5">
        <f t="shared" si="0"/>
        <v>32931.853150261712</v>
      </c>
      <c r="E20" s="5">
        <f t="shared" si="1"/>
        <v>23431.853150261712</v>
      </c>
      <c r="F20" s="5">
        <f t="shared" si="2"/>
        <v>7952.2500535604486</v>
      </c>
      <c r="G20" s="5">
        <f t="shared" si="3"/>
        <v>24979.603096701263</v>
      </c>
      <c r="H20" s="23">
        <f t="shared" si="11"/>
        <v>15189.891699231508</v>
      </c>
      <c r="I20" s="5">
        <f t="shared" si="4"/>
        <v>39485.949669467351</v>
      </c>
      <c r="J20" s="23"/>
      <c r="K20" s="23">
        <f t="shared" si="5"/>
        <v>49.95920619340253</v>
      </c>
      <c r="L20" s="23"/>
      <c r="M20" s="23">
        <f t="shared" si="6"/>
        <v>39535.908875660753</v>
      </c>
      <c r="N20" s="23">
        <f>J20+L20+Grade11!I20</f>
        <v>35085.814832105243</v>
      </c>
      <c r="O20" s="23">
        <f t="shared" si="7"/>
        <v>4361.0921626844001</v>
      </c>
      <c r="P20" s="23">
        <f t="shared" si="8"/>
        <v>722.48185309083613</v>
      </c>
      <c r="Q20" s="23"/>
    </row>
    <row r="21" spans="1:17" x14ac:dyDescent="0.2">
      <c r="A21" s="5">
        <v>30</v>
      </c>
      <c r="B21" s="1">
        <f t="shared" si="9"/>
        <v>1.3448888242462975</v>
      </c>
      <c r="C21" s="5">
        <f t="shared" si="10"/>
        <v>34592.250763369913</v>
      </c>
      <c r="D21" s="5">
        <f t="shared" si="0"/>
        <v>33737.599479018267</v>
      </c>
      <c r="E21" s="5">
        <f t="shared" si="1"/>
        <v>24237.599479018267</v>
      </c>
      <c r="F21" s="5">
        <f t="shared" si="2"/>
        <v>8215.3262298994632</v>
      </c>
      <c r="G21" s="5">
        <f t="shared" si="3"/>
        <v>25522.273249118804</v>
      </c>
      <c r="H21" s="23">
        <f t="shared" si="11"/>
        <v>15569.638991712294</v>
      </c>
      <c r="I21" s="5">
        <f t="shared" si="4"/>
        <v>40391.278486204043</v>
      </c>
      <c r="J21" s="23"/>
      <c r="K21" s="23">
        <f t="shared" si="5"/>
        <v>51.044546498237608</v>
      </c>
      <c r="L21" s="23"/>
      <c r="M21" s="23">
        <f t="shared" si="6"/>
        <v>40442.323032702283</v>
      </c>
      <c r="N21" s="23">
        <f>J21+L21+Grade11!I21</f>
        <v>35878.776292907874</v>
      </c>
      <c r="O21" s="23">
        <f t="shared" si="7"/>
        <v>4472.2758049985177</v>
      </c>
      <c r="P21" s="23">
        <f t="shared" si="8"/>
        <v>637.81720537417186</v>
      </c>
      <c r="Q21" s="23"/>
    </row>
    <row r="22" spans="1:17" x14ac:dyDescent="0.2">
      <c r="A22" s="5">
        <v>31</v>
      </c>
      <c r="B22" s="1">
        <f t="shared" si="9"/>
        <v>1.3785110448524549</v>
      </c>
      <c r="C22" s="5">
        <f t="shared" si="10"/>
        <v>35457.057032454155</v>
      </c>
      <c r="D22" s="5">
        <f t="shared" si="0"/>
        <v>34563.48946599372</v>
      </c>
      <c r="E22" s="5">
        <f t="shared" si="1"/>
        <v>25063.48946599372</v>
      </c>
      <c r="F22" s="5">
        <f t="shared" si="2"/>
        <v>8484.9793106469497</v>
      </c>
      <c r="G22" s="5">
        <f t="shared" si="3"/>
        <v>26078.510155346768</v>
      </c>
      <c r="H22" s="23">
        <f t="shared" si="11"/>
        <v>15958.879966505101</v>
      </c>
      <c r="I22" s="5">
        <f t="shared" si="4"/>
        <v>41319.240523359142</v>
      </c>
      <c r="J22" s="23"/>
      <c r="K22" s="23">
        <f t="shared" si="5"/>
        <v>52.157020310693539</v>
      </c>
      <c r="L22" s="23"/>
      <c r="M22" s="23">
        <f t="shared" si="6"/>
        <v>41371.397543669838</v>
      </c>
      <c r="N22" s="23">
        <f>J22+L22+Grade11!I22</f>
        <v>36691.561790230568</v>
      </c>
      <c r="O22" s="23">
        <f t="shared" si="7"/>
        <v>4586.2390383704824</v>
      </c>
      <c r="P22" s="23">
        <f t="shared" si="8"/>
        <v>563.06730667488432</v>
      </c>
      <c r="Q22" s="23"/>
    </row>
    <row r="23" spans="1:17" x14ac:dyDescent="0.2">
      <c r="A23" s="5">
        <v>32</v>
      </c>
      <c r="B23" s="1">
        <f t="shared" si="9"/>
        <v>1.4129738209737661</v>
      </c>
      <c r="C23" s="5">
        <f t="shared" si="10"/>
        <v>36343.483458265509</v>
      </c>
      <c r="D23" s="5">
        <f t="shared" si="0"/>
        <v>35410.026702643561</v>
      </c>
      <c r="E23" s="5">
        <f t="shared" si="1"/>
        <v>25910.026702643561</v>
      </c>
      <c r="F23" s="5">
        <f t="shared" si="2"/>
        <v>8761.3737184131223</v>
      </c>
      <c r="G23" s="5">
        <f t="shared" si="3"/>
        <v>26648.652984230437</v>
      </c>
      <c r="H23" s="23">
        <f t="shared" si="11"/>
        <v>16357.851965667727</v>
      </c>
      <c r="I23" s="5">
        <f t="shared" si="4"/>
        <v>42270.401611443114</v>
      </c>
      <c r="J23" s="23"/>
      <c r="K23" s="23">
        <f t="shared" si="5"/>
        <v>53.297305968460876</v>
      </c>
      <c r="L23" s="23"/>
      <c r="M23" s="23">
        <f t="shared" si="6"/>
        <v>42323.698917411573</v>
      </c>
      <c r="N23" s="23">
        <f>J23+L23+Grade11!I23</f>
        <v>37524.666924986333</v>
      </c>
      <c r="O23" s="23">
        <f t="shared" si="7"/>
        <v>4703.0513525767365</v>
      </c>
      <c r="P23" s="23">
        <f t="shared" si="8"/>
        <v>497.07202161044637</v>
      </c>
      <c r="Q23" s="23"/>
    </row>
    <row r="24" spans="1:17" x14ac:dyDescent="0.2">
      <c r="A24" s="5">
        <v>33</v>
      </c>
      <c r="B24" s="1">
        <f t="shared" si="9"/>
        <v>1.4482981664981105</v>
      </c>
      <c r="C24" s="5">
        <f t="shared" si="10"/>
        <v>37252.070544722148</v>
      </c>
      <c r="D24" s="5">
        <f t="shared" si="0"/>
        <v>36277.72737020965</v>
      </c>
      <c r="E24" s="5">
        <f t="shared" si="1"/>
        <v>26777.72737020965</v>
      </c>
      <c r="F24" s="5">
        <f t="shared" si="2"/>
        <v>9044.67798637345</v>
      </c>
      <c r="G24" s="5">
        <f t="shared" si="3"/>
        <v>27233.049383836202</v>
      </c>
      <c r="H24" s="23">
        <f t="shared" si="11"/>
        <v>16766.798264809422</v>
      </c>
      <c r="I24" s="5">
        <f t="shared" si="4"/>
        <v>43245.341726729195</v>
      </c>
      <c r="J24" s="23"/>
      <c r="K24" s="23">
        <f t="shared" si="5"/>
        <v>54.466098767672406</v>
      </c>
      <c r="L24" s="23"/>
      <c r="M24" s="23">
        <f t="shared" si="6"/>
        <v>43299.807825496864</v>
      </c>
      <c r="N24" s="23">
        <f>J24+L24+Grade11!I24</f>
        <v>38378.59968811099</v>
      </c>
      <c r="O24" s="23">
        <f t="shared" si="7"/>
        <v>4822.7839746381605</v>
      </c>
      <c r="P24" s="23">
        <f t="shared" si="8"/>
        <v>438.80683178383913</v>
      </c>
      <c r="Q24" s="23"/>
    </row>
    <row r="25" spans="1:17" x14ac:dyDescent="0.2">
      <c r="A25" s="5">
        <v>34</v>
      </c>
      <c r="B25" s="1">
        <f t="shared" si="9"/>
        <v>1.4845056206605631</v>
      </c>
      <c r="C25" s="5">
        <f t="shared" si="10"/>
        <v>38183.3723083402</v>
      </c>
      <c r="D25" s="5">
        <f t="shared" si="0"/>
        <v>37167.120554464891</v>
      </c>
      <c r="E25" s="5">
        <f t="shared" si="1"/>
        <v>27667.120554464891</v>
      </c>
      <c r="F25" s="5">
        <f t="shared" si="2"/>
        <v>9335.0648610327862</v>
      </c>
      <c r="G25" s="5">
        <f t="shared" si="3"/>
        <v>27832.055693432107</v>
      </c>
      <c r="H25" s="23">
        <f t="shared" si="11"/>
        <v>17185.968221429655</v>
      </c>
      <c r="I25" s="5">
        <f t="shared" si="4"/>
        <v>44244.65534489743</v>
      </c>
      <c r="J25" s="23"/>
      <c r="K25" s="23">
        <f t="shared" si="5"/>
        <v>55.664111386864214</v>
      </c>
      <c r="L25" s="23"/>
      <c r="M25" s="23">
        <f t="shared" si="6"/>
        <v>44300.319456284291</v>
      </c>
      <c r="N25" s="23">
        <f>J25+L25+Grade11!I25</f>
        <v>39253.880770313757</v>
      </c>
      <c r="O25" s="23">
        <f t="shared" si="7"/>
        <v>4945.5099122511265</v>
      </c>
      <c r="P25" s="23">
        <f t="shared" si="8"/>
        <v>387.36700090730733</v>
      </c>
      <c r="Q25" s="23"/>
    </row>
    <row r="26" spans="1:17" x14ac:dyDescent="0.2">
      <c r="A26" s="5">
        <v>35</v>
      </c>
      <c r="B26" s="1">
        <f t="shared" si="9"/>
        <v>1.521618261177077</v>
      </c>
      <c r="C26" s="5">
        <f t="shared" si="10"/>
        <v>39137.956616048694</v>
      </c>
      <c r="D26" s="5">
        <f t="shared" si="0"/>
        <v>38078.748568326504</v>
      </c>
      <c r="E26" s="5">
        <f t="shared" si="1"/>
        <v>28578.748568326504</v>
      </c>
      <c r="F26" s="5">
        <f t="shared" si="2"/>
        <v>9632.7114075586032</v>
      </c>
      <c r="G26" s="5">
        <f t="shared" si="3"/>
        <v>28446.037160767901</v>
      </c>
      <c r="H26" s="23">
        <f t="shared" si="11"/>
        <v>17615.617426965397</v>
      </c>
      <c r="I26" s="5">
        <f t="shared" si="4"/>
        <v>45268.951803519856</v>
      </c>
      <c r="J26" s="23"/>
      <c r="K26" s="23">
        <f t="shared" si="5"/>
        <v>56.892074321535802</v>
      </c>
      <c r="L26" s="23"/>
      <c r="M26" s="23">
        <f t="shared" si="6"/>
        <v>45325.843877841391</v>
      </c>
      <c r="N26" s="23">
        <f>J26+L26+Grade11!I26</f>
        <v>40151.043879571604</v>
      </c>
      <c r="O26" s="23">
        <f t="shared" si="7"/>
        <v>5071.3039983043927</v>
      </c>
      <c r="P26" s="23">
        <f t="shared" si="8"/>
        <v>341.95358625584191</v>
      </c>
      <c r="Q26" s="23"/>
    </row>
    <row r="27" spans="1:17" x14ac:dyDescent="0.2">
      <c r="A27" s="5">
        <v>36</v>
      </c>
      <c r="B27" s="1">
        <f t="shared" si="9"/>
        <v>1.559658717706504</v>
      </c>
      <c r="C27" s="5">
        <f t="shared" si="10"/>
        <v>40116.40553144992</v>
      </c>
      <c r="D27" s="5">
        <f t="shared" si="0"/>
        <v>39013.167282534669</v>
      </c>
      <c r="E27" s="5">
        <f t="shared" si="1"/>
        <v>29513.167282534669</v>
      </c>
      <c r="F27" s="5">
        <f t="shared" si="2"/>
        <v>9937.7991177475687</v>
      </c>
      <c r="G27" s="5">
        <f t="shared" si="3"/>
        <v>29075.368164787098</v>
      </c>
      <c r="H27" s="23">
        <f t="shared" si="11"/>
        <v>18056.00786263953</v>
      </c>
      <c r="I27" s="5">
        <f t="shared" si="4"/>
        <v>46318.855673607846</v>
      </c>
      <c r="J27" s="23"/>
      <c r="K27" s="23">
        <f t="shared" si="5"/>
        <v>58.150736329574194</v>
      </c>
      <c r="L27" s="23"/>
      <c r="M27" s="23">
        <f t="shared" si="6"/>
        <v>46377.006409937421</v>
      </c>
      <c r="N27" s="23">
        <f>J27+L27+Grade11!I27</f>
        <v>41070.636066560895</v>
      </c>
      <c r="O27" s="23">
        <f t="shared" si="7"/>
        <v>5200.2429365089947</v>
      </c>
      <c r="P27" s="23">
        <f t="shared" si="8"/>
        <v>301.86108153161007</v>
      </c>
      <c r="Q27" s="23"/>
    </row>
    <row r="28" spans="1:17" x14ac:dyDescent="0.2">
      <c r="A28" s="5">
        <v>37</v>
      </c>
      <c r="B28" s="1">
        <f t="shared" si="9"/>
        <v>1.5986501856491666</v>
      </c>
      <c r="C28" s="5">
        <f t="shared" si="10"/>
        <v>41119.31566973617</v>
      </c>
      <c r="D28" s="5">
        <f t="shared" si="0"/>
        <v>39970.946464598041</v>
      </c>
      <c r="E28" s="5">
        <f t="shared" si="1"/>
        <v>30470.946464598041</v>
      </c>
      <c r="F28" s="5">
        <f t="shared" si="2"/>
        <v>10250.51402069126</v>
      </c>
      <c r="G28" s="5">
        <f t="shared" si="3"/>
        <v>29720.432443906779</v>
      </c>
      <c r="H28" s="23">
        <f t="shared" si="11"/>
        <v>18507.408059205522</v>
      </c>
      <c r="I28" s="5">
        <f t="shared" si="4"/>
        <v>47395.007140448055</v>
      </c>
      <c r="J28" s="23"/>
      <c r="K28" s="23">
        <f t="shared" si="5"/>
        <v>59.440864887813561</v>
      </c>
      <c r="L28" s="23"/>
      <c r="M28" s="23">
        <f t="shared" si="6"/>
        <v>47454.448005335871</v>
      </c>
      <c r="N28" s="23">
        <f>J28+L28+Grade11!I28</f>
        <v>42013.218058224913</v>
      </c>
      <c r="O28" s="23">
        <f t="shared" si="7"/>
        <v>5332.4053481687361</v>
      </c>
      <c r="P28" s="23">
        <f t="shared" si="8"/>
        <v>266.46650118708902</v>
      </c>
      <c r="Q28" s="23"/>
    </row>
    <row r="29" spans="1:17" x14ac:dyDescent="0.2">
      <c r="A29" s="5">
        <v>38</v>
      </c>
      <c r="B29" s="1">
        <f t="shared" si="9"/>
        <v>1.6386164402903955</v>
      </c>
      <c r="C29" s="5">
        <f t="shared" si="10"/>
        <v>42147.298561479562</v>
      </c>
      <c r="D29" s="5">
        <f t="shared" si="0"/>
        <v>40952.670126212979</v>
      </c>
      <c r="E29" s="5">
        <f t="shared" si="1"/>
        <v>31452.670126212979</v>
      </c>
      <c r="F29" s="5">
        <f t="shared" si="2"/>
        <v>10571.046796208539</v>
      </c>
      <c r="G29" s="5">
        <f t="shared" si="3"/>
        <v>30381.623330004441</v>
      </c>
      <c r="H29" s="23">
        <f t="shared" si="11"/>
        <v>18970.093260685655</v>
      </c>
      <c r="I29" s="5">
        <f t="shared" si="4"/>
        <v>48498.062393959241</v>
      </c>
      <c r="J29" s="23"/>
      <c r="K29" s="23">
        <f t="shared" si="5"/>
        <v>60.763246660008882</v>
      </c>
      <c r="L29" s="23"/>
      <c r="M29" s="23">
        <f t="shared" si="6"/>
        <v>48558.825640619252</v>
      </c>
      <c r="N29" s="23">
        <f>J29+L29+Grade11!I29</f>
        <v>42979.364599680535</v>
      </c>
      <c r="O29" s="23">
        <f t="shared" si="7"/>
        <v>5467.8718201199399</v>
      </c>
      <c r="P29" s="23">
        <f t="shared" si="8"/>
        <v>235.21973832804898</v>
      </c>
      <c r="Q29" s="23"/>
    </row>
    <row r="30" spans="1:17" x14ac:dyDescent="0.2">
      <c r="A30" s="5">
        <v>39</v>
      </c>
      <c r="B30" s="1">
        <f t="shared" si="9"/>
        <v>1.6795818512976552</v>
      </c>
      <c r="C30" s="5">
        <f t="shared" si="10"/>
        <v>43200.98102551655</v>
      </c>
      <c r="D30" s="5">
        <f t="shared" si="0"/>
        <v>41958.936879368302</v>
      </c>
      <c r="E30" s="5">
        <f t="shared" si="1"/>
        <v>32458.936879368302</v>
      </c>
      <c r="F30" s="5">
        <f t="shared" si="2"/>
        <v>10899.592891113751</v>
      </c>
      <c r="G30" s="5">
        <f t="shared" si="3"/>
        <v>31059.34398825455</v>
      </c>
      <c r="H30" s="23">
        <f t="shared" si="11"/>
        <v>19444.345592202793</v>
      </c>
      <c r="I30" s="5">
        <f t="shared" si="4"/>
        <v>49628.694028808211</v>
      </c>
      <c r="J30" s="23"/>
      <c r="K30" s="23">
        <f t="shared" si="5"/>
        <v>62.118687976509101</v>
      </c>
      <c r="L30" s="23"/>
      <c r="M30" s="23">
        <f t="shared" si="6"/>
        <v>49690.81271678472</v>
      </c>
      <c r="N30" s="23">
        <f>J30+L30+Grade11!I30</f>
        <v>43969.664804672539</v>
      </c>
      <c r="O30" s="23">
        <f t="shared" si="7"/>
        <v>5606.724953869938</v>
      </c>
      <c r="P30" s="23">
        <f t="shared" si="8"/>
        <v>207.63504783199255</v>
      </c>
      <c r="Q30" s="23"/>
    </row>
    <row r="31" spans="1:17" x14ac:dyDescent="0.2">
      <c r="A31" s="5">
        <v>40</v>
      </c>
      <c r="B31" s="1">
        <f t="shared" si="9"/>
        <v>1.7215713975800966</v>
      </c>
      <c r="C31" s="5">
        <f t="shared" si="10"/>
        <v>44281.005551154456</v>
      </c>
      <c r="D31" s="5">
        <f t="shared" si="0"/>
        <v>42990.360301352506</v>
      </c>
      <c r="E31" s="5">
        <f t="shared" si="1"/>
        <v>33490.360301352506</v>
      </c>
      <c r="F31" s="5">
        <f t="shared" si="2"/>
        <v>11236.352638391592</v>
      </c>
      <c r="G31" s="5">
        <f t="shared" si="3"/>
        <v>31754.007662960914</v>
      </c>
      <c r="H31" s="23">
        <f t="shared" si="11"/>
        <v>19930.454232007865</v>
      </c>
      <c r="I31" s="5">
        <f t="shared" si="4"/>
        <v>50787.591454528425</v>
      </c>
      <c r="J31" s="23"/>
      <c r="K31" s="23">
        <f t="shared" si="5"/>
        <v>63.508015325921832</v>
      </c>
      <c r="L31" s="23"/>
      <c r="M31" s="23">
        <f t="shared" si="6"/>
        <v>50851.099469854344</v>
      </c>
      <c r="N31" s="23">
        <f>J31+L31+Grade11!I31</f>
        <v>44984.722514789355</v>
      </c>
      <c r="O31" s="23">
        <f t="shared" si="7"/>
        <v>5749.049415963691</v>
      </c>
      <c r="P31" s="23">
        <f t="shared" si="8"/>
        <v>183.28352356895783</v>
      </c>
      <c r="Q31" s="23"/>
    </row>
    <row r="32" spans="1:17" x14ac:dyDescent="0.2">
      <c r="A32" s="5">
        <v>41</v>
      </c>
      <c r="B32" s="1">
        <f t="shared" si="9"/>
        <v>1.7646106825195991</v>
      </c>
      <c r="C32" s="5">
        <f t="shared" si="10"/>
        <v>45388.030689933323</v>
      </c>
      <c r="D32" s="5">
        <f t="shared" si="0"/>
        <v>44047.569308886319</v>
      </c>
      <c r="E32" s="5">
        <f t="shared" si="1"/>
        <v>34547.569308886319</v>
      </c>
      <c r="F32" s="5">
        <f t="shared" si="2"/>
        <v>11586.288310240016</v>
      </c>
      <c r="G32" s="5">
        <f t="shared" si="3"/>
        <v>32461.280998646303</v>
      </c>
      <c r="H32" s="23">
        <f t="shared" si="11"/>
        <v>20428.715587808059</v>
      </c>
      <c r="I32" s="5">
        <f t="shared" si="4"/>
        <v>51970.704385003002</v>
      </c>
      <c r="J32" s="23"/>
      <c r="K32" s="23">
        <f t="shared" si="5"/>
        <v>64.922561997292604</v>
      </c>
      <c r="L32" s="23"/>
      <c r="M32" s="23">
        <f t="shared" si="6"/>
        <v>52035.626947000295</v>
      </c>
      <c r="N32" s="23">
        <f>J32+L32+Grade11!I32</f>
        <v>46025.156667659088</v>
      </c>
      <c r="O32" s="23">
        <f t="shared" si="7"/>
        <v>5890.2608737543824</v>
      </c>
      <c r="P32" s="23">
        <f t="shared" si="8"/>
        <v>161.65825505095697</v>
      </c>
      <c r="Q32" s="23"/>
    </row>
    <row r="33" spans="1:17" x14ac:dyDescent="0.2">
      <c r="A33" s="5">
        <v>42</v>
      </c>
      <c r="B33" s="1">
        <f t="shared" si="9"/>
        <v>1.8087259495825889</v>
      </c>
      <c r="C33" s="5">
        <f t="shared" si="10"/>
        <v>46522.731457181653</v>
      </c>
      <c r="D33" s="5">
        <f t="shared" si="0"/>
        <v>45131.208541608474</v>
      </c>
      <c r="E33" s="5">
        <f t="shared" si="1"/>
        <v>35631.208541608474</v>
      </c>
      <c r="F33" s="5">
        <f t="shared" si="2"/>
        <v>12048.460442996013</v>
      </c>
      <c r="G33" s="5">
        <f t="shared" si="3"/>
        <v>33082.748098612457</v>
      </c>
      <c r="H33" s="23">
        <f t="shared" si="11"/>
        <v>20939.433477503262</v>
      </c>
      <c r="I33" s="5">
        <f t="shared" si="4"/>
        <v>53079.907069628069</v>
      </c>
      <c r="J33" s="23"/>
      <c r="K33" s="23">
        <f t="shared" si="5"/>
        <v>66.165496197224911</v>
      </c>
      <c r="L33" s="23"/>
      <c r="M33" s="23">
        <f t="shared" si="6"/>
        <v>53146.072565825292</v>
      </c>
      <c r="N33" s="23">
        <f>J33+L33+Grade11!I33</f>
        <v>47091.601674350561</v>
      </c>
      <c r="O33" s="23">
        <f t="shared" si="7"/>
        <v>5933.3814736452387</v>
      </c>
      <c r="P33" s="23">
        <f t="shared" si="8"/>
        <v>140.18501790873214</v>
      </c>
      <c r="Q33" s="23"/>
    </row>
    <row r="34" spans="1:17" x14ac:dyDescent="0.2">
      <c r="A34" s="5">
        <v>43</v>
      </c>
      <c r="B34" s="1">
        <f t="shared" si="9"/>
        <v>1.8539440983221533</v>
      </c>
      <c r="C34" s="5">
        <f t="shared" si="10"/>
        <v>47685.799743611191</v>
      </c>
      <c r="D34" s="5">
        <f t="shared" si="0"/>
        <v>46241.938755148687</v>
      </c>
      <c r="E34" s="5">
        <f t="shared" si="1"/>
        <v>36741.938755148687</v>
      </c>
      <c r="F34" s="5">
        <f t="shared" si="2"/>
        <v>12522.186879070916</v>
      </c>
      <c r="G34" s="5">
        <f t="shared" si="3"/>
        <v>33719.751876077775</v>
      </c>
      <c r="H34" s="23">
        <f t="shared" si="11"/>
        <v>21462.919314440838</v>
      </c>
      <c r="I34" s="5">
        <f t="shared" si="4"/>
        <v>54216.839821368776</v>
      </c>
      <c r="J34" s="23"/>
      <c r="K34" s="23">
        <f t="shared" si="5"/>
        <v>67.439503752155545</v>
      </c>
      <c r="L34" s="23"/>
      <c r="M34" s="23">
        <f t="shared" si="6"/>
        <v>54284.27932512093</v>
      </c>
      <c r="N34" s="23">
        <f>J34+L34+Grade11!I34</f>
        <v>48184.707806209321</v>
      </c>
      <c r="O34" s="23">
        <f t="shared" si="7"/>
        <v>5977.5800885333783</v>
      </c>
      <c r="P34" s="23">
        <f t="shared" si="8"/>
        <v>121.57959909947783</v>
      </c>
      <c r="Q34" s="23"/>
    </row>
    <row r="35" spans="1:17" x14ac:dyDescent="0.2">
      <c r="A35" s="5">
        <v>44</v>
      </c>
      <c r="B35" s="1">
        <f t="shared" si="9"/>
        <v>1.9002927007802071</v>
      </c>
      <c r="C35" s="5">
        <f t="shared" si="10"/>
        <v>48877.944737201462</v>
      </c>
      <c r="D35" s="5">
        <f t="shared" si="0"/>
        <v>47380.437224027395</v>
      </c>
      <c r="E35" s="5">
        <f t="shared" si="1"/>
        <v>37880.437224027395</v>
      </c>
      <c r="F35" s="5">
        <f t="shared" si="2"/>
        <v>13007.756476047683</v>
      </c>
      <c r="G35" s="5">
        <f t="shared" si="3"/>
        <v>34372.680747979713</v>
      </c>
      <c r="H35" s="23">
        <f t="shared" si="11"/>
        <v>21999.492297301858</v>
      </c>
      <c r="I35" s="5">
        <f t="shared" si="4"/>
        <v>55382.195891902986</v>
      </c>
      <c r="J35" s="23"/>
      <c r="K35" s="23">
        <f t="shared" si="5"/>
        <v>68.745361495959429</v>
      </c>
      <c r="L35" s="23"/>
      <c r="M35" s="23">
        <f t="shared" si="6"/>
        <v>55450.941253398945</v>
      </c>
      <c r="N35" s="23">
        <f>J35+L35+Grade11!I35</f>
        <v>49305.141591364547</v>
      </c>
      <c r="O35" s="23">
        <f t="shared" si="7"/>
        <v>6022.8836687937101</v>
      </c>
      <c r="P35" s="23">
        <f t="shared" si="8"/>
        <v>105.45708232045705</v>
      </c>
      <c r="Q35" s="23"/>
    </row>
    <row r="36" spans="1:17" x14ac:dyDescent="0.2">
      <c r="A36" s="5">
        <v>45</v>
      </c>
      <c r="B36" s="1">
        <f t="shared" si="9"/>
        <v>1.9478000182997122</v>
      </c>
      <c r="C36" s="5">
        <f t="shared" si="10"/>
        <v>50099.893355631495</v>
      </c>
      <c r="D36" s="5">
        <f t="shared" si="0"/>
        <v>48547.398154628077</v>
      </c>
      <c r="E36" s="5">
        <f t="shared" si="1"/>
        <v>39047.398154628077</v>
      </c>
      <c r="F36" s="5">
        <f t="shared" si="2"/>
        <v>13505.465312948876</v>
      </c>
      <c r="G36" s="5">
        <f t="shared" si="3"/>
        <v>35041.932841679198</v>
      </c>
      <c r="H36" s="23">
        <f t="shared" si="11"/>
        <v>22549.479604734403</v>
      </c>
      <c r="I36" s="5">
        <f t="shared" si="4"/>
        <v>56576.685864200554</v>
      </c>
      <c r="J36" s="23"/>
      <c r="K36" s="23">
        <f t="shared" si="5"/>
        <v>70.083865683358397</v>
      </c>
      <c r="L36" s="23"/>
      <c r="M36" s="23">
        <f t="shared" si="6"/>
        <v>56646.769729883912</v>
      </c>
      <c r="N36" s="23">
        <f>J36+L36+Grade11!I36</f>
        <v>50453.586221148667</v>
      </c>
      <c r="O36" s="23">
        <f t="shared" si="7"/>
        <v>6069.3198385605401</v>
      </c>
      <c r="P36" s="23">
        <f t="shared" si="8"/>
        <v>91.48444847164005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1.9964950187572048</v>
      </c>
      <c r="C37" s="5">
        <f t="shared" ref="C37:C56" si="13">pretaxincome*B37/expnorm</f>
        <v>51352.390689522283</v>
      </c>
      <c r="D37" s="5">
        <f t="shared" ref="D37:D56" si="14">IF(A37&lt;startage,1,0)*(C37*(1-initialunempprob))+IF(A37=startage,1,0)*(C37*(1-unempprob))+IF(A37&gt;startage,1,0)*(C37*(1-unempprob)+unempprob*300*52)</f>
        <v>49743.533108493779</v>
      </c>
      <c r="E37" s="5">
        <f t="shared" si="1"/>
        <v>40243.533108493779</v>
      </c>
      <c r="F37" s="5">
        <f t="shared" si="2"/>
        <v>14015.616870772596</v>
      </c>
      <c r="G37" s="5">
        <f t="shared" si="3"/>
        <v>35727.916237721183</v>
      </c>
      <c r="H37" s="23">
        <f t="shared" si="11"/>
        <v>23113.216594852762</v>
      </c>
      <c r="I37" s="5">
        <f t="shared" ref="I37:I56" si="15">G37+IF(A37&lt;startage,1,0)*(H37*(1-initialunempprob))+IF(A37&gt;=startage,1,0)*(H37*(1-unempprob))</f>
        <v>57801.038085805572</v>
      </c>
      <c r="J37" s="23"/>
      <c r="K37" s="23">
        <f t="shared" ref="K37:K56" si="16">IF(A37&gt;=startage,1,0)*0.002*G37</f>
        <v>71.455832475442364</v>
      </c>
      <c r="L37" s="23"/>
      <c r="M37" s="23">
        <f t="shared" si="6"/>
        <v>57872.493918281012</v>
      </c>
      <c r="N37" s="23">
        <f>J37+L37+Grade11!I37</f>
        <v>51630.741966677379</v>
      </c>
      <c r="O37" s="23">
        <f t="shared" si="7"/>
        <v>6116.9169125715634</v>
      </c>
      <c r="P37" s="23">
        <f t="shared" ref="P37:P68" si="17">O37/return^(A37-startage+1)</f>
        <v>79.373549965332032</v>
      </c>
      <c r="Q37" s="23"/>
    </row>
    <row r="38" spans="1:17" x14ac:dyDescent="0.2">
      <c r="A38" s="5">
        <v>47</v>
      </c>
      <c r="B38" s="1">
        <f t="shared" si="12"/>
        <v>2.0464073942261352</v>
      </c>
      <c r="C38" s="5">
        <f t="shared" si="13"/>
        <v>52636.200456760344</v>
      </c>
      <c r="D38" s="5">
        <f t="shared" si="14"/>
        <v>50969.571436206126</v>
      </c>
      <c r="E38" s="5">
        <f t="shared" si="1"/>
        <v>41469.571436206126</v>
      </c>
      <c r="F38" s="5">
        <f t="shared" si="2"/>
        <v>14538.522217541913</v>
      </c>
      <c r="G38" s="5">
        <f t="shared" si="3"/>
        <v>36431.049218664215</v>
      </c>
      <c r="H38" s="23">
        <f t="shared" ref="H38:H56" si="18">benefits*B38/expnorm</f>
        <v>23691.047009724083</v>
      </c>
      <c r="I38" s="5">
        <f t="shared" si="15"/>
        <v>59055.999112950711</v>
      </c>
      <c r="J38" s="23"/>
      <c r="K38" s="23">
        <f t="shared" si="16"/>
        <v>72.862098437328427</v>
      </c>
      <c r="L38" s="23"/>
      <c r="M38" s="23">
        <f t="shared" si="6"/>
        <v>59128.861211388037</v>
      </c>
      <c r="N38" s="23">
        <f>J38+L38+Grade11!I38</f>
        <v>52750.229754509768</v>
      </c>
      <c r="O38" s="23">
        <f t="shared" si="7"/>
        <v>6251.0588277407051</v>
      </c>
      <c r="P38" s="23">
        <f t="shared" si="17"/>
        <v>69.828511139731361</v>
      </c>
      <c r="Q38" s="23"/>
    </row>
    <row r="39" spans="1:17" x14ac:dyDescent="0.2">
      <c r="A39" s="5">
        <v>48</v>
      </c>
      <c r="B39" s="1">
        <f t="shared" si="12"/>
        <v>2.097567579081788</v>
      </c>
      <c r="C39" s="5">
        <f t="shared" si="13"/>
        <v>53952.105468179339</v>
      </c>
      <c r="D39" s="5">
        <f t="shared" si="14"/>
        <v>52226.26072211127</v>
      </c>
      <c r="E39" s="5">
        <f t="shared" si="1"/>
        <v>42726.26072211127</v>
      </c>
      <c r="F39" s="5">
        <f t="shared" si="2"/>
        <v>15074.500197980457</v>
      </c>
      <c r="G39" s="5">
        <f t="shared" si="3"/>
        <v>37151.760524130812</v>
      </c>
      <c r="H39" s="23">
        <f t="shared" si="18"/>
        <v>24283.323184967179</v>
      </c>
      <c r="I39" s="5">
        <f t="shared" si="15"/>
        <v>60342.334165774468</v>
      </c>
      <c r="J39" s="23"/>
      <c r="K39" s="23">
        <f t="shared" si="16"/>
        <v>74.303521048261629</v>
      </c>
      <c r="L39" s="23"/>
      <c r="M39" s="23">
        <f t="shared" si="6"/>
        <v>60416.637686822731</v>
      </c>
      <c r="N39" s="23">
        <f>J39+L39+Grade11!I39</f>
        <v>53876.907588372531</v>
      </c>
      <c r="O39" s="23">
        <f t="shared" si="7"/>
        <v>6408.9354964811937</v>
      </c>
      <c r="P39" s="23">
        <f t="shared" si="17"/>
        <v>61.631263327838091</v>
      </c>
      <c r="Q39" s="23"/>
    </row>
    <row r="40" spans="1:17" x14ac:dyDescent="0.2">
      <c r="A40" s="5">
        <v>49</v>
      </c>
      <c r="B40" s="1">
        <f t="shared" si="12"/>
        <v>2.1500067685588333</v>
      </c>
      <c r="C40" s="5">
        <f t="shared" si="13"/>
        <v>55300.908104883842</v>
      </c>
      <c r="D40" s="5">
        <f t="shared" si="14"/>
        <v>53514.367240164065</v>
      </c>
      <c r="E40" s="5">
        <f t="shared" si="1"/>
        <v>44014.367240164065</v>
      </c>
      <c r="F40" s="5">
        <f t="shared" si="2"/>
        <v>15623.877627929975</v>
      </c>
      <c r="G40" s="5">
        <f t="shared" si="3"/>
        <v>37890.489612234087</v>
      </c>
      <c r="H40" s="23">
        <f t="shared" si="18"/>
        <v>24890.406264591365</v>
      </c>
      <c r="I40" s="5">
        <f t="shared" si="15"/>
        <v>61660.827594918839</v>
      </c>
      <c r="J40" s="23"/>
      <c r="K40" s="23">
        <f t="shared" si="16"/>
        <v>75.780979224468169</v>
      </c>
      <c r="L40" s="23"/>
      <c r="M40" s="23">
        <f t="shared" si="6"/>
        <v>61736.608574143305</v>
      </c>
      <c r="N40" s="23">
        <f>J40+L40+Grade11!I40</f>
        <v>55031.752368081841</v>
      </c>
      <c r="O40" s="23">
        <f t="shared" ref="O40:O69" si="19">IF(A40&lt;startage,1,0)*(M40-N40)+IF(A40&gt;=startage,1,0)*(completionprob*(part*(I40-N40)+K40))</f>
        <v>6570.7590819402367</v>
      </c>
      <c r="P40" s="23">
        <f t="shared" si="17"/>
        <v>54.395965125742016</v>
      </c>
      <c r="Q40" s="23"/>
    </row>
    <row r="41" spans="1:17" x14ac:dyDescent="0.2">
      <c r="A41" s="5">
        <v>50</v>
      </c>
      <c r="B41" s="1">
        <f t="shared" si="12"/>
        <v>2.2037569377728037</v>
      </c>
      <c r="C41" s="5">
        <f t="shared" si="13"/>
        <v>56683.430807505923</v>
      </c>
      <c r="D41" s="5">
        <f t="shared" si="14"/>
        <v>54834.676421168151</v>
      </c>
      <c r="E41" s="5">
        <f t="shared" si="1"/>
        <v>45334.676421168151</v>
      </c>
      <c r="F41" s="5">
        <f t="shared" si="2"/>
        <v>16186.989493628216</v>
      </c>
      <c r="G41" s="5">
        <f t="shared" si="3"/>
        <v>38647.686927539937</v>
      </c>
      <c r="H41" s="23">
        <f t="shared" si="18"/>
        <v>25512.666421206144</v>
      </c>
      <c r="I41" s="5">
        <f t="shared" si="15"/>
        <v>63012.283359791807</v>
      </c>
      <c r="J41" s="23"/>
      <c r="K41" s="23">
        <f t="shared" si="16"/>
        <v>77.295373855079873</v>
      </c>
      <c r="L41" s="23"/>
      <c r="M41" s="23">
        <f t="shared" si="6"/>
        <v>63089.578733646886</v>
      </c>
      <c r="N41" s="23">
        <f>J41+L41+Grade11!I41</f>
        <v>56215.468267283883</v>
      </c>
      <c r="O41" s="23">
        <f t="shared" si="19"/>
        <v>6736.6282570357434</v>
      </c>
      <c r="P41" s="23">
        <f t="shared" si="17"/>
        <v>48.009778081490573</v>
      </c>
      <c r="Q41" s="23"/>
    </row>
    <row r="42" spans="1:17" x14ac:dyDescent="0.2">
      <c r="A42" s="5">
        <v>51</v>
      </c>
      <c r="B42" s="1">
        <f t="shared" si="12"/>
        <v>2.2588508612171236</v>
      </c>
      <c r="C42" s="5">
        <f t="shared" si="13"/>
        <v>58100.516577693568</v>
      </c>
      <c r="D42" s="5">
        <f t="shared" si="14"/>
        <v>56187.993331697355</v>
      </c>
      <c r="E42" s="5">
        <f t="shared" si="1"/>
        <v>46687.993331697355</v>
      </c>
      <c r="F42" s="5">
        <f t="shared" si="2"/>
        <v>16764.179155968923</v>
      </c>
      <c r="G42" s="5">
        <f t="shared" si="3"/>
        <v>39423.814175728432</v>
      </c>
      <c r="H42" s="23">
        <f t="shared" si="18"/>
        <v>26150.4830817363</v>
      </c>
      <c r="I42" s="5">
        <f t="shared" si="15"/>
        <v>64397.525518786599</v>
      </c>
      <c r="J42" s="23"/>
      <c r="K42" s="23">
        <f t="shared" si="16"/>
        <v>78.847628351456862</v>
      </c>
      <c r="L42" s="23"/>
      <c r="M42" s="23">
        <f t="shared" si="6"/>
        <v>64476.373147138052</v>
      </c>
      <c r="N42" s="23">
        <f>J42+L42+Grade11!I42</f>
        <v>57428.777063965972</v>
      </c>
      <c r="O42" s="23">
        <f t="shared" si="19"/>
        <v>6906.6441615086414</v>
      </c>
      <c r="P42" s="23">
        <f t="shared" si="17"/>
        <v>42.373093397063165</v>
      </c>
      <c r="Q42" s="23"/>
    </row>
    <row r="43" spans="1:17" x14ac:dyDescent="0.2">
      <c r="A43" s="5">
        <v>52</v>
      </c>
      <c r="B43" s="1">
        <f t="shared" si="12"/>
        <v>2.3153221327475517</v>
      </c>
      <c r="C43" s="5">
        <f t="shared" si="13"/>
        <v>59553.029492135909</v>
      </c>
      <c r="D43" s="5">
        <f t="shared" si="14"/>
        <v>57575.143164989793</v>
      </c>
      <c r="E43" s="5">
        <f t="shared" si="1"/>
        <v>48075.143164989793</v>
      </c>
      <c r="F43" s="5">
        <f t="shared" si="2"/>
        <v>17355.798559868148</v>
      </c>
      <c r="G43" s="5">
        <f t="shared" si="3"/>
        <v>40219.344605121645</v>
      </c>
      <c r="H43" s="23">
        <f t="shared" si="18"/>
        <v>26804.245158779708</v>
      </c>
      <c r="I43" s="5">
        <f t="shared" si="15"/>
        <v>65817.398731756257</v>
      </c>
      <c r="J43" s="23"/>
      <c r="K43" s="23">
        <f t="shared" si="16"/>
        <v>80.438689210243297</v>
      </c>
      <c r="L43" s="23"/>
      <c r="M43" s="23">
        <f t="shared" si="6"/>
        <v>65897.837420966505</v>
      </c>
      <c r="N43" s="23">
        <f>J43+L43+Grade11!I43</f>
        <v>58672.418580565121</v>
      </c>
      <c r="O43" s="23">
        <f t="shared" si="19"/>
        <v>7080.9104635933509</v>
      </c>
      <c r="P43" s="23">
        <f t="shared" si="17"/>
        <v>37.397981735397124</v>
      </c>
      <c r="Q43" s="23"/>
    </row>
    <row r="44" spans="1:17" x14ac:dyDescent="0.2">
      <c r="A44" s="5">
        <v>53</v>
      </c>
      <c r="B44" s="1">
        <f t="shared" si="12"/>
        <v>2.3732051860662402</v>
      </c>
      <c r="C44" s="5">
        <f t="shared" si="13"/>
        <v>61041.855229439294</v>
      </c>
      <c r="D44" s="5">
        <f t="shared" si="14"/>
        <v>58996.971744114526</v>
      </c>
      <c r="E44" s="5">
        <f t="shared" si="1"/>
        <v>49496.971744114526</v>
      </c>
      <c r="F44" s="5">
        <f t="shared" si="2"/>
        <v>17962.208448864847</v>
      </c>
      <c r="G44" s="5">
        <f t="shared" si="3"/>
        <v>41034.763295249679</v>
      </c>
      <c r="H44" s="23">
        <f t="shared" si="18"/>
        <v>27474.351287749192</v>
      </c>
      <c r="I44" s="5">
        <f t="shared" si="15"/>
        <v>67272.76877505015</v>
      </c>
      <c r="J44" s="23"/>
      <c r="K44" s="23">
        <f t="shared" si="16"/>
        <v>82.069526590499365</v>
      </c>
      <c r="L44" s="23"/>
      <c r="M44" s="23">
        <f t="shared" si="6"/>
        <v>67354.838301640644</v>
      </c>
      <c r="N44" s="23">
        <f>J44+L44+Grade11!I44</f>
        <v>59947.151135079257</v>
      </c>
      <c r="O44" s="23">
        <f t="shared" si="19"/>
        <v>7259.5334232301648</v>
      </c>
      <c r="P44" s="23">
        <f t="shared" si="17"/>
        <v>33.006824545627978</v>
      </c>
      <c r="Q44" s="23"/>
    </row>
    <row r="45" spans="1:17" x14ac:dyDescent="0.2">
      <c r="A45" s="5">
        <v>54</v>
      </c>
      <c r="B45" s="1">
        <f t="shared" si="12"/>
        <v>2.4325353157178964</v>
      </c>
      <c r="C45" s="5">
        <f t="shared" si="13"/>
        <v>62567.901610175279</v>
      </c>
      <c r="D45" s="5">
        <f t="shared" si="14"/>
        <v>60454.346037717391</v>
      </c>
      <c r="E45" s="5">
        <f t="shared" si="1"/>
        <v>50954.346037717391</v>
      </c>
      <c r="F45" s="5">
        <f t="shared" si="2"/>
        <v>18583.778585086468</v>
      </c>
      <c r="G45" s="5">
        <f t="shared" si="3"/>
        <v>41870.567452630923</v>
      </c>
      <c r="H45" s="23">
        <f t="shared" si="18"/>
        <v>28161.210069942925</v>
      </c>
      <c r="I45" s="5">
        <f t="shared" si="15"/>
        <v>68764.523069426417</v>
      </c>
      <c r="J45" s="23"/>
      <c r="K45" s="23">
        <f t="shared" si="16"/>
        <v>83.741134905261845</v>
      </c>
      <c r="L45" s="23"/>
      <c r="M45" s="23">
        <f t="shared" si="6"/>
        <v>68848.264204331674</v>
      </c>
      <c r="N45" s="23">
        <f>J45+L45+Grade11!I45</f>
        <v>61253.752003456233</v>
      </c>
      <c r="O45" s="23">
        <f t="shared" si="19"/>
        <v>7442.6219568579372</v>
      </c>
      <c r="P45" s="23">
        <f t="shared" si="17"/>
        <v>29.131105669540943</v>
      </c>
      <c r="Q45" s="23"/>
    </row>
    <row r="46" spans="1:17" x14ac:dyDescent="0.2">
      <c r="A46" s="5">
        <v>55</v>
      </c>
      <c r="B46" s="1">
        <f t="shared" si="12"/>
        <v>2.4933486986108435</v>
      </c>
      <c r="C46" s="5">
        <f t="shared" si="13"/>
        <v>64132.099150429662</v>
      </c>
      <c r="D46" s="5">
        <f t="shared" si="14"/>
        <v>61948.154688660325</v>
      </c>
      <c r="E46" s="5">
        <f t="shared" si="1"/>
        <v>52448.154688660325</v>
      </c>
      <c r="F46" s="5">
        <f t="shared" si="2"/>
        <v>19220.887974713627</v>
      </c>
      <c r="G46" s="5">
        <f t="shared" si="3"/>
        <v>42727.266713946694</v>
      </c>
      <c r="H46" s="23">
        <f t="shared" si="18"/>
        <v>28865.240321691497</v>
      </c>
      <c r="I46" s="5">
        <f t="shared" si="15"/>
        <v>70293.57122116207</v>
      </c>
      <c r="J46" s="23"/>
      <c r="K46" s="23">
        <f t="shared" si="16"/>
        <v>85.454533427893395</v>
      </c>
      <c r="L46" s="23"/>
      <c r="M46" s="23">
        <f t="shared" si="6"/>
        <v>70379.025754589966</v>
      </c>
      <c r="N46" s="23">
        <f>J46+L46+Grade11!I46</f>
        <v>62593.017893542623</v>
      </c>
      <c r="O46" s="23">
        <f t="shared" si="19"/>
        <v>7630.2877038263941</v>
      </c>
      <c r="P46" s="23">
        <f t="shared" si="17"/>
        <v>25.710344474416068</v>
      </c>
      <c r="Q46" s="23"/>
    </row>
    <row r="47" spans="1:17" x14ac:dyDescent="0.2">
      <c r="A47" s="5">
        <v>56</v>
      </c>
      <c r="B47" s="1">
        <f t="shared" si="12"/>
        <v>2.555682416076114</v>
      </c>
      <c r="C47" s="5">
        <f t="shared" si="13"/>
        <v>65735.401629190383</v>
      </c>
      <c r="D47" s="5">
        <f t="shared" si="14"/>
        <v>63479.308555876814</v>
      </c>
      <c r="E47" s="5">
        <f t="shared" si="1"/>
        <v>53979.308555876814</v>
      </c>
      <c r="F47" s="5">
        <f t="shared" si="2"/>
        <v>19873.925099081462</v>
      </c>
      <c r="G47" s="5">
        <f t="shared" si="3"/>
        <v>43605.383456795353</v>
      </c>
      <c r="H47" s="23">
        <f t="shared" si="18"/>
        <v>29586.871329733774</v>
      </c>
      <c r="I47" s="5">
        <f t="shared" si="15"/>
        <v>71860.845576691107</v>
      </c>
      <c r="J47" s="23"/>
      <c r="K47" s="23">
        <f t="shared" si="16"/>
        <v>87.210766913590703</v>
      </c>
      <c r="L47" s="23"/>
      <c r="M47" s="23">
        <f t="shared" si="6"/>
        <v>71948.056343604694</v>
      </c>
      <c r="N47" s="23">
        <f>J47+L47+Grade11!I47</f>
        <v>63965.765430881191</v>
      </c>
      <c r="O47" s="23">
        <f t="shared" si="19"/>
        <v>7822.6450944690359</v>
      </c>
      <c r="P47" s="23">
        <f t="shared" si="17"/>
        <v>22.691153949863697</v>
      </c>
      <c r="Q47" s="23"/>
    </row>
    <row r="48" spans="1:17" x14ac:dyDescent="0.2">
      <c r="A48" s="5">
        <v>57</v>
      </c>
      <c r="B48" s="1">
        <f t="shared" si="12"/>
        <v>2.6195744764780171</v>
      </c>
      <c r="C48" s="5">
        <f t="shared" si="13"/>
        <v>67378.786669920155</v>
      </c>
      <c r="D48" s="5">
        <f t="shared" si="14"/>
        <v>65048.741269773745</v>
      </c>
      <c r="E48" s="5">
        <f t="shared" si="1"/>
        <v>55548.741269773745</v>
      </c>
      <c r="F48" s="5">
        <f t="shared" si="2"/>
        <v>20543.288151558503</v>
      </c>
      <c r="G48" s="5">
        <f t="shared" si="3"/>
        <v>44505.453118215242</v>
      </c>
      <c r="H48" s="23">
        <f t="shared" si="18"/>
        <v>30326.543112977124</v>
      </c>
      <c r="I48" s="5">
        <f t="shared" si="15"/>
        <v>73467.301791108388</v>
      </c>
      <c r="J48" s="23"/>
      <c r="K48" s="23">
        <f t="shared" si="16"/>
        <v>89.010906236430486</v>
      </c>
      <c r="L48" s="23"/>
      <c r="M48" s="23">
        <f t="shared" si="6"/>
        <v>73556.312697344823</v>
      </c>
      <c r="N48" s="23">
        <f>J48+L48+Grade11!I48</f>
        <v>65372.831656653216</v>
      </c>
      <c r="O48" s="23">
        <f t="shared" si="19"/>
        <v>8019.8114198777712</v>
      </c>
      <c r="P48" s="23">
        <f t="shared" si="17"/>
        <v>20.026409142662619</v>
      </c>
      <c r="Q48" s="23"/>
    </row>
    <row r="49" spans="1:17" x14ac:dyDescent="0.2">
      <c r="A49" s="5">
        <v>58</v>
      </c>
      <c r="B49" s="1">
        <f t="shared" si="12"/>
        <v>2.6850638383899672</v>
      </c>
      <c r="C49" s="5">
        <f t="shared" si="13"/>
        <v>69063.256336668142</v>
      </c>
      <c r="D49" s="5">
        <f t="shared" si="14"/>
        <v>66657.409801518079</v>
      </c>
      <c r="E49" s="5">
        <f t="shared" si="1"/>
        <v>57157.409801518079</v>
      </c>
      <c r="F49" s="5">
        <f t="shared" si="2"/>
        <v>21229.385280347458</v>
      </c>
      <c r="G49" s="5">
        <f t="shared" si="3"/>
        <v>45428.024521170621</v>
      </c>
      <c r="H49" s="23">
        <f t="shared" si="18"/>
        <v>31084.706690801548</v>
      </c>
      <c r="I49" s="5">
        <f t="shared" si="15"/>
        <v>75113.919410886097</v>
      </c>
      <c r="J49" s="23"/>
      <c r="K49" s="23">
        <f t="shared" si="16"/>
        <v>90.85604904234124</v>
      </c>
      <c r="L49" s="23"/>
      <c r="M49" s="23">
        <f t="shared" si="6"/>
        <v>75204.775459928438</v>
      </c>
      <c r="N49" s="23">
        <f>J49+L49+Grade11!I49</f>
        <v>66815.074538069544</v>
      </c>
      <c r="O49" s="23">
        <f t="shared" si="19"/>
        <v>8221.9069034217155</v>
      </c>
      <c r="P49" s="23">
        <f t="shared" si="17"/>
        <v>17.674513013890731</v>
      </c>
      <c r="Q49" s="23"/>
    </row>
    <row r="50" spans="1:17" x14ac:dyDescent="0.2">
      <c r="A50" s="5">
        <v>59</v>
      </c>
      <c r="B50" s="1">
        <f t="shared" si="12"/>
        <v>2.7521904343497163</v>
      </c>
      <c r="C50" s="5">
        <f t="shared" si="13"/>
        <v>70789.837745084849</v>
      </c>
      <c r="D50" s="5">
        <f t="shared" si="14"/>
        <v>68306.295046556028</v>
      </c>
      <c r="E50" s="5">
        <f t="shared" si="1"/>
        <v>58806.295046556028</v>
      </c>
      <c r="F50" s="5">
        <f t="shared" si="2"/>
        <v>21932.634837356149</v>
      </c>
      <c r="G50" s="5">
        <f t="shared" si="3"/>
        <v>46373.660209199879</v>
      </c>
      <c r="H50" s="23">
        <f t="shared" si="18"/>
        <v>31861.824358071586</v>
      </c>
      <c r="I50" s="5">
        <f t="shared" si="15"/>
        <v>76801.702471158234</v>
      </c>
      <c r="J50" s="23"/>
      <c r="K50" s="23">
        <f t="shared" si="16"/>
        <v>92.747320418399767</v>
      </c>
      <c r="L50" s="23"/>
      <c r="M50" s="23">
        <f t="shared" si="6"/>
        <v>76894.449791576641</v>
      </c>
      <c r="N50" s="23">
        <f>J50+L50+Grade11!I50</f>
        <v>68293.37349152127</v>
      </c>
      <c r="O50" s="23">
        <f t="shared" si="19"/>
        <v>8429.0547740542552</v>
      </c>
      <c r="P50" s="23">
        <f t="shared" si="17"/>
        <v>15.598748313145368</v>
      </c>
      <c r="Q50" s="23"/>
    </row>
    <row r="51" spans="1:17" x14ac:dyDescent="0.2">
      <c r="A51" s="5">
        <v>60</v>
      </c>
      <c r="B51" s="1">
        <f t="shared" si="12"/>
        <v>2.8209951952084591</v>
      </c>
      <c r="C51" s="5">
        <f t="shared" si="13"/>
        <v>72559.583688711966</v>
      </c>
      <c r="D51" s="5">
        <f t="shared" si="14"/>
        <v>69996.402422719926</v>
      </c>
      <c r="E51" s="5">
        <f t="shared" si="1"/>
        <v>60496.402422719926</v>
      </c>
      <c r="F51" s="5">
        <f t="shared" si="2"/>
        <v>22653.465633290049</v>
      </c>
      <c r="G51" s="5">
        <f t="shared" si="3"/>
        <v>47342.936789429878</v>
      </c>
      <c r="H51" s="23">
        <f t="shared" si="18"/>
        <v>32658.369967023373</v>
      </c>
      <c r="I51" s="5">
        <f t="shared" si="15"/>
        <v>78531.680107937194</v>
      </c>
      <c r="J51" s="23"/>
      <c r="K51" s="23">
        <f t="shared" si="16"/>
        <v>94.685873578859756</v>
      </c>
      <c r="L51" s="23"/>
      <c r="M51" s="23">
        <f t="shared" si="6"/>
        <v>78626.36598151605</v>
      </c>
      <c r="N51" s="23">
        <f>J51+L51+Grade11!I51</f>
        <v>69808.629918809311</v>
      </c>
      <c r="O51" s="23">
        <f t="shared" si="19"/>
        <v>8641.3813414526085</v>
      </c>
      <c r="P51" s="23">
        <f t="shared" si="17"/>
        <v>13.76670539868778</v>
      </c>
      <c r="Q51" s="23"/>
    </row>
    <row r="52" spans="1:17" x14ac:dyDescent="0.2">
      <c r="A52" s="5">
        <v>61</v>
      </c>
      <c r="B52" s="1">
        <f t="shared" si="12"/>
        <v>2.8915200750886707</v>
      </c>
      <c r="C52" s="5">
        <f t="shared" si="13"/>
        <v>74373.573280929762</v>
      </c>
      <c r="D52" s="5">
        <f t="shared" si="14"/>
        <v>71728.762483287923</v>
      </c>
      <c r="E52" s="5">
        <f t="shared" si="1"/>
        <v>62228.762483287923</v>
      </c>
      <c r="F52" s="5">
        <f t="shared" si="2"/>
        <v>23392.317199122299</v>
      </c>
      <c r="G52" s="5">
        <f t="shared" si="3"/>
        <v>48336.445284165624</v>
      </c>
      <c r="H52" s="23">
        <f t="shared" si="18"/>
        <v>33474.829216198959</v>
      </c>
      <c r="I52" s="5">
        <f t="shared" si="15"/>
        <v>80304.907185635631</v>
      </c>
      <c r="J52" s="23"/>
      <c r="K52" s="23">
        <f t="shared" si="16"/>
        <v>96.672890568331255</v>
      </c>
      <c r="L52" s="23"/>
      <c r="M52" s="23">
        <f t="shared" si="6"/>
        <v>80401.580076203958</v>
      </c>
      <c r="N52" s="23">
        <f>J52+L52+Grade11!I52</f>
        <v>71361.767756779533</v>
      </c>
      <c r="O52" s="23">
        <f t="shared" si="19"/>
        <v>8859.0160730359421</v>
      </c>
      <c r="P52" s="23">
        <f t="shared" si="17"/>
        <v>12.149777110511533</v>
      </c>
      <c r="Q52" s="23"/>
    </row>
    <row r="53" spans="1:17" x14ac:dyDescent="0.2">
      <c r="A53" s="5">
        <v>62</v>
      </c>
      <c r="B53" s="1">
        <f t="shared" si="12"/>
        <v>2.9638080769658868</v>
      </c>
      <c r="C53" s="5">
        <f t="shared" si="13"/>
        <v>76232.912612953005</v>
      </c>
      <c r="D53" s="5">
        <f t="shared" si="14"/>
        <v>73504.431545370113</v>
      </c>
      <c r="E53" s="5">
        <f t="shared" si="1"/>
        <v>64004.431545370113</v>
      </c>
      <c r="F53" s="5">
        <f t="shared" si="2"/>
        <v>24149.640054100353</v>
      </c>
      <c r="G53" s="5">
        <f t="shared" si="3"/>
        <v>49354.79149126976</v>
      </c>
      <c r="H53" s="23">
        <f t="shared" si="18"/>
        <v>34311.699946603927</v>
      </c>
      <c r="I53" s="5">
        <f t="shared" si="15"/>
        <v>82122.464940276506</v>
      </c>
      <c r="J53" s="23"/>
      <c r="K53" s="23">
        <f t="shared" si="16"/>
        <v>98.709582982539516</v>
      </c>
      <c r="L53" s="23"/>
      <c r="M53" s="23">
        <f t="shared" si="6"/>
        <v>82221.174523259047</v>
      </c>
      <c r="N53" s="23">
        <f>J53+L53+Grade11!I53</f>
        <v>72953.734040699026</v>
      </c>
      <c r="O53" s="23">
        <f t="shared" si="19"/>
        <v>9082.0916729088185</v>
      </c>
      <c r="P53" s="23">
        <f t="shared" si="17"/>
        <v>10.722712843810804</v>
      </c>
      <c r="Q53" s="23"/>
    </row>
    <row r="54" spans="1:17" x14ac:dyDescent="0.2">
      <c r="A54" s="5">
        <v>63</v>
      </c>
      <c r="B54" s="1">
        <f t="shared" si="12"/>
        <v>3.0379032788900342</v>
      </c>
      <c r="C54" s="5">
        <f t="shared" si="13"/>
        <v>78138.735428276821</v>
      </c>
      <c r="D54" s="5">
        <f t="shared" si="14"/>
        <v>75324.492334004361</v>
      </c>
      <c r="E54" s="5">
        <f t="shared" si="1"/>
        <v>65824.492334004361</v>
      </c>
      <c r="F54" s="5">
        <f t="shared" si="2"/>
        <v>24925.895980452857</v>
      </c>
      <c r="G54" s="5">
        <f t="shared" si="3"/>
        <v>50398.596353551504</v>
      </c>
      <c r="H54" s="23">
        <f t="shared" si="18"/>
        <v>35169.492445269032</v>
      </c>
      <c r="I54" s="5">
        <f t="shared" si="15"/>
        <v>83985.461638783425</v>
      </c>
      <c r="J54" s="23"/>
      <c r="K54" s="23">
        <f t="shared" si="16"/>
        <v>100.79719270710301</v>
      </c>
      <c r="L54" s="23"/>
      <c r="M54" s="23">
        <f t="shared" si="6"/>
        <v>84086.25883149053</v>
      </c>
      <c r="N54" s="23">
        <f>J54+L54+Grade11!I54</f>
        <v>74585.499481716484</v>
      </c>
      <c r="O54" s="23">
        <f t="shared" si="19"/>
        <v>9310.7441627785629</v>
      </c>
      <c r="P54" s="23">
        <f t="shared" si="17"/>
        <v>9.4632248891878383</v>
      </c>
      <c r="Q54" s="23"/>
    </row>
    <row r="55" spans="1:17" x14ac:dyDescent="0.2">
      <c r="A55" s="5">
        <v>64</v>
      </c>
      <c r="B55" s="1">
        <f t="shared" si="12"/>
        <v>3.1138508608622844</v>
      </c>
      <c r="C55" s="5">
        <f t="shared" si="13"/>
        <v>80092.203813983724</v>
      </c>
      <c r="D55" s="5">
        <f t="shared" si="14"/>
        <v>77190.054642354458</v>
      </c>
      <c r="E55" s="5">
        <f t="shared" si="1"/>
        <v>67690.054642354458</v>
      </c>
      <c r="F55" s="5">
        <f t="shared" si="2"/>
        <v>25721.558304964175</v>
      </c>
      <c r="G55" s="5">
        <f t="shared" si="3"/>
        <v>51468.496337390286</v>
      </c>
      <c r="H55" s="23">
        <f t="shared" si="18"/>
        <v>36048.729756400746</v>
      </c>
      <c r="I55" s="5">
        <f t="shared" si="15"/>
        <v>85895.033254752998</v>
      </c>
      <c r="J55" s="23"/>
      <c r="K55" s="23">
        <f t="shared" si="16"/>
        <v>102.93699267478057</v>
      </c>
      <c r="L55" s="23"/>
      <c r="M55" s="23">
        <f t="shared" si="6"/>
        <v>85997.970247427773</v>
      </c>
      <c r="N55" s="23">
        <f>J55+L55+Grade11!I55</f>
        <v>76258.059058759405</v>
      </c>
      <c r="O55" s="23">
        <f t="shared" si="19"/>
        <v>9545.1129648950064</v>
      </c>
      <c r="P55" s="23">
        <f t="shared" si="17"/>
        <v>8.351640917382344</v>
      </c>
      <c r="Q55" s="23"/>
    </row>
    <row r="56" spans="1:17" x14ac:dyDescent="0.2">
      <c r="A56" s="5">
        <v>65</v>
      </c>
      <c r="B56" s="1">
        <f t="shared" si="12"/>
        <v>3.1916971323838421</v>
      </c>
      <c r="C56" s="5">
        <f t="shared" si="13"/>
        <v>82094.508909333337</v>
      </c>
      <c r="D56" s="5">
        <f t="shared" si="14"/>
        <v>79102.256008413329</v>
      </c>
      <c r="E56" s="5">
        <f t="shared" si="1"/>
        <v>69602.256008413329</v>
      </c>
      <c r="F56" s="5">
        <f t="shared" si="2"/>
        <v>26537.112187588282</v>
      </c>
      <c r="G56" s="5">
        <f t="shared" si="3"/>
        <v>52565.143820825047</v>
      </c>
      <c r="H56" s="23">
        <f t="shared" si="18"/>
        <v>36949.948000310775</v>
      </c>
      <c r="I56" s="5">
        <f t="shared" si="15"/>
        <v>87852.344161121844</v>
      </c>
      <c r="J56" s="23"/>
      <c r="K56" s="23">
        <f t="shared" si="16"/>
        <v>105.1302876416501</v>
      </c>
      <c r="L56" s="23"/>
      <c r="M56" s="23">
        <f t="shared" si="6"/>
        <v>87957.474448763489</v>
      </c>
      <c r="N56" s="23">
        <f>J56+L56+Grade11!I56</f>
        <v>77972.432625228394</v>
      </c>
      <c r="O56" s="23">
        <f t="shared" si="19"/>
        <v>9785.3409870643991</v>
      </c>
      <c r="P56" s="23">
        <f t="shared" si="17"/>
        <v>7.3705972028794138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105.1302876416501</v>
      </c>
      <c r="L57" s="23"/>
      <c r="M57" s="23">
        <f t="shared" si="6"/>
        <v>105.1302876416501</v>
      </c>
      <c r="N57" s="23">
        <f>J57+L57+Grade11!I57</f>
        <v>0</v>
      </c>
      <c r="O57" s="23">
        <f t="shared" si="19"/>
        <v>103.0276818888171</v>
      </c>
      <c r="P57" s="23">
        <f t="shared" si="17"/>
        <v>6.6806176342260368E-2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105.1302876416501</v>
      </c>
      <c r="L58" s="23"/>
      <c r="M58" s="23">
        <f t="shared" si="6"/>
        <v>105.1302876416501</v>
      </c>
      <c r="N58" s="23">
        <f>J58+L58+Grade11!I58</f>
        <v>0</v>
      </c>
      <c r="O58" s="23">
        <f t="shared" si="19"/>
        <v>103.0276818888171</v>
      </c>
      <c r="P58" s="23">
        <f t="shared" si="17"/>
        <v>5.751122109841858E-2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105.1302876416501</v>
      </c>
      <c r="L59" s="23"/>
      <c r="M59" s="23">
        <f t="shared" si="6"/>
        <v>105.1302876416501</v>
      </c>
      <c r="N59" s="23">
        <f>J59+L59+Grade11!I59</f>
        <v>0</v>
      </c>
      <c r="O59" s="23">
        <f t="shared" si="19"/>
        <v>103.0276818888171</v>
      </c>
      <c r="P59" s="23">
        <f t="shared" si="17"/>
        <v>4.9509502464054292E-2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105.1302876416501</v>
      </c>
      <c r="L60" s="23"/>
      <c r="M60" s="23">
        <f t="shared" si="6"/>
        <v>105.1302876416501</v>
      </c>
      <c r="N60" s="23">
        <f>J60+L60+Grade11!I60</f>
        <v>0</v>
      </c>
      <c r="O60" s="23">
        <f t="shared" si="19"/>
        <v>103.0276818888171</v>
      </c>
      <c r="P60" s="23">
        <f t="shared" si="17"/>
        <v>4.2621088327154319E-2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105.1302876416501</v>
      </c>
      <c r="L61" s="23"/>
      <c r="M61" s="23">
        <f t="shared" si="6"/>
        <v>105.1302876416501</v>
      </c>
      <c r="N61" s="23">
        <f>J61+L61+Grade11!I61</f>
        <v>0</v>
      </c>
      <c r="O61" s="23">
        <f t="shared" si="19"/>
        <v>103.0276818888171</v>
      </c>
      <c r="P61" s="23">
        <f t="shared" si="17"/>
        <v>3.6691081101248718E-2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105.1302876416501</v>
      </c>
      <c r="L62" s="23"/>
      <c r="M62" s="23">
        <f t="shared" si="6"/>
        <v>105.1302876416501</v>
      </c>
      <c r="N62" s="23">
        <f>J62+L62+Grade11!I62</f>
        <v>0</v>
      </c>
      <c r="O62" s="23">
        <f t="shared" si="19"/>
        <v>103.0276818888171</v>
      </c>
      <c r="P62" s="23">
        <f t="shared" si="17"/>
        <v>3.1586134592455052E-2</v>
      </c>
      <c r="Q62" s="23"/>
    </row>
    <row r="63" spans="1:17" x14ac:dyDescent="0.2">
      <c r="A63" s="5">
        <v>72</v>
      </c>
      <c r="H63" s="22"/>
      <c r="J63" s="23"/>
      <c r="K63" s="23">
        <f>0.002*G56</f>
        <v>105.1302876416501</v>
      </c>
      <c r="L63" s="23"/>
      <c r="M63" s="23">
        <f t="shared" si="6"/>
        <v>105.1302876416501</v>
      </c>
      <c r="N63" s="23">
        <f>J63+L63+Grade11!I63</f>
        <v>0</v>
      </c>
      <c r="O63" s="23">
        <f t="shared" si="19"/>
        <v>103.0276818888171</v>
      </c>
      <c r="P63" s="23">
        <f t="shared" si="17"/>
        <v>2.719145548586005E-2</v>
      </c>
      <c r="Q63" s="23"/>
    </row>
    <row r="64" spans="1:17" x14ac:dyDescent="0.2">
      <c r="A64" s="5">
        <v>73</v>
      </c>
      <c r="H64" s="22"/>
      <c r="J64" s="23"/>
      <c r="K64" s="23">
        <f>0.002*G56</f>
        <v>105.1302876416501</v>
      </c>
      <c r="L64" s="23"/>
      <c r="M64" s="23">
        <f t="shared" si="6"/>
        <v>105.1302876416501</v>
      </c>
      <c r="N64" s="23">
        <f>J64+L64+Grade11!I64</f>
        <v>0</v>
      </c>
      <c r="O64" s="23">
        <f t="shared" si="19"/>
        <v>103.0276818888171</v>
      </c>
      <c r="P64" s="23">
        <f t="shared" si="17"/>
        <v>2.3408222024613373E-2</v>
      </c>
      <c r="Q64" s="23"/>
    </row>
    <row r="65" spans="1:17" x14ac:dyDescent="0.2">
      <c r="A65" s="5">
        <v>74</v>
      </c>
      <c r="H65" s="22"/>
      <c r="J65" s="23"/>
      <c r="K65" s="23">
        <f>0.002*G56</f>
        <v>105.1302876416501</v>
      </c>
      <c r="L65" s="23"/>
      <c r="M65" s="23">
        <f t="shared" si="6"/>
        <v>105.1302876416501</v>
      </c>
      <c r="N65" s="23">
        <f>J65+L65+Grade11!I65</f>
        <v>0</v>
      </c>
      <c r="O65" s="23">
        <f t="shared" si="19"/>
        <v>103.0276818888171</v>
      </c>
      <c r="P65" s="23">
        <f t="shared" si="17"/>
        <v>2.0151361836387677E-2</v>
      </c>
      <c r="Q65" s="23"/>
    </row>
    <row r="66" spans="1:17" x14ac:dyDescent="0.2">
      <c r="A66" s="5">
        <v>75</v>
      </c>
      <c r="H66" s="22"/>
      <c r="J66" s="23"/>
      <c r="K66" s="23">
        <f>0.002*G56</f>
        <v>105.1302876416501</v>
      </c>
      <c r="L66" s="23"/>
      <c r="M66" s="23">
        <f t="shared" si="6"/>
        <v>105.1302876416501</v>
      </c>
      <c r="N66" s="23">
        <f>J66+L66+Grade11!I66</f>
        <v>0</v>
      </c>
      <c r="O66" s="23">
        <f t="shared" si="19"/>
        <v>103.0276818888171</v>
      </c>
      <c r="P66" s="23">
        <f t="shared" si="17"/>
        <v>1.7347638937892755E-2</v>
      </c>
      <c r="Q66" s="23"/>
    </row>
    <row r="67" spans="1:17" x14ac:dyDescent="0.2">
      <c r="A67" s="5">
        <v>76</v>
      </c>
      <c r="H67" s="22"/>
      <c r="J67" s="23"/>
      <c r="K67" s="23">
        <f>0.002*G56</f>
        <v>105.1302876416501</v>
      </c>
      <c r="L67" s="23"/>
      <c r="M67" s="23">
        <f t="shared" si="6"/>
        <v>105.1302876416501</v>
      </c>
      <c r="N67" s="23">
        <f>J67+L67+Grade11!I67</f>
        <v>0</v>
      </c>
      <c r="O67" s="23">
        <f t="shared" si="19"/>
        <v>103.0276818888171</v>
      </c>
      <c r="P67" s="23">
        <f t="shared" si="17"/>
        <v>1.4934006900520195E-2</v>
      </c>
      <c r="Q67" s="23"/>
    </row>
    <row r="68" spans="1:17" x14ac:dyDescent="0.2">
      <c r="A68" s="5">
        <v>77</v>
      </c>
      <c r="H68" s="22"/>
      <c r="J68" s="23"/>
      <c r="K68" s="23">
        <f>0.002*G56</f>
        <v>105.1302876416501</v>
      </c>
      <c r="L68" s="23"/>
      <c r="M68" s="23">
        <f t="shared" si="6"/>
        <v>105.1302876416501</v>
      </c>
      <c r="N68" s="23">
        <f>J68+L68+Grade11!I68</f>
        <v>0</v>
      </c>
      <c r="O68" s="23">
        <f t="shared" si="19"/>
        <v>103.0276818888171</v>
      </c>
      <c r="P68" s="23">
        <f t="shared" si="17"/>
        <v>1.2856191145276164E-2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10618.159051806661</v>
      </c>
      <c r="L69" s="23"/>
      <c r="M69" s="23">
        <f t="shared" si="6"/>
        <v>10618.159051806661</v>
      </c>
      <c r="N69" s="23">
        <f>J69+L69+Grade11!I69</f>
        <v>0</v>
      </c>
      <c r="O69" s="23">
        <f t="shared" si="19"/>
        <v>10405.795870770527</v>
      </c>
      <c r="P69" s="23">
        <f>O69/return^(A69-startage+1)</f>
        <v>1.1178143172392747</v>
      </c>
      <c r="Q69" s="23"/>
    </row>
    <row r="70" spans="1:17" x14ac:dyDescent="0.2">
      <c r="A70" s="5">
        <v>79</v>
      </c>
      <c r="H70" s="22"/>
      <c r="P70" s="23">
        <f>SUM(P5:P69)</f>
        <v>2.4086088679098339E-10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9" sqref="N9:N6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Meta!A7+6</f>
        <v>19</v>
      </c>
      <c r="C2" s="8">
        <f>Meta!B7</f>
        <v>50629</v>
      </c>
      <c r="D2" s="8">
        <f>Meta!C7</f>
        <v>22666</v>
      </c>
      <c r="E2" s="1">
        <f>Meta!D7</f>
        <v>4.3999999999999997E-2</v>
      </c>
      <c r="F2" s="1">
        <f>Meta!H7</f>
        <v>1.8652741552202943</v>
      </c>
      <c r="G2" s="1">
        <f>Meta!E7</f>
        <v>0.81200000000000006</v>
      </c>
      <c r="H2" s="1">
        <f>Meta!F7</f>
        <v>1</v>
      </c>
      <c r="I2" s="1">
        <f>Meta!D6</f>
        <v>4.4999999999999998E-2</v>
      </c>
      <c r="J2" s="14"/>
      <c r="K2" s="13">
        <f>IRR(O5:O69)+1</f>
        <v>1.0256869992850146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B9" s="1">
        <v>1</v>
      </c>
      <c r="C9" s="5">
        <f>0.1*Grade12!C9</f>
        <v>2572.127163206676</v>
      </c>
      <c r="D9" s="5">
        <f t="shared" ref="D9:D36" si="0">IF(A9&lt;startage,1,0)*(C9*(1-initialunempprob))+IF(A9=startage,1,0)*(C9*(1-unempprob))+IF(A9&gt;startage,1,0)*(C9*(1-unempprob)+unempprob*300*52)</f>
        <v>2456.3814408623753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187.9131802259717</v>
      </c>
      <c r="G9" s="5">
        <f t="shared" ref="G9:G56" si="3">D9-F9</f>
        <v>2268.4682606364036</v>
      </c>
      <c r="H9" s="23">
        <f>0.1*Grade12!H9</f>
        <v>1157.689670031858</v>
      </c>
      <c r="I9" s="5">
        <f t="shared" ref="I9:I36" si="4">G9+IF(A9&lt;startage,1,0)*(H9*(1-initialunempprob))+IF(A9&gt;=startage,1,0)*(H9*(1-unempprob))</f>
        <v>3374.0618955168279</v>
      </c>
      <c r="J9" s="23">
        <f>0.05*feel*Grade12!G9</f>
        <v>270.81220605891338</v>
      </c>
      <c r="K9" s="23">
        <f t="shared" ref="K9:K36" si="5">IF(A9&gt;=startage,1,0)*0.002*G9</f>
        <v>0</v>
      </c>
      <c r="L9" s="23">
        <f>coltuition</f>
        <v>3662</v>
      </c>
      <c r="M9" s="23">
        <f t="shared" ref="M9:M69" si="6">I9+K9</f>
        <v>3374.0618955168279</v>
      </c>
      <c r="N9" s="23">
        <f>J9+L9+Grade12!I9</f>
        <v>34332.477559071252</v>
      </c>
      <c r="O9" s="23">
        <f t="shared" ref="O9:O40" si="7">IF(A9&lt;startage,1,0)*(M9-N9)+IF(A9&gt;=startage,1,0)*(completionprob*(part*(I9-N9)+K9))</f>
        <v>-30958.415663554424</v>
      </c>
      <c r="P9" s="23">
        <f t="shared" ref="P9:P36" si="8">O9/return^(A9-startage+1)</f>
        <v>-30958.415663554424</v>
      </c>
      <c r="Q9" s="23"/>
    </row>
    <row r="10" spans="1:17" x14ac:dyDescent="0.2">
      <c r="A10" s="5">
        <v>19</v>
      </c>
      <c r="B10" s="1">
        <f t="shared" ref="B10:B36" si="9">(1+experiencepremium)^(A10-startage)</f>
        <v>1</v>
      </c>
      <c r="C10" s="5">
        <f t="shared" ref="C10:C36" si="10">pretaxincome*B10/expnorm</f>
        <v>27142.926876623435</v>
      </c>
      <c r="D10" s="5">
        <f t="shared" si="0"/>
        <v>25948.638094052003</v>
      </c>
      <c r="E10" s="5">
        <f t="shared" si="1"/>
        <v>16448.638094052003</v>
      </c>
      <c r="F10" s="5">
        <f t="shared" si="2"/>
        <v>5672.2303377079788</v>
      </c>
      <c r="G10" s="5">
        <f t="shared" si="3"/>
        <v>20276.407756344022</v>
      </c>
      <c r="H10" s="23">
        <f t="shared" ref="H10:H37" si="11">benefits*B10/expnorm</f>
        <v>12151.564924955002</v>
      </c>
      <c r="I10" s="5">
        <f t="shared" si="4"/>
        <v>31893.303824601004</v>
      </c>
      <c r="J10" s="23"/>
      <c r="K10" s="23">
        <f t="shared" si="5"/>
        <v>40.552815512688042</v>
      </c>
      <c r="L10" s="23"/>
      <c r="M10" s="23">
        <f t="shared" si="6"/>
        <v>31933.856640113692</v>
      </c>
      <c r="N10" s="23">
        <f>J10+L10+Grade12!I10</f>
        <v>31562.453986837645</v>
      </c>
      <c r="O10" s="23">
        <f t="shared" si="7"/>
        <v>301.57895446014993</v>
      </c>
      <c r="P10" s="23">
        <f t="shared" si="8"/>
        <v>294.02630107466939</v>
      </c>
      <c r="Q10" s="23"/>
    </row>
    <row r="11" spans="1:17" x14ac:dyDescent="0.2">
      <c r="A11" s="5">
        <v>20</v>
      </c>
      <c r="B11" s="1">
        <f t="shared" si="9"/>
        <v>1.0249999999999999</v>
      </c>
      <c r="C11" s="5">
        <f t="shared" si="10"/>
        <v>27821.500048539023</v>
      </c>
      <c r="D11" s="5">
        <f t="shared" si="0"/>
        <v>27283.754046403305</v>
      </c>
      <c r="E11" s="5">
        <f t="shared" si="1"/>
        <v>17783.754046403305</v>
      </c>
      <c r="F11" s="5">
        <f t="shared" si="2"/>
        <v>6108.1456961506792</v>
      </c>
      <c r="G11" s="5">
        <f t="shared" si="3"/>
        <v>21175.608350252623</v>
      </c>
      <c r="H11" s="23">
        <f t="shared" si="11"/>
        <v>12455.354048078876</v>
      </c>
      <c r="I11" s="5">
        <f t="shared" si="4"/>
        <v>33082.926820216031</v>
      </c>
      <c r="J11" s="23"/>
      <c r="K11" s="23">
        <f t="shared" si="5"/>
        <v>42.351216700505248</v>
      </c>
      <c r="L11" s="23"/>
      <c r="M11" s="23">
        <f t="shared" si="6"/>
        <v>33125.278036916534</v>
      </c>
      <c r="N11" s="23">
        <f>J11+L11+Grade12!I11</f>
        <v>32269.695411508586</v>
      </c>
      <c r="O11" s="23">
        <f t="shared" si="7"/>
        <v>694.73309183125536</v>
      </c>
      <c r="P11" s="23">
        <f t="shared" si="8"/>
        <v>660.37144271612135</v>
      </c>
      <c r="Q11" s="23"/>
    </row>
    <row r="12" spans="1:17" x14ac:dyDescent="0.2">
      <c r="A12" s="5">
        <v>21</v>
      </c>
      <c r="B12" s="1">
        <f t="shared" si="9"/>
        <v>1.0506249999999999</v>
      </c>
      <c r="C12" s="5">
        <f t="shared" si="10"/>
        <v>28517.037549752498</v>
      </c>
      <c r="D12" s="5">
        <f t="shared" si="0"/>
        <v>27948.687897563388</v>
      </c>
      <c r="E12" s="5">
        <f t="shared" si="1"/>
        <v>18448.687897563388</v>
      </c>
      <c r="F12" s="5">
        <f t="shared" si="2"/>
        <v>6325.2465985544459</v>
      </c>
      <c r="G12" s="5">
        <f t="shared" si="3"/>
        <v>21623.44129900894</v>
      </c>
      <c r="H12" s="23">
        <f t="shared" si="11"/>
        <v>12766.737899280848</v>
      </c>
      <c r="I12" s="5">
        <f t="shared" si="4"/>
        <v>33828.442730721428</v>
      </c>
      <c r="J12" s="23"/>
      <c r="K12" s="23">
        <f t="shared" si="5"/>
        <v>43.246882598017883</v>
      </c>
      <c r="L12" s="23"/>
      <c r="M12" s="23">
        <f t="shared" si="6"/>
        <v>33871.689613319446</v>
      </c>
      <c r="N12" s="23">
        <f>J12+L12+Grade12!I12</f>
        <v>32994.617871796298</v>
      </c>
      <c r="O12" s="23">
        <f t="shared" si="7"/>
        <v>712.18225411679668</v>
      </c>
      <c r="P12" s="23">
        <f t="shared" si="8"/>
        <v>660.0040422951497</v>
      </c>
      <c r="Q12" s="23"/>
    </row>
    <row r="13" spans="1:17" x14ac:dyDescent="0.2">
      <c r="A13" s="5">
        <v>22</v>
      </c>
      <c r="B13" s="1">
        <f t="shared" si="9"/>
        <v>1.0768906249999999</v>
      </c>
      <c r="C13" s="5">
        <f t="shared" si="10"/>
        <v>29229.963488496305</v>
      </c>
      <c r="D13" s="5">
        <f t="shared" si="0"/>
        <v>28630.245095002469</v>
      </c>
      <c r="E13" s="5">
        <f t="shared" si="1"/>
        <v>19130.245095002469</v>
      </c>
      <c r="F13" s="5">
        <f t="shared" si="2"/>
        <v>6547.7750235183066</v>
      </c>
      <c r="G13" s="5">
        <f t="shared" si="3"/>
        <v>22082.47007148416</v>
      </c>
      <c r="H13" s="23">
        <f t="shared" si="11"/>
        <v>13085.906346762869</v>
      </c>
      <c r="I13" s="5">
        <f t="shared" si="4"/>
        <v>34592.596538989463</v>
      </c>
      <c r="J13" s="23"/>
      <c r="K13" s="23">
        <f t="shared" si="5"/>
        <v>44.164940142968319</v>
      </c>
      <c r="L13" s="23"/>
      <c r="M13" s="23">
        <f t="shared" si="6"/>
        <v>34636.76147913243</v>
      </c>
      <c r="N13" s="23">
        <f>J13+L13+Grade12!I13</f>
        <v>33737.663393591203</v>
      </c>
      <c r="O13" s="23">
        <f t="shared" si="7"/>
        <v>730.06764545947703</v>
      </c>
      <c r="P13" s="23">
        <f t="shared" si="8"/>
        <v>659.63501186822032</v>
      </c>
      <c r="Q13" s="23"/>
    </row>
    <row r="14" spans="1:17" x14ac:dyDescent="0.2">
      <c r="A14" s="5">
        <v>23</v>
      </c>
      <c r="B14" s="1">
        <f t="shared" si="9"/>
        <v>1.1038128906249998</v>
      </c>
      <c r="C14" s="5">
        <f t="shared" si="10"/>
        <v>29960.712575708712</v>
      </c>
      <c r="D14" s="5">
        <f t="shared" si="0"/>
        <v>29328.84122237753</v>
      </c>
      <c r="E14" s="5">
        <f t="shared" si="1"/>
        <v>19828.84122237753</v>
      </c>
      <c r="F14" s="5">
        <f t="shared" si="2"/>
        <v>6775.8666591062638</v>
      </c>
      <c r="G14" s="5">
        <f t="shared" si="3"/>
        <v>22552.974563271266</v>
      </c>
      <c r="H14" s="23">
        <f t="shared" si="11"/>
        <v>13413.054005431939</v>
      </c>
      <c r="I14" s="5">
        <f t="shared" si="4"/>
        <v>35375.854192464198</v>
      </c>
      <c r="J14" s="23"/>
      <c r="K14" s="23">
        <f t="shared" si="5"/>
        <v>45.105949126542534</v>
      </c>
      <c r="L14" s="23"/>
      <c r="M14" s="23">
        <f t="shared" si="6"/>
        <v>35420.960141590738</v>
      </c>
      <c r="N14" s="23">
        <f>J14+L14+Grade12!I14</f>
        <v>34499.285053430984</v>
      </c>
      <c r="O14" s="23">
        <f t="shared" si="7"/>
        <v>748.40017158572243</v>
      </c>
      <c r="P14" s="23">
        <f t="shared" si="8"/>
        <v>659.26439951130465</v>
      </c>
      <c r="Q14" s="23"/>
    </row>
    <row r="15" spans="1:17" x14ac:dyDescent="0.2">
      <c r="A15" s="5">
        <v>24</v>
      </c>
      <c r="B15" s="1">
        <f t="shared" si="9"/>
        <v>1.1314082128906247</v>
      </c>
      <c r="C15" s="5">
        <f t="shared" si="10"/>
        <v>30709.730390101427</v>
      </c>
      <c r="D15" s="5">
        <f t="shared" si="0"/>
        <v>30044.902252936965</v>
      </c>
      <c r="E15" s="5">
        <f t="shared" si="1"/>
        <v>20544.902252936965</v>
      </c>
      <c r="F15" s="5">
        <f t="shared" si="2"/>
        <v>7009.6605855839198</v>
      </c>
      <c r="G15" s="5">
        <f t="shared" si="3"/>
        <v>23035.241667353046</v>
      </c>
      <c r="H15" s="23">
        <f t="shared" si="11"/>
        <v>13748.380355567735</v>
      </c>
      <c r="I15" s="5">
        <f t="shared" si="4"/>
        <v>36178.693287275804</v>
      </c>
      <c r="J15" s="23"/>
      <c r="K15" s="23">
        <f t="shared" si="5"/>
        <v>46.07048333470609</v>
      </c>
      <c r="L15" s="23"/>
      <c r="M15" s="23">
        <f t="shared" si="6"/>
        <v>36224.763770610509</v>
      </c>
      <c r="N15" s="23">
        <f>J15+L15+Grade12!I15</f>
        <v>35279.947254766754</v>
      </c>
      <c r="O15" s="23">
        <f t="shared" si="7"/>
        <v>767.19101086513047</v>
      </c>
      <c r="P15" s="23">
        <f t="shared" si="8"/>
        <v>658.8922520915238</v>
      </c>
      <c r="Q15" s="23"/>
    </row>
    <row r="16" spans="1:17" x14ac:dyDescent="0.2">
      <c r="A16" s="5">
        <v>25</v>
      </c>
      <c r="B16" s="1">
        <f t="shared" si="9"/>
        <v>1.1596934182128902</v>
      </c>
      <c r="C16" s="5">
        <f t="shared" si="10"/>
        <v>31477.473649853961</v>
      </c>
      <c r="D16" s="5">
        <f t="shared" si="0"/>
        <v>30778.864809260387</v>
      </c>
      <c r="E16" s="5">
        <f t="shared" si="1"/>
        <v>21278.864809260387</v>
      </c>
      <c r="F16" s="5">
        <f t="shared" si="2"/>
        <v>7249.2993602235174</v>
      </c>
      <c r="G16" s="5">
        <f t="shared" si="3"/>
        <v>23529.565449036869</v>
      </c>
      <c r="H16" s="23">
        <f t="shared" si="11"/>
        <v>14092.08986445693</v>
      </c>
      <c r="I16" s="5">
        <f t="shared" si="4"/>
        <v>37001.603359457695</v>
      </c>
      <c r="J16" s="23"/>
      <c r="K16" s="23">
        <f t="shared" si="5"/>
        <v>47.05913089807374</v>
      </c>
      <c r="L16" s="23"/>
      <c r="M16" s="23">
        <f t="shared" si="6"/>
        <v>37048.662490355768</v>
      </c>
      <c r="N16" s="23">
        <f>J16+L16+Grade12!I16</f>
        <v>36080.12601113593</v>
      </c>
      <c r="O16" s="23">
        <f t="shared" si="7"/>
        <v>786.45162112650905</v>
      </c>
      <c r="P16" s="23">
        <f t="shared" si="8"/>
        <v>658.51861529739256</v>
      </c>
      <c r="Q16" s="23"/>
    </row>
    <row r="17" spans="1:17" x14ac:dyDescent="0.2">
      <c r="A17" s="5">
        <v>26</v>
      </c>
      <c r="B17" s="1">
        <f t="shared" si="9"/>
        <v>1.1886857536682125</v>
      </c>
      <c r="C17" s="5">
        <f t="shared" si="10"/>
        <v>32264.410491100309</v>
      </c>
      <c r="D17" s="5">
        <f t="shared" si="0"/>
        <v>31531.176429491894</v>
      </c>
      <c r="E17" s="5">
        <f t="shared" si="1"/>
        <v>22031.176429491894</v>
      </c>
      <c r="F17" s="5">
        <f t="shared" si="2"/>
        <v>7494.9291042291024</v>
      </c>
      <c r="G17" s="5">
        <f t="shared" si="3"/>
        <v>24036.24732526279</v>
      </c>
      <c r="H17" s="23">
        <f t="shared" si="11"/>
        <v>14444.392111068353</v>
      </c>
      <c r="I17" s="5">
        <f t="shared" si="4"/>
        <v>37845.086183444131</v>
      </c>
      <c r="J17" s="23"/>
      <c r="K17" s="23">
        <f t="shared" si="5"/>
        <v>48.072494650525577</v>
      </c>
      <c r="L17" s="23"/>
      <c r="M17" s="23">
        <f t="shared" si="6"/>
        <v>37893.15867809466</v>
      </c>
      <c r="N17" s="23">
        <f>J17+L17+Grade12!I17</f>
        <v>36900.309236414323</v>
      </c>
      <c r="O17" s="23">
        <f t="shared" si="7"/>
        <v>806.19374664443092</v>
      </c>
      <c r="P17" s="23">
        <f t="shared" si="8"/>
        <v>658.14353366839964</v>
      </c>
      <c r="Q17" s="23"/>
    </row>
    <row r="18" spans="1:17" x14ac:dyDescent="0.2">
      <c r="A18" s="5">
        <v>27</v>
      </c>
      <c r="B18" s="1">
        <f t="shared" si="9"/>
        <v>1.2184028975099177</v>
      </c>
      <c r="C18" s="5">
        <f t="shared" si="10"/>
        <v>33071.020753377816</v>
      </c>
      <c r="D18" s="5">
        <f t="shared" si="0"/>
        <v>32302.295840229192</v>
      </c>
      <c r="E18" s="5">
        <f t="shared" si="1"/>
        <v>22802.295840229192</v>
      </c>
      <c r="F18" s="5">
        <f t="shared" si="2"/>
        <v>7746.6995918348312</v>
      </c>
      <c r="G18" s="5">
        <f t="shared" si="3"/>
        <v>24555.596248394359</v>
      </c>
      <c r="H18" s="23">
        <f t="shared" si="11"/>
        <v>14805.501913845061</v>
      </c>
      <c r="I18" s="5">
        <f t="shared" si="4"/>
        <v>38709.656078030239</v>
      </c>
      <c r="J18" s="23"/>
      <c r="K18" s="23">
        <f t="shared" si="5"/>
        <v>49.111192496788718</v>
      </c>
      <c r="L18" s="23"/>
      <c r="M18" s="23">
        <f t="shared" si="6"/>
        <v>38758.767270527031</v>
      </c>
      <c r="N18" s="23">
        <f>J18+L18+Grade12!I18</f>
        <v>37740.99704232467</v>
      </c>
      <c r="O18" s="23">
        <f t="shared" si="7"/>
        <v>826.42942530031405</v>
      </c>
      <c r="P18" s="23">
        <f t="shared" si="8"/>
        <v>657.76705062373571</v>
      </c>
      <c r="Q18" s="23"/>
    </row>
    <row r="19" spans="1:17" x14ac:dyDescent="0.2">
      <c r="A19" s="5">
        <v>28</v>
      </c>
      <c r="B19" s="1">
        <f t="shared" si="9"/>
        <v>1.2488629699476654</v>
      </c>
      <c r="C19" s="5">
        <f t="shared" si="10"/>
        <v>33897.796272212254</v>
      </c>
      <c r="D19" s="5">
        <f t="shared" si="0"/>
        <v>33092.693236234911</v>
      </c>
      <c r="E19" s="5">
        <f t="shared" si="1"/>
        <v>23592.693236234911</v>
      </c>
      <c r="F19" s="5">
        <f t="shared" si="2"/>
        <v>8004.7643416306983</v>
      </c>
      <c r="G19" s="5">
        <f t="shared" si="3"/>
        <v>25087.928894604214</v>
      </c>
      <c r="H19" s="23">
        <f t="shared" si="11"/>
        <v>15175.639461691184</v>
      </c>
      <c r="I19" s="5">
        <f t="shared" si="4"/>
        <v>39595.840219980986</v>
      </c>
      <c r="J19" s="23"/>
      <c r="K19" s="23">
        <f t="shared" si="5"/>
        <v>50.175857789208429</v>
      </c>
      <c r="L19" s="23"/>
      <c r="M19" s="23">
        <f t="shared" si="6"/>
        <v>39646.016077770197</v>
      </c>
      <c r="N19" s="23">
        <f>J19+L19+Grade12!I19</f>
        <v>38602.702043382793</v>
      </c>
      <c r="O19" s="23">
        <f t="shared" si="7"/>
        <v>847.17099592257034</v>
      </c>
      <c r="P19" s="23">
        <f t="shared" si="8"/>
        <v>657.38920849033514</v>
      </c>
      <c r="Q19" s="23"/>
    </row>
    <row r="20" spans="1:17" x14ac:dyDescent="0.2">
      <c r="A20" s="5">
        <v>29</v>
      </c>
      <c r="B20" s="1">
        <f t="shared" si="9"/>
        <v>1.2800845441963571</v>
      </c>
      <c r="C20" s="5">
        <f t="shared" si="10"/>
        <v>34745.241179017561</v>
      </c>
      <c r="D20" s="5">
        <f t="shared" si="0"/>
        <v>33902.850567140791</v>
      </c>
      <c r="E20" s="5">
        <f t="shared" si="1"/>
        <v>24402.850567140791</v>
      </c>
      <c r="F20" s="5">
        <f t="shared" si="2"/>
        <v>8269.2807101714679</v>
      </c>
      <c r="G20" s="5">
        <f t="shared" si="3"/>
        <v>25633.569856969323</v>
      </c>
      <c r="H20" s="23">
        <f t="shared" si="11"/>
        <v>15555.030448233463</v>
      </c>
      <c r="I20" s="5">
        <f t="shared" si="4"/>
        <v>40504.178965480511</v>
      </c>
      <c r="J20" s="23"/>
      <c r="K20" s="23">
        <f t="shared" si="5"/>
        <v>51.267139713938647</v>
      </c>
      <c r="L20" s="23"/>
      <c r="M20" s="23">
        <f t="shared" si="6"/>
        <v>40555.446105194453</v>
      </c>
      <c r="N20" s="23">
        <f>J20+L20+Grade12!I20</f>
        <v>39485.949669467351</v>
      </c>
      <c r="O20" s="23">
        <f t="shared" si="7"/>
        <v>868.43110581040401</v>
      </c>
      <c r="P20" s="23">
        <f t="shared" si="8"/>
        <v>657.0100485303301</v>
      </c>
      <c r="Q20" s="23"/>
    </row>
    <row r="21" spans="1:17" x14ac:dyDescent="0.2">
      <c r="A21" s="5">
        <v>30</v>
      </c>
      <c r="B21" s="1">
        <f t="shared" si="9"/>
        <v>1.312086657801266</v>
      </c>
      <c r="C21" s="5">
        <f t="shared" si="10"/>
        <v>35613.872208492998</v>
      </c>
      <c r="D21" s="5">
        <f t="shared" si="0"/>
        <v>34733.261831319309</v>
      </c>
      <c r="E21" s="5">
        <f t="shared" si="1"/>
        <v>25233.261831319309</v>
      </c>
      <c r="F21" s="5">
        <f t="shared" si="2"/>
        <v>8540.4099879257537</v>
      </c>
      <c r="G21" s="5">
        <f t="shared" si="3"/>
        <v>26192.851843393553</v>
      </c>
      <c r="H21" s="23">
        <f t="shared" si="11"/>
        <v>15943.906209439299</v>
      </c>
      <c r="I21" s="5">
        <f t="shared" si="4"/>
        <v>41435.226179617523</v>
      </c>
      <c r="J21" s="23"/>
      <c r="K21" s="23">
        <f t="shared" si="5"/>
        <v>52.38570368678711</v>
      </c>
      <c r="L21" s="23"/>
      <c r="M21" s="23">
        <f t="shared" si="6"/>
        <v>41487.611883304307</v>
      </c>
      <c r="N21" s="23">
        <f>J21+L21+Grade12!I21</f>
        <v>40391.278486204043</v>
      </c>
      <c r="O21" s="23">
        <f t="shared" si="7"/>
        <v>890.22271844541694</v>
      </c>
      <c r="P21" s="23">
        <f t="shared" si="8"/>
        <v>656.62961096759386</v>
      </c>
      <c r="Q21" s="23"/>
    </row>
    <row r="22" spans="1:17" x14ac:dyDescent="0.2">
      <c r="A22" s="5">
        <v>31</v>
      </c>
      <c r="B22" s="1">
        <f t="shared" si="9"/>
        <v>1.3448888242462975</v>
      </c>
      <c r="C22" s="5">
        <f t="shared" si="10"/>
        <v>36504.219013705319</v>
      </c>
      <c r="D22" s="5">
        <f t="shared" si="0"/>
        <v>35584.433377102287</v>
      </c>
      <c r="E22" s="5">
        <f t="shared" si="1"/>
        <v>26084.433377102287</v>
      </c>
      <c r="F22" s="5">
        <f t="shared" si="2"/>
        <v>8818.317497623897</v>
      </c>
      <c r="G22" s="5">
        <f t="shared" si="3"/>
        <v>26766.115879478391</v>
      </c>
      <c r="H22" s="23">
        <f t="shared" si="11"/>
        <v>16342.50386467528</v>
      </c>
      <c r="I22" s="5">
        <f t="shared" si="4"/>
        <v>42389.549574107958</v>
      </c>
      <c r="J22" s="23"/>
      <c r="K22" s="23">
        <f t="shared" si="5"/>
        <v>53.532231758956783</v>
      </c>
      <c r="L22" s="23"/>
      <c r="M22" s="23">
        <f t="shared" si="6"/>
        <v>42443.081805866917</v>
      </c>
      <c r="N22" s="23">
        <f>J22+L22+Grade12!I22</f>
        <v>41319.240523359142</v>
      </c>
      <c r="O22" s="23">
        <f t="shared" si="7"/>
        <v>912.55912139631153</v>
      </c>
      <c r="P22" s="23">
        <f t="shared" si="8"/>
        <v>656.24793501385386</v>
      </c>
      <c r="Q22" s="23"/>
    </row>
    <row r="23" spans="1:17" x14ac:dyDescent="0.2">
      <c r="A23" s="5">
        <v>32</v>
      </c>
      <c r="B23" s="1">
        <f t="shared" si="9"/>
        <v>1.3785110448524549</v>
      </c>
      <c r="C23" s="5">
        <f t="shared" si="10"/>
        <v>37416.824489047947</v>
      </c>
      <c r="D23" s="5">
        <f t="shared" si="0"/>
        <v>36456.884211529839</v>
      </c>
      <c r="E23" s="5">
        <f t="shared" si="1"/>
        <v>26956.884211529839</v>
      </c>
      <c r="F23" s="5">
        <f t="shared" si="2"/>
        <v>9103.1726950644916</v>
      </c>
      <c r="G23" s="5">
        <f t="shared" si="3"/>
        <v>27353.711516465348</v>
      </c>
      <c r="H23" s="23">
        <f t="shared" si="11"/>
        <v>16751.066461292165</v>
      </c>
      <c r="I23" s="5">
        <f t="shared" si="4"/>
        <v>43367.731053460659</v>
      </c>
      <c r="J23" s="23"/>
      <c r="K23" s="23">
        <f t="shared" si="5"/>
        <v>54.707423032930699</v>
      </c>
      <c r="L23" s="23"/>
      <c r="M23" s="23">
        <f t="shared" si="6"/>
        <v>43422.438476493589</v>
      </c>
      <c r="N23" s="23">
        <f>J23+L23+Grade12!I23</f>
        <v>42270.401611443114</v>
      </c>
      <c r="O23" s="23">
        <f t="shared" si="7"/>
        <v>935.45393442098577</v>
      </c>
      <c r="P23" s="23">
        <f t="shared" si="8"/>
        <v>655.86505889398109</v>
      </c>
      <c r="Q23" s="23"/>
    </row>
    <row r="24" spans="1:17" x14ac:dyDescent="0.2">
      <c r="A24" s="5">
        <v>33</v>
      </c>
      <c r="B24" s="1">
        <f t="shared" si="9"/>
        <v>1.4129738209737661</v>
      </c>
      <c r="C24" s="5">
        <f t="shared" si="10"/>
        <v>38352.245101274144</v>
      </c>
      <c r="D24" s="5">
        <f t="shared" si="0"/>
        <v>37351.146316818078</v>
      </c>
      <c r="E24" s="5">
        <f t="shared" si="1"/>
        <v>27851.146316818078</v>
      </c>
      <c r="F24" s="5">
        <f t="shared" si="2"/>
        <v>9395.1492724411019</v>
      </c>
      <c r="G24" s="5">
        <f t="shared" si="3"/>
        <v>27955.997044376978</v>
      </c>
      <c r="H24" s="23">
        <f t="shared" si="11"/>
        <v>17169.843122824466</v>
      </c>
      <c r="I24" s="5">
        <f t="shared" si="4"/>
        <v>44370.367069797168</v>
      </c>
      <c r="J24" s="23"/>
      <c r="K24" s="23">
        <f t="shared" si="5"/>
        <v>55.911994088753957</v>
      </c>
      <c r="L24" s="23"/>
      <c r="M24" s="23">
        <f t="shared" si="6"/>
        <v>44426.279063885922</v>
      </c>
      <c r="N24" s="23">
        <f>J24+L24+Grade12!I24</f>
        <v>43245.341726729195</v>
      </c>
      <c r="O24" s="23">
        <f t="shared" si="7"/>
        <v>958.92111777126252</v>
      </c>
      <c r="P24" s="23">
        <f t="shared" si="8"/>
        <v>655.48101987070947</v>
      </c>
      <c r="Q24" s="23"/>
    </row>
    <row r="25" spans="1:17" x14ac:dyDescent="0.2">
      <c r="A25" s="5">
        <v>34</v>
      </c>
      <c r="B25" s="1">
        <f t="shared" si="9"/>
        <v>1.4482981664981105</v>
      </c>
      <c r="C25" s="5">
        <f t="shared" si="10"/>
        <v>39311.051228806005</v>
      </c>
      <c r="D25" s="5">
        <f t="shared" si="0"/>
        <v>38267.764974738544</v>
      </c>
      <c r="E25" s="5">
        <f t="shared" si="1"/>
        <v>28767.764974738544</v>
      </c>
      <c r="F25" s="5">
        <f t="shared" si="2"/>
        <v>9694.4252642521351</v>
      </c>
      <c r="G25" s="5">
        <f t="shared" si="3"/>
        <v>28573.339710486409</v>
      </c>
      <c r="H25" s="23">
        <f t="shared" si="11"/>
        <v>17599.08920089508</v>
      </c>
      <c r="I25" s="5">
        <f t="shared" si="4"/>
        <v>45398.068986542101</v>
      </c>
      <c r="J25" s="23"/>
      <c r="K25" s="23">
        <f t="shared" si="5"/>
        <v>57.146679420972816</v>
      </c>
      <c r="L25" s="23"/>
      <c r="M25" s="23">
        <f t="shared" si="6"/>
        <v>45455.215665963071</v>
      </c>
      <c r="N25" s="23">
        <f>J25+L25+Grade12!I25</f>
        <v>44244.65534489743</v>
      </c>
      <c r="O25" s="23">
        <f t="shared" si="7"/>
        <v>982.97498070530264</v>
      </c>
      <c r="P25" s="23">
        <f t="shared" si="8"/>
        <v>655.09585426877754</v>
      </c>
      <c r="Q25" s="23"/>
    </row>
    <row r="26" spans="1:17" x14ac:dyDescent="0.2">
      <c r="A26" s="5">
        <v>35</v>
      </c>
      <c r="B26" s="1">
        <f t="shared" si="9"/>
        <v>1.4845056206605631</v>
      </c>
      <c r="C26" s="5">
        <f t="shared" si="10"/>
        <v>40293.827509526149</v>
      </c>
      <c r="D26" s="5">
        <f t="shared" si="0"/>
        <v>39207.299099106996</v>
      </c>
      <c r="E26" s="5">
        <f t="shared" si="1"/>
        <v>29707.299099106996</v>
      </c>
      <c r="F26" s="5">
        <f t="shared" si="2"/>
        <v>10001.183155858434</v>
      </c>
      <c r="G26" s="5">
        <f t="shared" si="3"/>
        <v>29206.115943248562</v>
      </c>
      <c r="H26" s="23">
        <f t="shared" si="11"/>
        <v>18039.066430917454</v>
      </c>
      <c r="I26" s="5">
        <f t="shared" si="4"/>
        <v>46451.463451205651</v>
      </c>
      <c r="J26" s="23"/>
      <c r="K26" s="23">
        <f t="shared" si="5"/>
        <v>58.412231886497125</v>
      </c>
      <c r="L26" s="23"/>
      <c r="M26" s="23">
        <f t="shared" si="6"/>
        <v>46509.875683092148</v>
      </c>
      <c r="N26" s="23">
        <f>J26+L26+Grade12!I26</f>
        <v>45268.951803519856</v>
      </c>
      <c r="O26" s="23">
        <f t="shared" si="7"/>
        <v>1007.630190212701</v>
      </c>
      <c r="P26" s="23">
        <f t="shared" si="8"/>
        <v>654.70959749838175</v>
      </c>
      <c r="Q26" s="23"/>
    </row>
    <row r="27" spans="1:17" x14ac:dyDescent="0.2">
      <c r="A27" s="5">
        <v>36</v>
      </c>
      <c r="B27" s="1">
        <f t="shared" si="9"/>
        <v>1.521618261177077</v>
      </c>
      <c r="C27" s="5">
        <f t="shared" si="10"/>
        <v>41301.173197264303</v>
      </c>
      <c r="D27" s="5">
        <f t="shared" si="0"/>
        <v>40170.321576584676</v>
      </c>
      <c r="E27" s="5">
        <f t="shared" si="1"/>
        <v>30670.321576584676</v>
      </c>
      <c r="F27" s="5">
        <f t="shared" si="2"/>
        <v>10315.609994754897</v>
      </c>
      <c r="G27" s="5">
        <f t="shared" si="3"/>
        <v>29854.711581829779</v>
      </c>
      <c r="H27" s="23">
        <f t="shared" si="11"/>
        <v>18490.043091690386</v>
      </c>
      <c r="I27" s="5">
        <f t="shared" si="4"/>
        <v>47531.19277748579</v>
      </c>
      <c r="J27" s="23"/>
      <c r="K27" s="23">
        <f t="shared" si="5"/>
        <v>59.709423163659558</v>
      </c>
      <c r="L27" s="23"/>
      <c r="M27" s="23">
        <f t="shared" si="6"/>
        <v>47590.902200649449</v>
      </c>
      <c r="N27" s="23">
        <f>J27+L27+Grade12!I27</f>
        <v>46318.855673607846</v>
      </c>
      <c r="O27" s="23">
        <f t="shared" si="7"/>
        <v>1032.9017799577823</v>
      </c>
      <c r="P27" s="23">
        <f t="shared" si="8"/>
        <v>654.32228407808918</v>
      </c>
      <c r="Q27" s="23"/>
    </row>
    <row r="28" spans="1:17" x14ac:dyDescent="0.2">
      <c r="A28" s="5">
        <v>37</v>
      </c>
      <c r="B28" s="1">
        <f t="shared" si="9"/>
        <v>1.559658717706504</v>
      </c>
      <c r="C28" s="5">
        <f t="shared" si="10"/>
        <v>42333.702527195914</v>
      </c>
      <c r="D28" s="5">
        <f t="shared" si="0"/>
        <v>41157.419615999293</v>
      </c>
      <c r="E28" s="5">
        <f t="shared" si="1"/>
        <v>31657.419615999293</v>
      </c>
      <c r="F28" s="5">
        <f t="shared" si="2"/>
        <v>10637.897504623768</v>
      </c>
      <c r="G28" s="5">
        <f t="shared" si="3"/>
        <v>30519.522111375525</v>
      </c>
      <c r="H28" s="23">
        <f t="shared" si="11"/>
        <v>18952.294168982651</v>
      </c>
      <c r="I28" s="5">
        <f t="shared" si="4"/>
        <v>48637.915336922939</v>
      </c>
      <c r="J28" s="23"/>
      <c r="K28" s="23">
        <f t="shared" si="5"/>
        <v>61.039044222751052</v>
      </c>
      <c r="L28" s="23"/>
      <c r="M28" s="23">
        <f t="shared" si="6"/>
        <v>48698.95438114569</v>
      </c>
      <c r="N28" s="23">
        <f>J28+L28+Grade12!I28</f>
        <v>47395.007140448055</v>
      </c>
      <c r="O28" s="23">
        <f t="shared" si="7"/>
        <v>1058.8051594464796</v>
      </c>
      <c r="P28" s="23">
        <f t="shared" si="8"/>
        <v>653.9339476571779</v>
      </c>
      <c r="Q28" s="23"/>
    </row>
    <row r="29" spans="1:17" x14ac:dyDescent="0.2">
      <c r="A29" s="5">
        <v>38</v>
      </c>
      <c r="B29" s="1">
        <f t="shared" si="9"/>
        <v>1.5986501856491666</v>
      </c>
      <c r="C29" s="5">
        <f t="shared" si="10"/>
        <v>43392.04509037581</v>
      </c>
      <c r="D29" s="5">
        <f t="shared" si="0"/>
        <v>42169.195106399275</v>
      </c>
      <c r="E29" s="5">
        <f t="shared" si="1"/>
        <v>32669.195106399275</v>
      </c>
      <c r="F29" s="5">
        <f t="shared" si="2"/>
        <v>10968.242202239362</v>
      </c>
      <c r="G29" s="5">
        <f t="shared" si="3"/>
        <v>31200.952904159913</v>
      </c>
      <c r="H29" s="23">
        <f t="shared" si="11"/>
        <v>19426.101523207213</v>
      </c>
      <c r="I29" s="5">
        <f t="shared" si="4"/>
        <v>49772.305960346006</v>
      </c>
      <c r="J29" s="23"/>
      <c r="K29" s="23">
        <f t="shared" si="5"/>
        <v>62.401905808319825</v>
      </c>
      <c r="L29" s="23"/>
      <c r="M29" s="23">
        <f t="shared" si="6"/>
        <v>49834.707866154327</v>
      </c>
      <c r="N29" s="23">
        <f>J29+L29+Grade12!I29</f>
        <v>48498.062393959241</v>
      </c>
      <c r="O29" s="23">
        <f t="shared" si="7"/>
        <v>1085.3561234224092</v>
      </c>
      <c r="P29" s="23">
        <f t="shared" si="8"/>
        <v>653.54462103743049</v>
      </c>
      <c r="Q29" s="23"/>
    </row>
    <row r="30" spans="1:17" x14ac:dyDescent="0.2">
      <c r="A30" s="5">
        <v>39</v>
      </c>
      <c r="B30" s="1">
        <f t="shared" si="9"/>
        <v>1.6386164402903955</v>
      </c>
      <c r="C30" s="5">
        <f t="shared" si="10"/>
        <v>44476.846217635197</v>
      </c>
      <c r="D30" s="5">
        <f t="shared" si="0"/>
        <v>43206.264984059249</v>
      </c>
      <c r="E30" s="5">
        <f t="shared" si="1"/>
        <v>33706.264984059249</v>
      </c>
      <c r="F30" s="5">
        <f t="shared" si="2"/>
        <v>11306.845517295345</v>
      </c>
      <c r="G30" s="5">
        <f t="shared" si="3"/>
        <v>31899.419466763902</v>
      </c>
      <c r="H30" s="23">
        <f t="shared" si="11"/>
        <v>19911.754061287393</v>
      </c>
      <c r="I30" s="5">
        <f t="shared" si="4"/>
        <v>50935.056349354651</v>
      </c>
      <c r="J30" s="23"/>
      <c r="K30" s="23">
        <f t="shared" si="5"/>
        <v>63.798838933527804</v>
      </c>
      <c r="L30" s="23"/>
      <c r="M30" s="23">
        <f t="shared" si="6"/>
        <v>50998.85518828818</v>
      </c>
      <c r="N30" s="23">
        <f>J30+L30+Grade12!I30</f>
        <v>49628.694028808211</v>
      </c>
      <c r="O30" s="23">
        <f t="shared" si="7"/>
        <v>1112.5708614977332</v>
      </c>
      <c r="P30" s="23">
        <f t="shared" si="8"/>
        <v>653.15433619431519</v>
      </c>
      <c r="Q30" s="23"/>
    </row>
    <row r="31" spans="1:17" x14ac:dyDescent="0.2">
      <c r="A31" s="5">
        <v>40</v>
      </c>
      <c r="B31" s="1">
        <f t="shared" si="9"/>
        <v>1.6795818512976552</v>
      </c>
      <c r="C31" s="5">
        <f t="shared" si="10"/>
        <v>45588.767373076073</v>
      </c>
      <c r="D31" s="5">
        <f t="shared" si="0"/>
        <v>44269.261608660723</v>
      </c>
      <c r="E31" s="5">
        <f t="shared" si="1"/>
        <v>34769.261608660723</v>
      </c>
      <c r="F31" s="5">
        <f t="shared" si="2"/>
        <v>11680.840076093798</v>
      </c>
      <c r="G31" s="5">
        <f t="shared" si="3"/>
        <v>32588.421532566925</v>
      </c>
      <c r="H31" s="23">
        <f t="shared" si="11"/>
        <v>20409.547912819577</v>
      </c>
      <c r="I31" s="5">
        <f t="shared" si="4"/>
        <v>52099.949337222439</v>
      </c>
      <c r="J31" s="23"/>
      <c r="K31" s="23">
        <f t="shared" si="5"/>
        <v>65.176843065133852</v>
      </c>
      <c r="L31" s="23"/>
      <c r="M31" s="23">
        <f t="shared" si="6"/>
        <v>52165.126180287574</v>
      </c>
      <c r="N31" s="23">
        <f>J31+L31+Grade12!I31</f>
        <v>50787.591454528425</v>
      </c>
      <c r="O31" s="23">
        <f t="shared" si="7"/>
        <v>1118.558197316428</v>
      </c>
      <c r="P31" s="23">
        <f t="shared" si="8"/>
        <v>640.22387695932628</v>
      </c>
      <c r="Q31" s="23"/>
    </row>
    <row r="32" spans="1:17" x14ac:dyDescent="0.2">
      <c r="A32" s="5">
        <v>41</v>
      </c>
      <c r="B32" s="1">
        <f t="shared" si="9"/>
        <v>1.7215713975800966</v>
      </c>
      <c r="C32" s="5">
        <f t="shared" si="10"/>
        <v>46728.486557402968</v>
      </c>
      <c r="D32" s="5">
        <f t="shared" si="0"/>
        <v>45358.833148877238</v>
      </c>
      <c r="E32" s="5">
        <f t="shared" si="1"/>
        <v>35858.833148877238</v>
      </c>
      <c r="F32" s="5">
        <f t="shared" si="2"/>
        <v>12145.542337996143</v>
      </c>
      <c r="G32" s="5">
        <f t="shared" si="3"/>
        <v>33213.290810881095</v>
      </c>
      <c r="H32" s="23">
        <f t="shared" si="11"/>
        <v>20919.786610640065</v>
      </c>
      <c r="I32" s="5">
        <f t="shared" si="4"/>
        <v>53212.606810653</v>
      </c>
      <c r="J32" s="23"/>
      <c r="K32" s="23">
        <f t="shared" si="5"/>
        <v>66.426581621762196</v>
      </c>
      <c r="L32" s="23"/>
      <c r="M32" s="23">
        <f t="shared" si="6"/>
        <v>53279.03339227476</v>
      </c>
      <c r="N32" s="23">
        <f>J32+L32+Grade12!I32</f>
        <v>51970.704385003002</v>
      </c>
      <c r="O32" s="23">
        <f t="shared" si="7"/>
        <v>1062.3631539046692</v>
      </c>
      <c r="P32" s="23">
        <f t="shared" si="8"/>
        <v>592.83171724720319</v>
      </c>
      <c r="Q32" s="23"/>
    </row>
    <row r="33" spans="1:17" x14ac:dyDescent="0.2">
      <c r="A33" s="5">
        <v>42</v>
      </c>
      <c r="B33" s="1">
        <f t="shared" si="9"/>
        <v>1.7646106825195991</v>
      </c>
      <c r="C33" s="5">
        <f t="shared" si="10"/>
        <v>47896.698721338056</v>
      </c>
      <c r="D33" s="5">
        <f t="shared" si="0"/>
        <v>46475.643977599182</v>
      </c>
      <c r="E33" s="5">
        <f t="shared" si="1"/>
        <v>36975.643977599182</v>
      </c>
      <c r="F33" s="5">
        <f t="shared" si="2"/>
        <v>12621.862156446052</v>
      </c>
      <c r="G33" s="5">
        <f t="shared" si="3"/>
        <v>33853.781821153127</v>
      </c>
      <c r="H33" s="23">
        <f t="shared" si="11"/>
        <v>21442.781275906065</v>
      </c>
      <c r="I33" s="5">
        <f t="shared" si="4"/>
        <v>54353.080720919323</v>
      </c>
      <c r="J33" s="23"/>
      <c r="K33" s="23">
        <f t="shared" si="5"/>
        <v>67.707563642306255</v>
      </c>
      <c r="L33" s="23"/>
      <c r="M33" s="23">
        <f t="shared" si="6"/>
        <v>54420.788284561626</v>
      </c>
      <c r="N33" s="23">
        <f>J33+L33+Grade12!I33</f>
        <v>53079.907069628069</v>
      </c>
      <c r="O33" s="23">
        <f t="shared" si="7"/>
        <v>1088.7955465260509</v>
      </c>
      <c r="P33" s="23">
        <f t="shared" si="8"/>
        <v>592.36571755634873</v>
      </c>
      <c r="Q33" s="23"/>
    </row>
    <row r="34" spans="1:17" x14ac:dyDescent="0.2">
      <c r="A34" s="5">
        <v>43</v>
      </c>
      <c r="B34" s="1">
        <f t="shared" si="9"/>
        <v>1.8087259495825889</v>
      </c>
      <c r="C34" s="5">
        <f t="shared" si="10"/>
        <v>49094.116189371503</v>
      </c>
      <c r="D34" s="5">
        <f t="shared" si="0"/>
        <v>47620.375077039156</v>
      </c>
      <c r="E34" s="5">
        <f t="shared" si="1"/>
        <v>38120.375077039156</v>
      </c>
      <c r="F34" s="5">
        <f t="shared" si="2"/>
        <v>13110.089970357199</v>
      </c>
      <c r="G34" s="5">
        <f t="shared" si="3"/>
        <v>34510.285106681957</v>
      </c>
      <c r="H34" s="23">
        <f t="shared" si="11"/>
        <v>21978.850807803719</v>
      </c>
      <c r="I34" s="5">
        <f t="shared" si="4"/>
        <v>55522.06647894231</v>
      </c>
      <c r="J34" s="23"/>
      <c r="K34" s="23">
        <f t="shared" si="5"/>
        <v>69.020570213363911</v>
      </c>
      <c r="L34" s="23"/>
      <c r="M34" s="23">
        <f t="shared" si="6"/>
        <v>55591.087049155671</v>
      </c>
      <c r="N34" s="23">
        <f>J34+L34+Grade12!I34</f>
        <v>54216.839821368776</v>
      </c>
      <c r="O34" s="23">
        <f t="shared" si="7"/>
        <v>1115.888748962961</v>
      </c>
      <c r="P34" s="23">
        <f t="shared" si="8"/>
        <v>591.90175611147799</v>
      </c>
      <c r="Q34" s="23"/>
    </row>
    <row r="35" spans="1:17" x14ac:dyDescent="0.2">
      <c r="A35" s="5">
        <v>44</v>
      </c>
      <c r="B35" s="1">
        <f t="shared" si="9"/>
        <v>1.8539440983221533</v>
      </c>
      <c r="C35" s="5">
        <f t="shared" si="10"/>
        <v>50321.469094105778</v>
      </c>
      <c r="D35" s="5">
        <f t="shared" si="0"/>
        <v>48793.724453965122</v>
      </c>
      <c r="E35" s="5">
        <f t="shared" si="1"/>
        <v>39293.724453965122</v>
      </c>
      <c r="F35" s="5">
        <f t="shared" si="2"/>
        <v>13610.523479616126</v>
      </c>
      <c r="G35" s="5">
        <f t="shared" si="3"/>
        <v>35183.200974348998</v>
      </c>
      <c r="H35" s="23">
        <f t="shared" si="11"/>
        <v>22528.322077998808</v>
      </c>
      <c r="I35" s="5">
        <f t="shared" si="4"/>
        <v>56720.276880915859</v>
      </c>
      <c r="J35" s="23"/>
      <c r="K35" s="23">
        <f t="shared" si="5"/>
        <v>70.366401948697998</v>
      </c>
      <c r="L35" s="23"/>
      <c r="M35" s="23">
        <f t="shared" si="6"/>
        <v>56790.643282864556</v>
      </c>
      <c r="N35" s="23">
        <f>J35+L35+Grade12!I35</f>
        <v>55382.195891902986</v>
      </c>
      <c r="O35" s="23">
        <f t="shared" si="7"/>
        <v>1143.6592814607957</v>
      </c>
      <c r="P35" s="23">
        <f t="shared" si="8"/>
        <v>591.43978831890331</v>
      </c>
      <c r="Q35" s="23"/>
    </row>
    <row r="36" spans="1:17" x14ac:dyDescent="0.2">
      <c r="A36" s="5">
        <v>45</v>
      </c>
      <c r="B36" s="1">
        <f t="shared" si="9"/>
        <v>1.9002927007802071</v>
      </c>
      <c r="C36" s="5">
        <f t="shared" si="10"/>
        <v>51579.505821458421</v>
      </c>
      <c r="D36" s="5">
        <f t="shared" si="0"/>
        <v>49996.40756531425</v>
      </c>
      <c r="E36" s="5">
        <f t="shared" si="1"/>
        <v>40496.40756531425</v>
      </c>
      <c r="F36" s="5">
        <f t="shared" si="2"/>
        <v>14123.467826606528</v>
      </c>
      <c r="G36" s="5">
        <f t="shared" si="3"/>
        <v>35872.939738707719</v>
      </c>
      <c r="H36" s="23">
        <f t="shared" si="11"/>
        <v>23091.530129948773</v>
      </c>
      <c r="I36" s="5">
        <f t="shared" si="4"/>
        <v>57948.442542938748</v>
      </c>
      <c r="J36" s="23"/>
      <c r="K36" s="23">
        <f t="shared" si="5"/>
        <v>71.745879477415443</v>
      </c>
      <c r="L36" s="23"/>
      <c r="M36" s="23">
        <f t="shared" si="6"/>
        <v>58020.188422416162</v>
      </c>
      <c r="N36" s="23">
        <f>J36+L36+Grade12!I36</f>
        <v>56576.685864200554</v>
      </c>
      <c r="O36" s="23">
        <f t="shared" si="7"/>
        <v>1172.1240772710755</v>
      </c>
      <c r="P36" s="23">
        <f t="shared" si="8"/>
        <v>590.97977069740216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1.9478000182997122</v>
      </c>
      <c r="C37" s="5">
        <f t="shared" ref="C37:C56" si="13">pretaxincome*B37/expnorm</f>
        <v>52868.993466994878</v>
      </c>
      <c r="D37" s="5">
        <f t="shared" ref="D37:D56" si="14">IF(A37&lt;startage,1,0)*(C37*(1-initialunempprob))+IF(A37=startage,1,0)*(C37*(1-unempprob))+IF(A37&gt;startage,1,0)*(C37*(1-unempprob)+unempprob*300*52)</f>
        <v>51229.1577544471</v>
      </c>
      <c r="E37" s="5">
        <f t="shared" si="1"/>
        <v>41729.1577544471</v>
      </c>
      <c r="F37" s="5">
        <f t="shared" si="2"/>
        <v>14649.235782271688</v>
      </c>
      <c r="G37" s="5">
        <f t="shared" si="3"/>
        <v>36579.921972175413</v>
      </c>
      <c r="H37" s="23">
        <f t="shared" si="11"/>
        <v>23668.818383197493</v>
      </c>
      <c r="I37" s="5">
        <f t="shared" ref="I37:I56" si="15">G37+IF(A37&lt;startage,1,0)*(H37*(1-initialunempprob))+IF(A37&gt;=startage,1,0)*(H37*(1-unempprob))</f>
        <v>59207.312346512219</v>
      </c>
      <c r="J37" s="23"/>
      <c r="K37" s="23">
        <f t="shared" ref="K37:K56" si="16">IF(A37&gt;=startage,1,0)*0.002*G37</f>
        <v>73.159843944350825</v>
      </c>
      <c r="L37" s="23"/>
      <c r="M37" s="23">
        <f t="shared" si="6"/>
        <v>59280.472190456567</v>
      </c>
      <c r="N37" s="23">
        <f>J37+L37+Grade12!I37</f>
        <v>57801.038085805572</v>
      </c>
      <c r="O37" s="23">
        <f t="shared" si="7"/>
        <v>1201.30049297661</v>
      </c>
      <c r="P37" s="23">
        <f t="shared" ref="P37:P68" si="17">O37/return^(A37-startage+1)</f>
        <v>590.52166085036413</v>
      </c>
      <c r="Q37" s="23"/>
    </row>
    <row r="38" spans="1:17" x14ac:dyDescent="0.2">
      <c r="A38" s="5">
        <v>47</v>
      </c>
      <c r="B38" s="1">
        <f t="shared" si="12"/>
        <v>1.9964950187572048</v>
      </c>
      <c r="C38" s="5">
        <f t="shared" si="13"/>
        <v>54190.718303669746</v>
      </c>
      <c r="D38" s="5">
        <f t="shared" si="14"/>
        <v>52492.726698308274</v>
      </c>
      <c r="E38" s="5">
        <f t="shared" si="1"/>
        <v>42992.726698308274</v>
      </c>
      <c r="F38" s="5">
        <f t="shared" si="2"/>
        <v>15188.147936828478</v>
      </c>
      <c r="G38" s="5">
        <f t="shared" si="3"/>
        <v>37304.578761479796</v>
      </c>
      <c r="H38" s="23">
        <f t="shared" ref="H38:H56" si="18">benefits*B38/expnorm</f>
        <v>24260.538842777427</v>
      </c>
      <c r="I38" s="5">
        <f t="shared" si="15"/>
        <v>60497.653895175012</v>
      </c>
      <c r="J38" s="23"/>
      <c r="K38" s="23">
        <f t="shared" si="16"/>
        <v>74.609157522959592</v>
      </c>
      <c r="L38" s="23"/>
      <c r="M38" s="23">
        <f t="shared" si="6"/>
        <v>60572.26305269797</v>
      </c>
      <c r="N38" s="23">
        <f>J38+L38+Grade12!I38</f>
        <v>59055.999112950711</v>
      </c>
      <c r="O38" s="23">
        <f t="shared" si="7"/>
        <v>1231.2063190747756</v>
      </c>
      <c r="P38" s="23">
        <f t="shared" si="17"/>
        <v>590.06541743863079</v>
      </c>
      <c r="Q38" s="23"/>
    </row>
    <row r="39" spans="1:17" x14ac:dyDescent="0.2">
      <c r="A39" s="5">
        <v>48</v>
      </c>
      <c r="B39" s="1">
        <f t="shared" si="12"/>
        <v>2.0464073942261352</v>
      </c>
      <c r="C39" s="5">
        <f t="shared" si="13"/>
        <v>55545.486261261496</v>
      </c>
      <c r="D39" s="5">
        <f t="shared" si="14"/>
        <v>53787.884865765991</v>
      </c>
      <c r="E39" s="5">
        <f t="shared" si="1"/>
        <v>44287.884865765991</v>
      </c>
      <c r="F39" s="5">
        <f t="shared" si="2"/>
        <v>15740.532895249195</v>
      </c>
      <c r="G39" s="5">
        <f t="shared" si="3"/>
        <v>38047.3519705168</v>
      </c>
      <c r="H39" s="23">
        <f t="shared" si="18"/>
        <v>24867.052313846867</v>
      </c>
      <c r="I39" s="5">
        <f t="shared" si="15"/>
        <v>61820.253982554408</v>
      </c>
      <c r="J39" s="23"/>
      <c r="K39" s="23">
        <f t="shared" si="16"/>
        <v>76.0947039410336</v>
      </c>
      <c r="L39" s="23"/>
      <c r="M39" s="23">
        <f t="shared" si="6"/>
        <v>61896.348686495439</v>
      </c>
      <c r="N39" s="23">
        <f>J39+L39+Grade12!I39</f>
        <v>60342.334165774468</v>
      </c>
      <c r="O39" s="23">
        <f t="shared" si="7"/>
        <v>1261.859790825431</v>
      </c>
      <c r="P39" s="23">
        <f t="shared" si="17"/>
        <v>589.61100015403838</v>
      </c>
      <c r="Q39" s="23"/>
    </row>
    <row r="40" spans="1:17" x14ac:dyDescent="0.2">
      <c r="A40" s="5">
        <v>49</v>
      </c>
      <c r="B40" s="1">
        <f t="shared" si="12"/>
        <v>2.097567579081788</v>
      </c>
      <c r="C40" s="5">
        <f t="shared" si="13"/>
        <v>56934.123417793016</v>
      </c>
      <c r="D40" s="5">
        <f t="shared" si="14"/>
        <v>55115.421987410125</v>
      </c>
      <c r="E40" s="5">
        <f t="shared" si="1"/>
        <v>45615.421987410125</v>
      </c>
      <c r="F40" s="5">
        <f t="shared" si="2"/>
        <v>16306.727477630418</v>
      </c>
      <c r="G40" s="5">
        <f t="shared" si="3"/>
        <v>38808.694509779707</v>
      </c>
      <c r="H40" s="23">
        <f t="shared" si="18"/>
        <v>25488.728621693033</v>
      </c>
      <c r="I40" s="5">
        <f t="shared" si="15"/>
        <v>63175.919072118246</v>
      </c>
      <c r="J40" s="23"/>
      <c r="K40" s="23">
        <f t="shared" si="16"/>
        <v>77.617389019559411</v>
      </c>
      <c r="L40" s="23"/>
      <c r="M40" s="23">
        <f t="shared" si="6"/>
        <v>63253.536461137803</v>
      </c>
      <c r="N40" s="23">
        <f>J40+L40+Grade12!I40</f>
        <v>61660.827594918839</v>
      </c>
      <c r="O40" s="23">
        <f t="shared" si="7"/>
        <v>1293.2795993698005</v>
      </c>
      <c r="P40" s="23">
        <f t="shared" si="17"/>
        <v>589.1583696935196</v>
      </c>
      <c r="Q40" s="23"/>
    </row>
    <row r="41" spans="1:17" x14ac:dyDescent="0.2">
      <c r="A41" s="5">
        <v>50</v>
      </c>
      <c r="B41" s="1">
        <f t="shared" si="12"/>
        <v>2.1500067685588333</v>
      </c>
      <c r="C41" s="5">
        <f t="shared" si="13"/>
        <v>58357.476503237856</v>
      </c>
      <c r="D41" s="5">
        <f t="shared" si="14"/>
        <v>56476.147537095392</v>
      </c>
      <c r="E41" s="5">
        <f t="shared" si="1"/>
        <v>46976.147537095392</v>
      </c>
      <c r="F41" s="5">
        <f t="shared" si="2"/>
        <v>16887.076924571185</v>
      </c>
      <c r="G41" s="5">
        <f t="shared" si="3"/>
        <v>39589.070612524207</v>
      </c>
      <c r="H41" s="23">
        <f t="shared" si="18"/>
        <v>26125.946837235366</v>
      </c>
      <c r="I41" s="5">
        <f t="shared" si="15"/>
        <v>64565.47578892122</v>
      </c>
      <c r="J41" s="23"/>
      <c r="K41" s="23">
        <f t="shared" si="16"/>
        <v>79.178141225048421</v>
      </c>
      <c r="L41" s="23"/>
      <c r="M41" s="23">
        <f t="shared" si="6"/>
        <v>64644.653930146269</v>
      </c>
      <c r="N41" s="23">
        <f>J41+L41+Grade12!I41</f>
        <v>63012.283359791807</v>
      </c>
      <c r="O41" s="23">
        <f t="shared" ref="O41:O69" si="19">IF(A41&lt;startage,1,0)*(M41-N41)+IF(A41&gt;=startage,1,0)*(completionprob*(part*(I41-N41)+K41))</f>
        <v>1325.4849031278225</v>
      </c>
      <c r="P41" s="23">
        <f t="shared" si="17"/>
        <v>588.70748773407672</v>
      </c>
      <c r="Q41" s="23"/>
    </row>
    <row r="42" spans="1:17" x14ac:dyDescent="0.2">
      <c r="A42" s="5">
        <v>51</v>
      </c>
      <c r="B42" s="1">
        <f t="shared" si="12"/>
        <v>2.2037569377728037</v>
      </c>
      <c r="C42" s="5">
        <f t="shared" si="13"/>
        <v>59816.413415818788</v>
      </c>
      <c r="D42" s="5">
        <f t="shared" si="14"/>
        <v>57870.891225522762</v>
      </c>
      <c r="E42" s="5">
        <f t="shared" si="1"/>
        <v>48370.891225522762</v>
      </c>
      <c r="F42" s="5">
        <f t="shared" si="2"/>
        <v>17481.935107685458</v>
      </c>
      <c r="G42" s="5">
        <f t="shared" si="3"/>
        <v>40388.956117837304</v>
      </c>
      <c r="H42" s="23">
        <f t="shared" si="18"/>
        <v>26779.095508166247</v>
      </c>
      <c r="I42" s="5">
        <f t="shared" si="15"/>
        <v>65989.771423644241</v>
      </c>
      <c r="J42" s="23"/>
      <c r="K42" s="23">
        <f t="shared" si="16"/>
        <v>80.777912235674606</v>
      </c>
      <c r="L42" s="23"/>
      <c r="M42" s="23">
        <f t="shared" si="6"/>
        <v>66070.549335879914</v>
      </c>
      <c r="N42" s="23">
        <f>J42+L42+Grade12!I42</f>
        <v>64397.525518786599</v>
      </c>
      <c r="O42" s="23">
        <f t="shared" si="19"/>
        <v>1358.4953394797733</v>
      </c>
      <c r="P42" s="23">
        <f t="shared" si="17"/>
        <v>588.25831690808764</v>
      </c>
      <c r="Q42" s="23"/>
    </row>
    <row r="43" spans="1:17" x14ac:dyDescent="0.2">
      <c r="A43" s="5">
        <v>52</v>
      </c>
      <c r="B43" s="1">
        <f t="shared" si="12"/>
        <v>2.2588508612171236</v>
      </c>
      <c r="C43" s="5">
        <f t="shared" si="13"/>
        <v>61311.823751214259</v>
      </c>
      <c r="D43" s="5">
        <f t="shared" si="14"/>
        <v>59300.503506160829</v>
      </c>
      <c r="E43" s="5">
        <f t="shared" si="1"/>
        <v>49800.503506160829</v>
      </c>
      <c r="F43" s="5">
        <f t="shared" si="2"/>
        <v>18091.664745377595</v>
      </c>
      <c r="G43" s="5">
        <f t="shared" si="3"/>
        <v>41208.838760783234</v>
      </c>
      <c r="H43" s="23">
        <f t="shared" si="18"/>
        <v>27448.572895870398</v>
      </c>
      <c r="I43" s="5">
        <f t="shared" si="15"/>
        <v>67449.674449235332</v>
      </c>
      <c r="J43" s="23"/>
      <c r="K43" s="23">
        <f t="shared" si="16"/>
        <v>82.417677521566475</v>
      </c>
      <c r="L43" s="23"/>
      <c r="M43" s="23">
        <f t="shared" si="6"/>
        <v>67532.092126756892</v>
      </c>
      <c r="N43" s="23">
        <f>J43+L43+Grade12!I43</f>
        <v>65817.398731756257</v>
      </c>
      <c r="O43" s="23">
        <f t="shared" si="19"/>
        <v>1392.3310367405209</v>
      </c>
      <c r="P43" s="23">
        <f t="shared" si="17"/>
        <v>587.81082077948906</v>
      </c>
      <c r="Q43" s="23"/>
    </row>
    <row r="44" spans="1:17" x14ac:dyDescent="0.2">
      <c r="A44" s="5">
        <v>53</v>
      </c>
      <c r="B44" s="1">
        <f t="shared" si="12"/>
        <v>2.3153221327475517</v>
      </c>
      <c r="C44" s="5">
        <f t="shared" si="13"/>
        <v>62844.619344994615</v>
      </c>
      <c r="D44" s="5">
        <f t="shared" si="14"/>
        <v>60765.856093814851</v>
      </c>
      <c r="E44" s="5">
        <f t="shared" si="1"/>
        <v>51265.856093814851</v>
      </c>
      <c r="F44" s="5">
        <f t="shared" si="2"/>
        <v>18716.637624012033</v>
      </c>
      <c r="G44" s="5">
        <f t="shared" si="3"/>
        <v>42049.218469802814</v>
      </c>
      <c r="H44" s="23">
        <f t="shared" si="18"/>
        <v>28134.787218267156</v>
      </c>
      <c r="I44" s="5">
        <f t="shared" si="15"/>
        <v>68946.075050466214</v>
      </c>
      <c r="J44" s="23"/>
      <c r="K44" s="23">
        <f t="shared" si="16"/>
        <v>84.098436939605634</v>
      </c>
      <c r="L44" s="23"/>
      <c r="M44" s="23">
        <f t="shared" si="6"/>
        <v>69030.173487405817</v>
      </c>
      <c r="N44" s="23">
        <f>J44+L44+Grade12!I44</f>
        <v>67272.76877505015</v>
      </c>
      <c r="O44" s="23">
        <f t="shared" si="19"/>
        <v>1427.0126264328035</v>
      </c>
      <c r="P44" s="23">
        <f t="shared" si="17"/>
        <v>587.36496382041321</v>
      </c>
      <c r="Q44" s="23"/>
    </row>
    <row r="45" spans="1:17" x14ac:dyDescent="0.2">
      <c r="A45" s="5">
        <v>54</v>
      </c>
      <c r="B45" s="1">
        <f t="shared" si="12"/>
        <v>2.3732051860662402</v>
      </c>
      <c r="C45" s="5">
        <f t="shared" si="13"/>
        <v>64415.734828619476</v>
      </c>
      <c r="D45" s="5">
        <f t="shared" si="14"/>
        <v>62267.842496160214</v>
      </c>
      <c r="E45" s="5">
        <f t="shared" si="1"/>
        <v>52767.842496160214</v>
      </c>
      <c r="F45" s="5">
        <f t="shared" si="2"/>
        <v>19357.234824612333</v>
      </c>
      <c r="G45" s="5">
        <f t="shared" si="3"/>
        <v>42910.607671547885</v>
      </c>
      <c r="H45" s="23">
        <f t="shared" si="18"/>
        <v>28838.156898723835</v>
      </c>
      <c r="I45" s="5">
        <f t="shared" si="15"/>
        <v>70479.885666727874</v>
      </c>
      <c r="J45" s="23"/>
      <c r="K45" s="23">
        <f t="shared" si="16"/>
        <v>85.821215343095773</v>
      </c>
      <c r="L45" s="23"/>
      <c r="M45" s="23">
        <f t="shared" si="6"/>
        <v>70565.706882070968</v>
      </c>
      <c r="N45" s="23">
        <f>J45+L45+Grade12!I45</f>
        <v>68764.523069426417</v>
      </c>
      <c r="O45" s="23">
        <f t="shared" si="19"/>
        <v>1462.5612558673768</v>
      </c>
      <c r="P45" s="23">
        <f t="shared" si="17"/>
        <v>586.92071138842493</v>
      </c>
      <c r="Q45" s="23"/>
    </row>
    <row r="46" spans="1:17" x14ac:dyDescent="0.2">
      <c r="A46" s="5">
        <v>55</v>
      </c>
      <c r="B46" s="1">
        <f t="shared" si="12"/>
        <v>2.4325353157178964</v>
      </c>
      <c r="C46" s="5">
        <f t="shared" si="13"/>
        <v>66026.128199334969</v>
      </c>
      <c r="D46" s="5">
        <f t="shared" si="14"/>
        <v>63807.378558564233</v>
      </c>
      <c r="E46" s="5">
        <f t="shared" si="1"/>
        <v>54307.378558564233</v>
      </c>
      <c r="F46" s="5">
        <f t="shared" si="2"/>
        <v>20013.846955227644</v>
      </c>
      <c r="G46" s="5">
        <f t="shared" si="3"/>
        <v>43793.531603336589</v>
      </c>
      <c r="H46" s="23">
        <f t="shared" si="18"/>
        <v>29559.110821191931</v>
      </c>
      <c r="I46" s="5">
        <f t="shared" si="15"/>
        <v>72052.041548396082</v>
      </c>
      <c r="J46" s="23"/>
      <c r="K46" s="23">
        <f t="shared" si="16"/>
        <v>87.587063206673179</v>
      </c>
      <c r="L46" s="23"/>
      <c r="M46" s="23">
        <f t="shared" si="6"/>
        <v>72139.628611602762</v>
      </c>
      <c r="N46" s="23">
        <f>J46+L46+Grade12!I46</f>
        <v>70293.57122116207</v>
      </c>
      <c r="O46" s="23">
        <f t="shared" si="19"/>
        <v>1498.9986010378364</v>
      </c>
      <c r="P46" s="23">
        <f t="shared" si="17"/>
        <v>586.47802970440046</v>
      </c>
      <c r="Q46" s="23"/>
    </row>
    <row r="47" spans="1:17" x14ac:dyDescent="0.2">
      <c r="A47" s="5">
        <v>56</v>
      </c>
      <c r="B47" s="1">
        <f t="shared" si="12"/>
        <v>2.4933486986108435</v>
      </c>
      <c r="C47" s="5">
        <f t="shared" si="13"/>
        <v>67676.781404318332</v>
      </c>
      <c r="D47" s="5">
        <f t="shared" si="14"/>
        <v>65385.40302252832</v>
      </c>
      <c r="E47" s="5">
        <f t="shared" si="1"/>
        <v>55885.40302252832</v>
      </c>
      <c r="F47" s="5">
        <f t="shared" si="2"/>
        <v>20686.874389108329</v>
      </c>
      <c r="G47" s="5">
        <f t="shared" si="3"/>
        <v>44698.528633419992</v>
      </c>
      <c r="H47" s="23">
        <f t="shared" si="18"/>
        <v>30298.088591721727</v>
      </c>
      <c r="I47" s="5">
        <f t="shared" si="15"/>
        <v>73663.501327105958</v>
      </c>
      <c r="J47" s="23"/>
      <c r="K47" s="23">
        <f t="shared" si="16"/>
        <v>89.39705726683998</v>
      </c>
      <c r="L47" s="23"/>
      <c r="M47" s="23">
        <f t="shared" si="6"/>
        <v>73752.898384372791</v>
      </c>
      <c r="N47" s="23">
        <f>J47+L47+Grade12!I47</f>
        <v>71860.845576691107</v>
      </c>
      <c r="O47" s="23">
        <f t="shared" si="19"/>
        <v>1536.3468798375334</v>
      </c>
      <c r="P47" s="23">
        <f t="shared" si="17"/>
        <v>586.03688583084772</v>
      </c>
      <c r="Q47" s="23"/>
    </row>
    <row r="48" spans="1:17" x14ac:dyDescent="0.2">
      <c r="A48" s="5">
        <v>57</v>
      </c>
      <c r="B48" s="1">
        <f t="shared" si="12"/>
        <v>2.555682416076114</v>
      </c>
      <c r="C48" s="5">
        <f t="shared" si="13"/>
        <v>69368.700939426271</v>
      </c>
      <c r="D48" s="5">
        <f t="shared" si="14"/>
        <v>67002.878098091503</v>
      </c>
      <c r="E48" s="5">
        <f t="shared" si="1"/>
        <v>57502.878098091503</v>
      </c>
      <c r="F48" s="5">
        <f t="shared" si="2"/>
        <v>21376.727508836026</v>
      </c>
      <c r="G48" s="5">
        <f t="shared" si="3"/>
        <v>45626.150589255478</v>
      </c>
      <c r="H48" s="23">
        <f t="shared" si="18"/>
        <v>31055.54080651476</v>
      </c>
      <c r="I48" s="5">
        <f t="shared" si="15"/>
        <v>75315.24760028359</v>
      </c>
      <c r="J48" s="23"/>
      <c r="K48" s="23">
        <f t="shared" si="16"/>
        <v>91.252301178510962</v>
      </c>
      <c r="L48" s="23"/>
      <c r="M48" s="23">
        <f t="shared" si="6"/>
        <v>75406.499901462099</v>
      </c>
      <c r="N48" s="23">
        <f>J48+L48+Grade12!I48</f>
        <v>73467.301791108388</v>
      </c>
      <c r="O48" s="23">
        <f t="shared" si="19"/>
        <v>1574.6288656072152</v>
      </c>
      <c r="P48" s="23">
        <f t="shared" si="17"/>
        <v>585.59724765088902</v>
      </c>
      <c r="Q48" s="23"/>
    </row>
    <row r="49" spans="1:17" x14ac:dyDescent="0.2">
      <c r="A49" s="5">
        <v>58</v>
      </c>
      <c r="B49" s="1">
        <f t="shared" si="12"/>
        <v>2.6195744764780171</v>
      </c>
      <c r="C49" s="5">
        <f t="shared" si="13"/>
        <v>71102.918462911941</v>
      </c>
      <c r="D49" s="5">
        <f t="shared" si="14"/>
        <v>68660.790050543801</v>
      </c>
      <c r="E49" s="5">
        <f t="shared" si="1"/>
        <v>59160.790050543801</v>
      </c>
      <c r="F49" s="5">
        <f t="shared" si="2"/>
        <v>22083.826956556932</v>
      </c>
      <c r="G49" s="5">
        <f t="shared" si="3"/>
        <v>46576.963093986866</v>
      </c>
      <c r="H49" s="23">
        <f t="shared" si="18"/>
        <v>31831.929326677633</v>
      </c>
      <c r="I49" s="5">
        <f t="shared" si="15"/>
        <v>77008.28753029069</v>
      </c>
      <c r="J49" s="23"/>
      <c r="K49" s="23">
        <f t="shared" si="16"/>
        <v>93.153926187973738</v>
      </c>
      <c r="L49" s="23"/>
      <c r="M49" s="23">
        <f t="shared" si="6"/>
        <v>77101.441456478671</v>
      </c>
      <c r="N49" s="23">
        <f>J49+L49+Grade12!I49</f>
        <v>75113.919410886097</v>
      </c>
      <c r="O49" s="23">
        <f t="shared" si="19"/>
        <v>1613.8679010211642</v>
      </c>
      <c r="P49" s="23">
        <f t="shared" si="17"/>
        <v>585.15908384769375</v>
      </c>
      <c r="Q49" s="23"/>
    </row>
    <row r="50" spans="1:17" x14ac:dyDescent="0.2">
      <c r="A50" s="5">
        <v>59</v>
      </c>
      <c r="B50" s="1">
        <f t="shared" si="12"/>
        <v>2.6850638383899672</v>
      </c>
      <c r="C50" s="5">
        <f t="shared" si="13"/>
        <v>72880.491424484731</v>
      </c>
      <c r="D50" s="5">
        <f t="shared" si="14"/>
        <v>70360.149801807391</v>
      </c>
      <c r="E50" s="5">
        <f t="shared" si="1"/>
        <v>60860.149801807391</v>
      </c>
      <c r="F50" s="5">
        <f t="shared" si="2"/>
        <v>22808.603890470851</v>
      </c>
      <c r="G50" s="5">
        <f t="shared" si="3"/>
        <v>47551.545911336536</v>
      </c>
      <c r="H50" s="23">
        <f t="shared" si="18"/>
        <v>32627.72755984457</v>
      </c>
      <c r="I50" s="5">
        <f t="shared" si="15"/>
        <v>78743.653458547938</v>
      </c>
      <c r="J50" s="23"/>
      <c r="K50" s="23">
        <f t="shared" si="16"/>
        <v>95.103091822673079</v>
      </c>
      <c r="L50" s="23"/>
      <c r="M50" s="23">
        <f t="shared" si="6"/>
        <v>78838.756550370614</v>
      </c>
      <c r="N50" s="23">
        <f>J50+L50+Grade12!I50</f>
        <v>76801.702471158234</v>
      </c>
      <c r="O50" s="23">
        <f t="shared" si="19"/>
        <v>1654.0879123204504</v>
      </c>
      <c r="P50" s="23">
        <f t="shared" si="17"/>
        <v>584.72236388441502</v>
      </c>
      <c r="Q50" s="23"/>
    </row>
    <row r="51" spans="1:17" x14ac:dyDescent="0.2">
      <c r="A51" s="5">
        <v>60</v>
      </c>
      <c r="B51" s="1">
        <f t="shared" si="12"/>
        <v>2.7521904343497163</v>
      </c>
      <c r="C51" s="5">
        <f t="shared" si="13"/>
        <v>74702.503710096847</v>
      </c>
      <c r="D51" s="5">
        <f t="shared" si="14"/>
        <v>72101.99354685258</v>
      </c>
      <c r="E51" s="5">
        <f t="shared" si="1"/>
        <v>62601.99354685258</v>
      </c>
      <c r="F51" s="5">
        <f t="shared" si="2"/>
        <v>23551.500247732623</v>
      </c>
      <c r="G51" s="5">
        <f t="shared" si="3"/>
        <v>48550.49329911996</v>
      </c>
      <c r="H51" s="23">
        <f t="shared" si="18"/>
        <v>33443.420748840683</v>
      </c>
      <c r="I51" s="5">
        <f t="shared" si="15"/>
        <v>80522.403535011646</v>
      </c>
      <c r="J51" s="23"/>
      <c r="K51" s="23">
        <f t="shared" si="16"/>
        <v>97.100986598239928</v>
      </c>
      <c r="L51" s="23"/>
      <c r="M51" s="23">
        <f t="shared" si="6"/>
        <v>80619.504521609881</v>
      </c>
      <c r="N51" s="23">
        <f>J51+L51+Grade12!I51</f>
        <v>78531.680107937194</v>
      </c>
      <c r="O51" s="23">
        <f t="shared" si="19"/>
        <v>1695.3134239022261</v>
      </c>
      <c r="P51" s="23">
        <f t="shared" si="17"/>
        <v>584.2870579847031</v>
      </c>
      <c r="Q51" s="23"/>
    </row>
    <row r="52" spans="1:17" x14ac:dyDescent="0.2">
      <c r="A52" s="5">
        <v>61</v>
      </c>
      <c r="B52" s="1">
        <f t="shared" si="12"/>
        <v>2.8209951952084591</v>
      </c>
      <c r="C52" s="5">
        <f t="shared" si="13"/>
        <v>76570.066302849256</v>
      </c>
      <c r="D52" s="5">
        <f t="shared" si="14"/>
        <v>73887.383385523877</v>
      </c>
      <c r="E52" s="5">
        <f t="shared" si="1"/>
        <v>64387.383385523877</v>
      </c>
      <c r="F52" s="5">
        <f t="shared" si="2"/>
        <v>24312.969013925936</v>
      </c>
      <c r="G52" s="5">
        <f t="shared" si="3"/>
        <v>49574.414371597944</v>
      </c>
      <c r="H52" s="23">
        <f t="shared" si="18"/>
        <v>34279.506267561701</v>
      </c>
      <c r="I52" s="5">
        <f t="shared" si="15"/>
        <v>82345.622363386938</v>
      </c>
      <c r="J52" s="23"/>
      <c r="K52" s="23">
        <f t="shared" si="16"/>
        <v>99.148828743195892</v>
      </c>
      <c r="L52" s="23"/>
      <c r="M52" s="23">
        <f t="shared" si="6"/>
        <v>82444.771192130138</v>
      </c>
      <c r="N52" s="23">
        <f>J52+L52+Grade12!I52</f>
        <v>80304.907185635631</v>
      </c>
      <c r="O52" s="23">
        <f t="shared" si="19"/>
        <v>1737.5695732735358</v>
      </c>
      <c r="P52" s="23">
        <f t="shared" si="17"/>
        <v>583.85313711363096</v>
      </c>
      <c r="Q52" s="23"/>
    </row>
    <row r="53" spans="1:17" x14ac:dyDescent="0.2">
      <c r="A53" s="5">
        <v>62</v>
      </c>
      <c r="B53" s="1">
        <f t="shared" si="12"/>
        <v>2.8915200750886707</v>
      </c>
      <c r="C53" s="5">
        <f t="shared" si="13"/>
        <v>78484.317960420492</v>
      </c>
      <c r="D53" s="5">
        <f t="shared" si="14"/>
        <v>75717.407970161978</v>
      </c>
      <c r="E53" s="5">
        <f t="shared" si="1"/>
        <v>66217.407970161978</v>
      </c>
      <c r="F53" s="5">
        <f t="shared" si="2"/>
        <v>25093.474499274085</v>
      </c>
      <c r="G53" s="5">
        <f t="shared" si="3"/>
        <v>50623.933470887889</v>
      </c>
      <c r="H53" s="23">
        <f t="shared" si="18"/>
        <v>35136.493924250739</v>
      </c>
      <c r="I53" s="5">
        <f t="shared" si="15"/>
        <v>84214.421662471592</v>
      </c>
      <c r="J53" s="23"/>
      <c r="K53" s="23">
        <f t="shared" si="16"/>
        <v>101.24786694177578</v>
      </c>
      <c r="L53" s="23"/>
      <c r="M53" s="23">
        <f t="shared" si="6"/>
        <v>84315.669529413368</v>
      </c>
      <c r="N53" s="23">
        <f>J53+L53+Grade12!I53</f>
        <v>82122.464940276506</v>
      </c>
      <c r="O53" s="23">
        <f t="shared" si="19"/>
        <v>1780.8821263791317</v>
      </c>
      <c r="P53" s="23">
        <f t="shared" si="17"/>
        <v>583.42057295915151</v>
      </c>
      <c r="Q53" s="23"/>
    </row>
    <row r="54" spans="1:17" x14ac:dyDescent="0.2">
      <c r="A54" s="5">
        <v>63</v>
      </c>
      <c r="B54" s="1">
        <f t="shared" si="12"/>
        <v>2.9638080769658868</v>
      </c>
      <c r="C54" s="5">
        <f t="shared" si="13"/>
        <v>80446.425909430996</v>
      </c>
      <c r="D54" s="5">
        <f t="shared" si="14"/>
        <v>77593.183169416021</v>
      </c>
      <c r="E54" s="5">
        <f t="shared" si="1"/>
        <v>68093.183169416021</v>
      </c>
      <c r="F54" s="5">
        <f t="shared" si="2"/>
        <v>25893.492621755933</v>
      </c>
      <c r="G54" s="5">
        <f t="shared" si="3"/>
        <v>51699.690547660088</v>
      </c>
      <c r="H54" s="23">
        <f t="shared" si="18"/>
        <v>36014.90627235701</v>
      </c>
      <c r="I54" s="5">
        <f t="shared" si="15"/>
        <v>86129.940944033384</v>
      </c>
      <c r="J54" s="23"/>
      <c r="K54" s="23">
        <f t="shared" si="16"/>
        <v>103.39938109532018</v>
      </c>
      <c r="L54" s="23"/>
      <c r="M54" s="23">
        <f t="shared" si="6"/>
        <v>86233.340325128709</v>
      </c>
      <c r="N54" s="23">
        <f>J54+L54+Grade12!I54</f>
        <v>83985.461638783425</v>
      </c>
      <c r="O54" s="23">
        <f t="shared" si="19"/>
        <v>1825.2774933123669</v>
      </c>
      <c r="P54" s="23">
        <f t="shared" si="17"/>
        <v>582.98933791398133</v>
      </c>
      <c r="Q54" s="23"/>
    </row>
    <row r="55" spans="1:17" x14ac:dyDescent="0.2">
      <c r="A55" s="5">
        <v>64</v>
      </c>
      <c r="B55" s="1">
        <f t="shared" si="12"/>
        <v>3.0379032788900342</v>
      </c>
      <c r="C55" s="5">
        <f t="shared" si="13"/>
        <v>82457.586557166782</v>
      </c>
      <c r="D55" s="5">
        <f t="shared" si="14"/>
        <v>79515.852748651436</v>
      </c>
      <c r="E55" s="5">
        <f t="shared" si="1"/>
        <v>70015.852748651436</v>
      </c>
      <c r="F55" s="5">
        <f t="shared" si="2"/>
        <v>26713.511197299838</v>
      </c>
      <c r="G55" s="5">
        <f t="shared" si="3"/>
        <v>52802.341551351594</v>
      </c>
      <c r="H55" s="23">
        <f t="shared" si="18"/>
        <v>36915.278929165936</v>
      </c>
      <c r="I55" s="5">
        <f t="shared" si="15"/>
        <v>88093.348207634233</v>
      </c>
      <c r="J55" s="23"/>
      <c r="K55" s="23">
        <f t="shared" si="16"/>
        <v>105.60468310270319</v>
      </c>
      <c r="L55" s="23"/>
      <c r="M55" s="23">
        <f t="shared" si="6"/>
        <v>88198.952890736939</v>
      </c>
      <c r="N55" s="23">
        <f>J55+L55+Grade12!I55</f>
        <v>85895.033254752998</v>
      </c>
      <c r="O55" s="23">
        <f t="shared" si="19"/>
        <v>1870.7827444189584</v>
      </c>
      <c r="P55" s="23">
        <f t="shared" si="17"/>
        <v>582.55940505796775</v>
      </c>
      <c r="Q55" s="23"/>
    </row>
    <row r="56" spans="1:17" x14ac:dyDescent="0.2">
      <c r="A56" s="5">
        <v>65</v>
      </c>
      <c r="B56" s="1">
        <f t="shared" si="12"/>
        <v>3.1138508608622844</v>
      </c>
      <c r="C56" s="5">
        <f t="shared" si="13"/>
        <v>84519.026221095934</v>
      </c>
      <c r="D56" s="5">
        <f t="shared" si="14"/>
        <v>81486.589067367706</v>
      </c>
      <c r="E56" s="5">
        <f t="shared" si="1"/>
        <v>71986.589067367706</v>
      </c>
      <c r="F56" s="5">
        <f t="shared" si="2"/>
        <v>27554.030237232328</v>
      </c>
      <c r="G56" s="5">
        <f t="shared" si="3"/>
        <v>53932.558830135378</v>
      </c>
      <c r="H56" s="23">
        <f t="shared" si="18"/>
        <v>37838.160902395073</v>
      </c>
      <c r="I56" s="5">
        <f t="shared" si="15"/>
        <v>90105.840652825063</v>
      </c>
      <c r="J56" s="23"/>
      <c r="K56" s="23">
        <f t="shared" si="16"/>
        <v>107.86511766027076</v>
      </c>
      <c r="L56" s="23"/>
      <c r="M56" s="23">
        <f t="shared" si="6"/>
        <v>90213.705770485336</v>
      </c>
      <c r="N56" s="23">
        <f>J56+L56+Grade12!I56</f>
        <v>87852.344161121844</v>
      </c>
      <c r="O56" s="23">
        <f t="shared" si="19"/>
        <v>1917.425626803154</v>
      </c>
      <c r="P56" s="23">
        <f t="shared" si="17"/>
        <v>582.13074814084121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107.86511766027076</v>
      </c>
      <c r="L57" s="23"/>
      <c r="M57" s="23">
        <f t="shared" si="6"/>
        <v>107.86511766027076</v>
      </c>
      <c r="N57" s="23">
        <f>J57+L57+Grade12!I57</f>
        <v>0</v>
      </c>
      <c r="O57" s="23">
        <f t="shared" si="19"/>
        <v>87.586475540139858</v>
      </c>
      <c r="P57" s="23">
        <f t="shared" si="17"/>
        <v>25.925325141245096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107.86511766027076</v>
      </c>
      <c r="L58" s="23"/>
      <c r="M58" s="23">
        <f t="shared" si="6"/>
        <v>107.86511766027076</v>
      </c>
      <c r="N58" s="23">
        <f>J58+L58+Grade12!I58</f>
        <v>0</v>
      </c>
      <c r="O58" s="23">
        <f t="shared" si="19"/>
        <v>87.586475540139858</v>
      </c>
      <c r="P58" s="23">
        <f t="shared" si="17"/>
        <v>25.276059030988119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107.86511766027076</v>
      </c>
      <c r="L59" s="23"/>
      <c r="M59" s="23">
        <f t="shared" si="6"/>
        <v>107.86511766027076</v>
      </c>
      <c r="N59" s="23">
        <f>J59+L59+Grade12!I59</f>
        <v>0</v>
      </c>
      <c r="O59" s="23">
        <f t="shared" si="19"/>
        <v>87.586475540139858</v>
      </c>
      <c r="P59" s="23">
        <f t="shared" si="17"/>
        <v>24.643052947543975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107.86511766027076</v>
      </c>
      <c r="L60" s="23"/>
      <c r="M60" s="23">
        <f t="shared" si="6"/>
        <v>107.86511766027076</v>
      </c>
      <c r="N60" s="23">
        <f>J60+L60+Grade12!I60</f>
        <v>0</v>
      </c>
      <c r="O60" s="23">
        <f t="shared" si="19"/>
        <v>87.586475540139858</v>
      </c>
      <c r="P60" s="23">
        <f t="shared" si="17"/>
        <v>24.025899679650951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107.86511766027076</v>
      </c>
      <c r="L61" s="23"/>
      <c r="M61" s="23">
        <f t="shared" si="6"/>
        <v>107.86511766027076</v>
      </c>
      <c r="N61" s="23">
        <f>J61+L61+Grade12!I61</f>
        <v>0</v>
      </c>
      <c r="O61" s="23">
        <f t="shared" si="19"/>
        <v>87.586475540139858</v>
      </c>
      <c r="P61" s="23">
        <f t="shared" si="17"/>
        <v>23.424202214124687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107.86511766027076</v>
      </c>
      <c r="L62" s="23"/>
      <c r="M62" s="23">
        <f t="shared" si="6"/>
        <v>107.86511766027076</v>
      </c>
      <c r="N62" s="23">
        <f>J62+L62+Grade12!I62</f>
        <v>0</v>
      </c>
      <c r="O62" s="23">
        <f t="shared" si="19"/>
        <v>87.586475540139858</v>
      </c>
      <c r="P62" s="23">
        <f t="shared" si="17"/>
        <v>22.837573480460627</v>
      </c>
      <c r="Q62" s="23"/>
    </row>
    <row r="63" spans="1:17" x14ac:dyDescent="0.2">
      <c r="A63" s="5">
        <v>72</v>
      </c>
      <c r="H63" s="22"/>
      <c r="J63" s="23"/>
      <c r="K63" s="23">
        <f>0.002*G56</f>
        <v>107.86511766027076</v>
      </c>
      <c r="L63" s="23"/>
      <c r="M63" s="23">
        <f t="shared" si="6"/>
        <v>107.86511766027076</v>
      </c>
      <c r="N63" s="23">
        <f>J63+L63+Grade12!I63</f>
        <v>0</v>
      </c>
      <c r="O63" s="23">
        <f t="shared" si="19"/>
        <v>87.586475540139858</v>
      </c>
      <c r="P63" s="23">
        <f t="shared" si="17"/>
        <v>22.265636101832456</v>
      </c>
      <c r="Q63" s="23"/>
    </row>
    <row r="64" spans="1:17" x14ac:dyDescent="0.2">
      <c r="A64" s="5">
        <v>73</v>
      </c>
      <c r="H64" s="22"/>
      <c r="J64" s="23"/>
      <c r="K64" s="23">
        <f>0.002*G56</f>
        <v>107.86511766027076</v>
      </c>
      <c r="L64" s="23"/>
      <c r="M64" s="23">
        <f t="shared" si="6"/>
        <v>107.86511766027076</v>
      </c>
      <c r="N64" s="23">
        <f>J64+L64+Grade12!I64</f>
        <v>0</v>
      </c>
      <c r="O64" s="23">
        <f t="shared" si="19"/>
        <v>87.586475540139858</v>
      </c>
      <c r="P64" s="23">
        <f t="shared" si="17"/>
        <v>21.708022152326567</v>
      </c>
      <c r="Q64" s="23"/>
    </row>
    <row r="65" spans="1:17" x14ac:dyDescent="0.2">
      <c r="A65" s="5">
        <v>74</v>
      </c>
      <c r="H65" s="22"/>
      <c r="J65" s="23"/>
      <c r="K65" s="23">
        <f>0.002*G56</f>
        <v>107.86511766027076</v>
      </c>
      <c r="L65" s="23"/>
      <c r="M65" s="23">
        <f t="shared" si="6"/>
        <v>107.86511766027076</v>
      </c>
      <c r="N65" s="23">
        <f>J65+L65+Grade12!I65</f>
        <v>0</v>
      </c>
      <c r="O65" s="23">
        <f t="shared" si="19"/>
        <v>87.586475540139858</v>
      </c>
      <c r="P65" s="23">
        <f t="shared" si="17"/>
        <v>21.164372920256163</v>
      </c>
      <c r="Q65" s="23"/>
    </row>
    <row r="66" spans="1:17" x14ac:dyDescent="0.2">
      <c r="A66" s="5">
        <v>75</v>
      </c>
      <c r="H66" s="22"/>
      <c r="J66" s="23"/>
      <c r="K66" s="23">
        <f>0.002*G56</f>
        <v>107.86511766027076</v>
      </c>
      <c r="L66" s="23"/>
      <c r="M66" s="23">
        <f t="shared" si="6"/>
        <v>107.86511766027076</v>
      </c>
      <c r="N66" s="23">
        <f>J66+L66+Grade12!I66</f>
        <v>0</v>
      </c>
      <c r="O66" s="23">
        <f t="shared" si="19"/>
        <v>87.586475540139858</v>
      </c>
      <c r="P66" s="23">
        <f t="shared" si="17"/>
        <v>20.634338677402962</v>
      </c>
      <c r="Q66" s="23"/>
    </row>
    <row r="67" spans="1:17" x14ac:dyDescent="0.2">
      <c r="A67" s="5">
        <v>76</v>
      </c>
      <c r="H67" s="22"/>
      <c r="J67" s="23"/>
      <c r="K67" s="23">
        <f>0.002*G56</f>
        <v>107.86511766027076</v>
      </c>
      <c r="L67" s="23"/>
      <c r="M67" s="23">
        <f t="shared" si="6"/>
        <v>107.86511766027076</v>
      </c>
      <c r="N67" s="23">
        <f>J67+L67+Grade12!I67</f>
        <v>0</v>
      </c>
      <c r="O67" s="23">
        <f t="shared" si="19"/>
        <v>87.586475540139858</v>
      </c>
      <c r="P67" s="23">
        <f t="shared" si="17"/>
        <v>20.117578454037861</v>
      </c>
      <c r="Q67" s="23"/>
    </row>
    <row r="68" spans="1:17" x14ac:dyDescent="0.2">
      <c r="A68" s="5">
        <v>77</v>
      </c>
      <c r="H68" s="22"/>
      <c r="J68" s="23"/>
      <c r="K68" s="23">
        <f>0.002*G56</f>
        <v>107.86511766027076</v>
      </c>
      <c r="L68" s="23"/>
      <c r="M68" s="23">
        <f t="shared" si="6"/>
        <v>107.86511766027076</v>
      </c>
      <c r="N68" s="23">
        <f>J68+L68+Grade12!I68</f>
        <v>0</v>
      </c>
      <c r="O68" s="23">
        <f t="shared" si="19"/>
        <v>87.586475540139858</v>
      </c>
      <c r="P68" s="23">
        <f t="shared" si="17"/>
        <v>19.613759819575971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10894.376883687348</v>
      </c>
      <c r="L69" s="23"/>
      <c r="M69" s="23">
        <f t="shared" si="6"/>
        <v>10894.376883687348</v>
      </c>
      <c r="N69" s="23">
        <f>J69+L69+Grade12!I69</f>
        <v>0</v>
      </c>
      <c r="O69" s="23">
        <f t="shared" si="19"/>
        <v>8846.2340295541271</v>
      </c>
      <c r="P69" s="23">
        <f>O69/return^(A69-startage+1)</f>
        <v>1931.3784255412031</v>
      </c>
      <c r="Q69" s="23"/>
    </row>
    <row r="70" spans="1:17" x14ac:dyDescent="0.2">
      <c r="A70" s="5">
        <v>79</v>
      </c>
      <c r="H70" s="22"/>
      <c r="P70" s="23">
        <f>SUM(P5:P69)</f>
        <v>-5.95719029661268E-11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1" sqref="N11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Meta!A8+6</f>
        <v>20</v>
      </c>
      <c r="C2" s="8">
        <f>Meta!B8</f>
        <v>52647</v>
      </c>
      <c r="D2" s="8">
        <f>Meta!C8</f>
        <v>23444</v>
      </c>
      <c r="E2" s="1">
        <f>Meta!D8</f>
        <v>4.2999999999999997E-2</v>
      </c>
      <c r="F2" s="1">
        <f>Meta!H8</f>
        <v>1.8381311833585117</v>
      </c>
      <c r="G2" s="1">
        <f>Meta!E8</f>
        <v>0.81200000000000006</v>
      </c>
      <c r="H2" s="1">
        <f>Meta!F8</f>
        <v>1</v>
      </c>
      <c r="I2" s="1">
        <f>Meta!D7</f>
        <v>4.3999999999999997E-2</v>
      </c>
      <c r="J2" s="14"/>
      <c r="K2" s="13">
        <f>IRR(O5:O69)+1</f>
        <v>1.0251668140196575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B10" s="1">
        <v>1</v>
      </c>
      <c r="C10" s="5">
        <f>0.1*Grade13!C10</f>
        <v>2714.2926876623437</v>
      </c>
      <c r="D10" s="5">
        <f t="shared" ref="D10:D36" si="0">IF(A10&lt;startage,1,0)*(C10*(1-initialunempprob))+IF(A10=startage,1,0)*(C10*(1-unempprob))+IF(A10&gt;startage,1,0)*(C10*(1-unempprob)+unempprob*300*52)</f>
        <v>2594.8638094052003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198.50708141949781</v>
      </c>
      <c r="G10" s="5">
        <f t="shared" ref="G10:G56" si="3">D10-F10</f>
        <v>2396.3567279857025</v>
      </c>
      <c r="H10" s="23">
        <f>0.1*Grade13!H10</f>
        <v>1215.1564924955003</v>
      </c>
      <c r="I10" s="5">
        <f t="shared" ref="I10:I36" si="4">G10+IF(A10&lt;startage,1,0)*(H10*(1-initialunempprob))+IF(A10&gt;=startage,1,0)*(H10*(1-unempprob))</f>
        <v>3558.0463348114008</v>
      </c>
      <c r="J10" s="23">
        <f>0.05*feel*Grade13!G10</f>
        <v>283.86970858881637</v>
      </c>
      <c r="K10" s="23">
        <f t="shared" ref="K10:K36" si="5">IF(A10&gt;=startage,1,0)*0.002*G10</f>
        <v>0</v>
      </c>
      <c r="L10" s="23">
        <f>coltuition</f>
        <v>3662</v>
      </c>
      <c r="M10" s="23">
        <f t="shared" ref="M10:M69" si="6">I10+K10</f>
        <v>3558.0463348114008</v>
      </c>
      <c r="N10" s="23">
        <f>J10+L10+Grade13!I10</f>
        <v>35839.173533189824</v>
      </c>
      <c r="O10" s="23">
        <f t="shared" ref="O10:O41" si="7">IF(A10&lt;startage,1,0)*(M10-N10)+IF(A10&gt;=startage,1,0)*(completionprob*(part*(I10-N10)+K10))</f>
        <v>-32281.127198378425</v>
      </c>
      <c r="P10" s="23">
        <f t="shared" ref="P10:P36" si="8">O10/return^(A10-startage+1)</f>
        <v>-32281.127198378425</v>
      </c>
      <c r="Q10" s="23"/>
    </row>
    <row r="11" spans="1:17" x14ac:dyDescent="0.2">
      <c r="A11" s="5">
        <v>20</v>
      </c>
      <c r="B11" s="1">
        <f t="shared" ref="B11:B36" si="9">(1+experiencepremium)^(A11-startage)</f>
        <v>1</v>
      </c>
      <c r="C11" s="5">
        <f t="shared" ref="C11:C36" si="10">pretaxincome*B11/expnorm</f>
        <v>28641.590152345321</v>
      </c>
      <c r="D11" s="5">
        <f t="shared" si="0"/>
        <v>27410.00177579447</v>
      </c>
      <c r="E11" s="5">
        <f t="shared" si="1"/>
        <v>17910.00177579447</v>
      </c>
      <c r="F11" s="5">
        <f t="shared" si="2"/>
        <v>6149.365579796895</v>
      </c>
      <c r="G11" s="5">
        <f t="shared" si="3"/>
        <v>21260.636195997577</v>
      </c>
      <c r="H11" s="23">
        <f t="shared" ref="H11:H37" si="11">benefits*B11/expnorm</f>
        <v>12754.258353402543</v>
      </c>
      <c r="I11" s="5">
        <f t="shared" si="4"/>
        <v>33466.461440203813</v>
      </c>
      <c r="J11" s="23"/>
      <c r="K11" s="23">
        <f t="shared" si="5"/>
        <v>42.521272391995154</v>
      </c>
      <c r="L11" s="23"/>
      <c r="M11" s="23">
        <f t="shared" si="6"/>
        <v>33508.982712595811</v>
      </c>
      <c r="N11" s="23">
        <f>J11+L11+Grade13!I11</f>
        <v>33082.926820216031</v>
      </c>
      <c r="O11" s="23">
        <f t="shared" si="7"/>
        <v>345.9573846123792</v>
      </c>
      <c r="P11" s="23">
        <f t="shared" si="8"/>
        <v>337.46447883529078</v>
      </c>
      <c r="Q11" s="23"/>
    </row>
    <row r="12" spans="1:17" x14ac:dyDescent="0.2">
      <c r="A12" s="5">
        <v>21</v>
      </c>
      <c r="B12" s="1">
        <f t="shared" si="9"/>
        <v>1.0249999999999999</v>
      </c>
      <c r="C12" s="5">
        <f t="shared" si="10"/>
        <v>29357.62990615395</v>
      </c>
      <c r="D12" s="5">
        <f t="shared" si="0"/>
        <v>28766.051820189328</v>
      </c>
      <c r="E12" s="5">
        <f t="shared" si="1"/>
        <v>19266.051820189328</v>
      </c>
      <c r="F12" s="5">
        <f t="shared" si="2"/>
        <v>6592.1159192918158</v>
      </c>
      <c r="G12" s="5">
        <f t="shared" si="3"/>
        <v>22173.935900897512</v>
      </c>
      <c r="H12" s="23">
        <f t="shared" si="11"/>
        <v>13073.114812237607</v>
      </c>
      <c r="I12" s="5">
        <f t="shared" si="4"/>
        <v>34684.906776208903</v>
      </c>
      <c r="J12" s="23"/>
      <c r="K12" s="23">
        <f t="shared" si="5"/>
        <v>44.347871801795023</v>
      </c>
      <c r="L12" s="23"/>
      <c r="M12" s="23">
        <f t="shared" si="6"/>
        <v>34729.254648010698</v>
      </c>
      <c r="N12" s="23">
        <f>J12+L12+Grade13!I12</f>
        <v>33828.442730721428</v>
      </c>
      <c r="O12" s="23">
        <f t="shared" si="7"/>
        <v>731.45927683888749</v>
      </c>
      <c r="P12" s="23">
        <f t="shared" si="8"/>
        <v>695.98691417338591</v>
      </c>
      <c r="Q12" s="23"/>
    </row>
    <row r="13" spans="1:17" x14ac:dyDescent="0.2">
      <c r="A13" s="5">
        <v>22</v>
      </c>
      <c r="B13" s="1">
        <f t="shared" si="9"/>
        <v>1.0506249999999999</v>
      </c>
      <c r="C13" s="5">
        <f t="shared" si="10"/>
        <v>30091.570653807801</v>
      </c>
      <c r="D13" s="5">
        <f t="shared" si="0"/>
        <v>29468.433115694064</v>
      </c>
      <c r="E13" s="5">
        <f t="shared" si="1"/>
        <v>19968.433115694064</v>
      </c>
      <c r="F13" s="5">
        <f t="shared" si="2"/>
        <v>6821.4434122741113</v>
      </c>
      <c r="G13" s="5">
        <f t="shared" si="3"/>
        <v>22646.989703419953</v>
      </c>
      <c r="H13" s="23">
        <f t="shared" si="11"/>
        <v>13399.942682543546</v>
      </c>
      <c r="I13" s="5">
        <f t="shared" si="4"/>
        <v>35470.734850614128</v>
      </c>
      <c r="J13" s="23"/>
      <c r="K13" s="23">
        <f t="shared" si="5"/>
        <v>45.29397940683991</v>
      </c>
      <c r="L13" s="23"/>
      <c r="M13" s="23">
        <f t="shared" si="6"/>
        <v>35516.028830020965</v>
      </c>
      <c r="N13" s="23">
        <f>J13+L13+Grade13!I13</f>
        <v>34592.596538989463</v>
      </c>
      <c r="O13" s="23">
        <f t="shared" si="7"/>
        <v>749.8270203175822</v>
      </c>
      <c r="P13" s="23">
        <f t="shared" si="8"/>
        <v>695.94908655060942</v>
      </c>
      <c r="Q13" s="23"/>
    </row>
    <row r="14" spans="1:17" x14ac:dyDescent="0.2">
      <c r="A14" s="5">
        <v>23</v>
      </c>
      <c r="B14" s="1">
        <f t="shared" si="9"/>
        <v>1.0768906249999999</v>
      </c>
      <c r="C14" s="5">
        <f t="shared" si="10"/>
        <v>30843.859920152994</v>
      </c>
      <c r="D14" s="5">
        <f t="shared" si="0"/>
        <v>30188.373943586412</v>
      </c>
      <c r="E14" s="5">
        <f t="shared" si="1"/>
        <v>20688.373943586412</v>
      </c>
      <c r="F14" s="5">
        <f t="shared" si="2"/>
        <v>7056.5040925809635</v>
      </c>
      <c r="G14" s="5">
        <f t="shared" si="3"/>
        <v>23131.869851005449</v>
      </c>
      <c r="H14" s="23">
        <f t="shared" si="11"/>
        <v>13734.941249607135</v>
      </c>
      <c r="I14" s="5">
        <f t="shared" si="4"/>
        <v>36276.208626879474</v>
      </c>
      <c r="J14" s="23"/>
      <c r="K14" s="23">
        <f t="shared" si="5"/>
        <v>46.263739702010902</v>
      </c>
      <c r="L14" s="23"/>
      <c r="M14" s="23">
        <f t="shared" si="6"/>
        <v>36322.472366581482</v>
      </c>
      <c r="N14" s="23">
        <f>J14+L14+Grade13!I14</f>
        <v>35375.854192464198</v>
      </c>
      <c r="O14" s="23">
        <f t="shared" si="7"/>
        <v>768.65395738323707</v>
      </c>
      <c r="P14" s="23">
        <f t="shared" si="8"/>
        <v>695.909413534024</v>
      </c>
      <c r="Q14" s="23"/>
    </row>
    <row r="15" spans="1:17" x14ac:dyDescent="0.2">
      <c r="A15" s="5">
        <v>24</v>
      </c>
      <c r="B15" s="1">
        <f t="shared" si="9"/>
        <v>1.1038128906249998</v>
      </c>
      <c r="C15" s="5">
        <f t="shared" si="10"/>
        <v>31614.956418156817</v>
      </c>
      <c r="D15" s="5">
        <f t="shared" si="0"/>
        <v>30926.31329217607</v>
      </c>
      <c r="E15" s="5">
        <f t="shared" si="1"/>
        <v>21426.31329217607</v>
      </c>
      <c r="F15" s="5">
        <f t="shared" si="2"/>
        <v>7297.441289895487</v>
      </c>
      <c r="G15" s="5">
        <f t="shared" si="3"/>
        <v>23628.872002280583</v>
      </c>
      <c r="H15" s="23">
        <f t="shared" si="11"/>
        <v>14078.314780847311</v>
      </c>
      <c r="I15" s="5">
        <f t="shared" si="4"/>
        <v>37101.819247551459</v>
      </c>
      <c r="J15" s="23"/>
      <c r="K15" s="23">
        <f t="shared" si="5"/>
        <v>47.257744004561168</v>
      </c>
      <c r="L15" s="23"/>
      <c r="M15" s="23">
        <f t="shared" si="6"/>
        <v>37149.076991556023</v>
      </c>
      <c r="N15" s="23">
        <f>J15+L15+Grade13!I15</f>
        <v>36178.693287275804</v>
      </c>
      <c r="O15" s="23">
        <f t="shared" si="7"/>
        <v>787.95156787553515</v>
      </c>
      <c r="P15" s="23">
        <f t="shared" si="8"/>
        <v>695.86794087758574</v>
      </c>
      <c r="Q15" s="23"/>
    </row>
    <row r="16" spans="1:17" x14ac:dyDescent="0.2">
      <c r="A16" s="5">
        <v>25</v>
      </c>
      <c r="B16" s="1">
        <f t="shared" si="9"/>
        <v>1.1314082128906247</v>
      </c>
      <c r="C16" s="5">
        <f t="shared" si="10"/>
        <v>32405.330328610737</v>
      </c>
      <c r="D16" s="5">
        <f t="shared" si="0"/>
        <v>31682.701124480474</v>
      </c>
      <c r="E16" s="5">
        <f t="shared" si="1"/>
        <v>22182.701124480474</v>
      </c>
      <c r="F16" s="5">
        <f t="shared" si="2"/>
        <v>7544.4019171428754</v>
      </c>
      <c r="G16" s="5">
        <f t="shared" si="3"/>
        <v>24138.299207337601</v>
      </c>
      <c r="H16" s="23">
        <f t="shared" si="11"/>
        <v>14430.272650368493</v>
      </c>
      <c r="I16" s="5">
        <f t="shared" si="4"/>
        <v>37948.07013374025</v>
      </c>
      <c r="J16" s="23"/>
      <c r="K16" s="23">
        <f t="shared" si="5"/>
        <v>48.276598414675206</v>
      </c>
      <c r="L16" s="23"/>
      <c r="M16" s="23">
        <f t="shared" si="6"/>
        <v>37996.346732154925</v>
      </c>
      <c r="N16" s="23">
        <f>J16+L16+Grade13!I16</f>
        <v>37001.603359457695</v>
      </c>
      <c r="O16" s="23">
        <f t="shared" si="7"/>
        <v>807.73161863015093</v>
      </c>
      <c r="P16" s="23">
        <f t="shared" si="8"/>
        <v>695.82471321196249</v>
      </c>
      <c r="Q16" s="23"/>
    </row>
    <row r="17" spans="1:17" x14ac:dyDescent="0.2">
      <c r="A17" s="5">
        <v>26</v>
      </c>
      <c r="B17" s="1">
        <f t="shared" si="9"/>
        <v>1.1596934182128902</v>
      </c>
      <c r="C17" s="5">
        <f t="shared" si="10"/>
        <v>33215.463586826001</v>
      </c>
      <c r="D17" s="5">
        <f t="shared" si="0"/>
        <v>32457.99865259248</v>
      </c>
      <c r="E17" s="5">
        <f t="shared" si="1"/>
        <v>22957.99865259248</v>
      </c>
      <c r="F17" s="5">
        <f t="shared" si="2"/>
        <v>7797.5365600714449</v>
      </c>
      <c r="G17" s="5">
        <f t="shared" si="3"/>
        <v>24660.462092521033</v>
      </c>
      <c r="H17" s="23">
        <f t="shared" si="11"/>
        <v>14791.029466627704</v>
      </c>
      <c r="I17" s="5">
        <f t="shared" si="4"/>
        <v>38815.477292083742</v>
      </c>
      <c r="J17" s="23"/>
      <c r="K17" s="23">
        <f t="shared" si="5"/>
        <v>49.320924185042067</v>
      </c>
      <c r="L17" s="23"/>
      <c r="M17" s="23">
        <f t="shared" si="6"/>
        <v>38864.798216268784</v>
      </c>
      <c r="N17" s="23">
        <f>J17+L17+Grade13!I17</f>
        <v>37845.086183444131</v>
      </c>
      <c r="O17" s="23">
        <f t="shared" si="7"/>
        <v>828.00617065361837</v>
      </c>
      <c r="P17" s="23">
        <f t="shared" si="8"/>
        <v>695.779774072083</v>
      </c>
      <c r="Q17" s="23"/>
    </row>
    <row r="18" spans="1:17" x14ac:dyDescent="0.2">
      <c r="A18" s="5">
        <v>27</v>
      </c>
      <c r="B18" s="1">
        <f t="shared" si="9"/>
        <v>1.1886857536682125</v>
      </c>
      <c r="C18" s="5">
        <f t="shared" si="10"/>
        <v>34045.85017649665</v>
      </c>
      <c r="D18" s="5">
        <f t="shared" si="0"/>
        <v>33252.678618907295</v>
      </c>
      <c r="E18" s="5">
        <f t="shared" si="1"/>
        <v>23752.678618907295</v>
      </c>
      <c r="F18" s="5">
        <f t="shared" si="2"/>
        <v>8056.9995690732321</v>
      </c>
      <c r="G18" s="5">
        <f t="shared" si="3"/>
        <v>25195.679049834063</v>
      </c>
      <c r="H18" s="23">
        <f t="shared" si="11"/>
        <v>15160.805203293397</v>
      </c>
      <c r="I18" s="5">
        <f t="shared" si="4"/>
        <v>39704.569629385842</v>
      </c>
      <c r="J18" s="23"/>
      <c r="K18" s="23">
        <f t="shared" si="5"/>
        <v>50.391358099668125</v>
      </c>
      <c r="L18" s="23"/>
      <c r="M18" s="23">
        <f t="shared" si="6"/>
        <v>39754.960987485509</v>
      </c>
      <c r="N18" s="23">
        <f>J18+L18+Grade13!I18</f>
        <v>38709.656078030239</v>
      </c>
      <c r="O18" s="23">
        <f t="shared" si="7"/>
        <v>848.78758647768029</v>
      </c>
      <c r="P18" s="23">
        <f t="shared" si="8"/>
        <v>695.73316592410265</v>
      </c>
      <c r="Q18" s="23"/>
    </row>
    <row r="19" spans="1:17" x14ac:dyDescent="0.2">
      <c r="A19" s="5">
        <v>28</v>
      </c>
      <c r="B19" s="1">
        <f t="shared" si="9"/>
        <v>1.2184028975099177</v>
      </c>
      <c r="C19" s="5">
        <f t="shared" si="10"/>
        <v>34896.996430909065</v>
      </c>
      <c r="D19" s="5">
        <f t="shared" si="0"/>
        <v>34067.225584379979</v>
      </c>
      <c r="E19" s="5">
        <f t="shared" si="1"/>
        <v>24567.225584379979</v>
      </c>
      <c r="F19" s="5">
        <f t="shared" si="2"/>
        <v>8322.9491533000637</v>
      </c>
      <c r="G19" s="5">
        <f t="shared" si="3"/>
        <v>25744.276431079918</v>
      </c>
      <c r="H19" s="23">
        <f t="shared" si="11"/>
        <v>15539.825333375731</v>
      </c>
      <c r="I19" s="5">
        <f t="shared" si="4"/>
        <v>40615.889275120491</v>
      </c>
      <c r="J19" s="23"/>
      <c r="K19" s="23">
        <f t="shared" si="5"/>
        <v>51.488552862159835</v>
      </c>
      <c r="L19" s="23"/>
      <c r="M19" s="23">
        <f t="shared" si="6"/>
        <v>40667.377827982651</v>
      </c>
      <c r="N19" s="23">
        <f>J19+L19+Grade13!I19</f>
        <v>39595.840219980986</v>
      </c>
      <c r="O19" s="23">
        <f t="shared" si="7"/>
        <v>870.08853769735197</v>
      </c>
      <c r="P19" s="23">
        <f t="shared" si="8"/>
        <v>695.68493019158382</v>
      </c>
      <c r="Q19" s="23"/>
    </row>
    <row r="20" spans="1:17" x14ac:dyDescent="0.2">
      <c r="A20" s="5">
        <v>29</v>
      </c>
      <c r="B20" s="1">
        <f t="shared" si="9"/>
        <v>1.2488629699476654</v>
      </c>
      <c r="C20" s="5">
        <f t="shared" si="10"/>
        <v>35769.421341681787</v>
      </c>
      <c r="D20" s="5">
        <f t="shared" si="0"/>
        <v>34902.136223989473</v>
      </c>
      <c r="E20" s="5">
        <f t="shared" si="1"/>
        <v>25402.136223989473</v>
      </c>
      <c r="F20" s="5">
        <f t="shared" si="2"/>
        <v>8595.5474771325626</v>
      </c>
      <c r="G20" s="5">
        <f t="shared" si="3"/>
        <v>26306.588746856913</v>
      </c>
      <c r="H20" s="23">
        <f t="shared" si="11"/>
        <v>15928.320966710122</v>
      </c>
      <c r="I20" s="5">
        <f t="shared" si="4"/>
        <v>41549.991911998499</v>
      </c>
      <c r="J20" s="23"/>
      <c r="K20" s="23">
        <f t="shared" si="5"/>
        <v>52.613177493713827</v>
      </c>
      <c r="L20" s="23"/>
      <c r="M20" s="23">
        <f t="shared" si="6"/>
        <v>41602.605089492215</v>
      </c>
      <c r="N20" s="23">
        <f>J20+L20+Grade13!I20</f>
        <v>40504.178965480511</v>
      </c>
      <c r="O20" s="23">
        <f t="shared" si="7"/>
        <v>891.92201269750217</v>
      </c>
      <c r="P20" s="23">
        <f t="shared" si="8"/>
        <v>695.63510728109168</v>
      </c>
      <c r="Q20" s="23"/>
    </row>
    <row r="21" spans="1:17" x14ac:dyDescent="0.2">
      <c r="A21" s="5">
        <v>30</v>
      </c>
      <c r="B21" s="1">
        <f t="shared" si="9"/>
        <v>1.2800845441963571</v>
      </c>
      <c r="C21" s="5">
        <f t="shared" si="10"/>
        <v>36663.656875223831</v>
      </c>
      <c r="D21" s="5">
        <f t="shared" si="0"/>
        <v>35757.919629589211</v>
      </c>
      <c r="E21" s="5">
        <f t="shared" si="1"/>
        <v>26257.919629589211</v>
      </c>
      <c r="F21" s="5">
        <f t="shared" si="2"/>
        <v>8874.9607590608775</v>
      </c>
      <c r="G21" s="5">
        <f t="shared" si="3"/>
        <v>26882.958870528331</v>
      </c>
      <c r="H21" s="23">
        <f t="shared" si="11"/>
        <v>16326.528990877876</v>
      </c>
      <c r="I21" s="5">
        <f t="shared" si="4"/>
        <v>42507.447114798459</v>
      </c>
      <c r="J21" s="23"/>
      <c r="K21" s="23">
        <f t="shared" si="5"/>
        <v>53.765917741056661</v>
      </c>
      <c r="L21" s="23"/>
      <c r="M21" s="23">
        <f t="shared" si="6"/>
        <v>42561.213032539512</v>
      </c>
      <c r="N21" s="23">
        <f>J21+L21+Grade13!I21</f>
        <v>41435.226179617523</v>
      </c>
      <c r="O21" s="23">
        <f t="shared" si="7"/>
        <v>914.30132457265813</v>
      </c>
      <c r="P21" s="23">
        <f t="shared" si="8"/>
        <v>695.58373660720633</v>
      </c>
      <c r="Q21" s="23"/>
    </row>
    <row r="22" spans="1:17" x14ac:dyDescent="0.2">
      <c r="A22" s="5">
        <v>31</v>
      </c>
      <c r="B22" s="1">
        <f t="shared" si="9"/>
        <v>1.312086657801266</v>
      </c>
      <c r="C22" s="5">
        <f t="shared" si="10"/>
        <v>37580.248297104423</v>
      </c>
      <c r="D22" s="5">
        <f t="shared" si="0"/>
        <v>36635.097620328932</v>
      </c>
      <c r="E22" s="5">
        <f t="shared" si="1"/>
        <v>27135.097620328932</v>
      </c>
      <c r="F22" s="5">
        <f t="shared" si="2"/>
        <v>9161.3593730373959</v>
      </c>
      <c r="G22" s="5">
        <f t="shared" si="3"/>
        <v>27473.738247291534</v>
      </c>
      <c r="H22" s="23">
        <f t="shared" si="11"/>
        <v>16734.692215649822</v>
      </c>
      <c r="I22" s="5">
        <f t="shared" si="4"/>
        <v>43488.838697668412</v>
      </c>
      <c r="J22" s="23"/>
      <c r="K22" s="23">
        <f t="shared" si="5"/>
        <v>54.947476494583071</v>
      </c>
      <c r="L22" s="23"/>
      <c r="M22" s="23">
        <f t="shared" si="6"/>
        <v>43543.786174162997</v>
      </c>
      <c r="N22" s="23">
        <f>J22+L22+Grade13!I22</f>
        <v>42389.549574107958</v>
      </c>
      <c r="O22" s="23">
        <f t="shared" si="7"/>
        <v>937.24011924469073</v>
      </c>
      <c r="P22" s="23">
        <f t="shared" si="8"/>
        <v>695.53085661683122</v>
      </c>
      <c r="Q22" s="23"/>
    </row>
    <row r="23" spans="1:17" x14ac:dyDescent="0.2">
      <c r="A23" s="5">
        <v>32</v>
      </c>
      <c r="B23" s="1">
        <f t="shared" si="9"/>
        <v>1.3448888242462975</v>
      </c>
      <c r="C23" s="5">
        <f t="shared" si="10"/>
        <v>38519.754504532029</v>
      </c>
      <c r="D23" s="5">
        <f t="shared" si="0"/>
        <v>37534.20506083715</v>
      </c>
      <c r="E23" s="5">
        <f t="shared" si="1"/>
        <v>28034.20506083715</v>
      </c>
      <c r="F23" s="5">
        <f t="shared" si="2"/>
        <v>9454.9179523633284</v>
      </c>
      <c r="G23" s="5">
        <f t="shared" si="3"/>
        <v>28079.287108473822</v>
      </c>
      <c r="H23" s="23">
        <f t="shared" si="11"/>
        <v>17153.059521041065</v>
      </c>
      <c r="I23" s="5">
        <f t="shared" si="4"/>
        <v>44494.765070110123</v>
      </c>
      <c r="J23" s="23"/>
      <c r="K23" s="23">
        <f t="shared" si="5"/>
        <v>56.158574216947642</v>
      </c>
      <c r="L23" s="23"/>
      <c r="M23" s="23">
        <f t="shared" si="6"/>
        <v>44550.923644327071</v>
      </c>
      <c r="N23" s="23">
        <f>J23+L23+Grade13!I23</f>
        <v>43367.731053460659</v>
      </c>
      <c r="O23" s="23">
        <f t="shared" si="7"/>
        <v>960.75238378352662</v>
      </c>
      <c r="P23" s="23">
        <f t="shared" si="8"/>
        <v>695.47650481297023</v>
      </c>
      <c r="Q23" s="23"/>
    </row>
    <row r="24" spans="1:17" x14ac:dyDescent="0.2">
      <c r="A24" s="5">
        <v>33</v>
      </c>
      <c r="B24" s="1">
        <f t="shared" si="9"/>
        <v>1.3785110448524549</v>
      </c>
      <c r="C24" s="5">
        <f t="shared" si="10"/>
        <v>39482.74836714533</v>
      </c>
      <c r="D24" s="5">
        <f t="shared" si="0"/>
        <v>38455.790187358085</v>
      </c>
      <c r="E24" s="5">
        <f t="shared" si="1"/>
        <v>28955.790187358085</v>
      </c>
      <c r="F24" s="5">
        <f t="shared" si="2"/>
        <v>9755.815496172414</v>
      </c>
      <c r="G24" s="5">
        <f t="shared" si="3"/>
        <v>28699.974691185671</v>
      </c>
      <c r="H24" s="23">
        <f t="shared" si="11"/>
        <v>17581.886009067093</v>
      </c>
      <c r="I24" s="5">
        <f t="shared" si="4"/>
        <v>45525.839601862877</v>
      </c>
      <c r="J24" s="23"/>
      <c r="K24" s="23">
        <f t="shared" si="5"/>
        <v>57.399949382371346</v>
      </c>
      <c r="L24" s="23"/>
      <c r="M24" s="23">
        <f t="shared" si="6"/>
        <v>45583.239551245249</v>
      </c>
      <c r="N24" s="23">
        <f>J24+L24+Grade13!I24</f>
        <v>44370.367069797168</v>
      </c>
      <c r="O24" s="23">
        <f t="shared" si="7"/>
        <v>984.85245493584114</v>
      </c>
      <c r="P24" s="23">
        <f t="shared" si="8"/>
        <v>695.42071777789306</v>
      </c>
      <c r="Q24" s="23"/>
    </row>
    <row r="25" spans="1:17" x14ac:dyDescent="0.2">
      <c r="A25" s="5">
        <v>34</v>
      </c>
      <c r="B25" s="1">
        <f t="shared" si="9"/>
        <v>1.4129738209737661</v>
      </c>
      <c r="C25" s="5">
        <f t="shared" si="10"/>
        <v>40469.817076323954</v>
      </c>
      <c r="D25" s="5">
        <f t="shared" si="0"/>
        <v>39400.414942042029</v>
      </c>
      <c r="E25" s="5">
        <f t="shared" si="1"/>
        <v>29900.414942042029</v>
      </c>
      <c r="F25" s="5">
        <f t="shared" si="2"/>
        <v>10064.235478576722</v>
      </c>
      <c r="G25" s="5">
        <f t="shared" si="3"/>
        <v>29336.179463465305</v>
      </c>
      <c r="H25" s="23">
        <f t="shared" si="11"/>
        <v>18021.433159293767</v>
      </c>
      <c r="I25" s="5">
        <f t="shared" si="4"/>
        <v>46582.690996909441</v>
      </c>
      <c r="J25" s="23"/>
      <c r="K25" s="23">
        <f t="shared" si="5"/>
        <v>58.672358926930613</v>
      </c>
      <c r="L25" s="23"/>
      <c r="M25" s="23">
        <f t="shared" si="6"/>
        <v>46641.363355836373</v>
      </c>
      <c r="N25" s="23">
        <f>J25+L25+Grade13!I25</f>
        <v>45398.068986542101</v>
      </c>
      <c r="O25" s="23">
        <f t="shared" si="7"/>
        <v>1009.5550278669482</v>
      </c>
      <c r="P25" s="23">
        <f t="shared" si="8"/>
        <v>695.36353119571822</v>
      </c>
      <c r="Q25" s="23"/>
    </row>
    <row r="26" spans="1:17" x14ac:dyDescent="0.2">
      <c r="A26" s="5">
        <v>35</v>
      </c>
      <c r="B26" s="1">
        <f t="shared" si="9"/>
        <v>1.4482981664981105</v>
      </c>
      <c r="C26" s="5">
        <f t="shared" si="10"/>
        <v>41481.562503232068</v>
      </c>
      <c r="D26" s="5">
        <f t="shared" si="0"/>
        <v>40368.655315593089</v>
      </c>
      <c r="E26" s="5">
        <f t="shared" si="1"/>
        <v>30868.655315593089</v>
      </c>
      <c r="F26" s="5">
        <f t="shared" si="2"/>
        <v>10380.365960541143</v>
      </c>
      <c r="G26" s="5">
        <f t="shared" si="3"/>
        <v>29988.289355051944</v>
      </c>
      <c r="H26" s="23">
        <f t="shared" si="11"/>
        <v>18471.968988276116</v>
      </c>
      <c r="I26" s="5">
        <f t="shared" si="4"/>
        <v>47665.963676832187</v>
      </c>
      <c r="J26" s="23"/>
      <c r="K26" s="23">
        <f t="shared" si="5"/>
        <v>59.976578710103887</v>
      </c>
      <c r="L26" s="23"/>
      <c r="M26" s="23">
        <f t="shared" si="6"/>
        <v>47725.940255542293</v>
      </c>
      <c r="N26" s="23">
        <f>J26+L26+Grade13!I26</f>
        <v>46451.463451205651</v>
      </c>
      <c r="O26" s="23">
        <f t="shared" si="7"/>
        <v>1034.8751651213518</v>
      </c>
      <c r="P26" s="23">
        <f t="shared" si="8"/>
        <v>695.30497987452145</v>
      </c>
      <c r="Q26" s="23"/>
    </row>
    <row r="27" spans="1:17" x14ac:dyDescent="0.2">
      <c r="A27" s="5">
        <v>36</v>
      </c>
      <c r="B27" s="1">
        <f t="shared" si="9"/>
        <v>1.4845056206605631</v>
      </c>
      <c r="C27" s="5">
        <f t="shared" si="10"/>
        <v>42518.601565812867</v>
      </c>
      <c r="D27" s="5">
        <f t="shared" si="0"/>
        <v>41361.101698482918</v>
      </c>
      <c r="E27" s="5">
        <f t="shared" si="1"/>
        <v>31861.101698482918</v>
      </c>
      <c r="F27" s="5">
        <f t="shared" si="2"/>
        <v>10704.399704554673</v>
      </c>
      <c r="G27" s="5">
        <f t="shared" si="3"/>
        <v>30656.701993928247</v>
      </c>
      <c r="H27" s="23">
        <f t="shared" si="11"/>
        <v>18933.768212983014</v>
      </c>
      <c r="I27" s="5">
        <f t="shared" si="4"/>
        <v>48776.318173752996</v>
      </c>
      <c r="J27" s="23"/>
      <c r="K27" s="23">
        <f t="shared" si="5"/>
        <v>61.313403987856496</v>
      </c>
      <c r="L27" s="23"/>
      <c r="M27" s="23">
        <f t="shared" si="6"/>
        <v>48837.631577740853</v>
      </c>
      <c r="N27" s="23">
        <f>J27+L27+Grade13!I27</f>
        <v>47531.19277748579</v>
      </c>
      <c r="O27" s="23">
        <f t="shared" si="7"/>
        <v>1060.8283058071102</v>
      </c>
      <c r="P27" s="23">
        <f t="shared" si="8"/>
        <v>695.24509776776222</v>
      </c>
      <c r="Q27" s="23"/>
    </row>
    <row r="28" spans="1:17" x14ac:dyDescent="0.2">
      <c r="A28" s="5">
        <v>37</v>
      </c>
      <c r="B28" s="1">
        <f t="shared" si="9"/>
        <v>1.521618261177077</v>
      </c>
      <c r="C28" s="5">
        <f t="shared" si="10"/>
        <v>43581.566604958185</v>
      </c>
      <c r="D28" s="5">
        <f t="shared" si="0"/>
        <v>42378.359240944985</v>
      </c>
      <c r="E28" s="5">
        <f t="shared" si="1"/>
        <v>32878.359240944985</v>
      </c>
      <c r="F28" s="5">
        <f t="shared" si="2"/>
        <v>11036.534292168537</v>
      </c>
      <c r="G28" s="5">
        <f t="shared" si="3"/>
        <v>31341.824948776448</v>
      </c>
      <c r="H28" s="23">
        <f t="shared" si="11"/>
        <v>19407.112418307588</v>
      </c>
      <c r="I28" s="5">
        <f t="shared" si="4"/>
        <v>49914.431533096809</v>
      </c>
      <c r="J28" s="23"/>
      <c r="K28" s="23">
        <f t="shared" si="5"/>
        <v>62.683649897552897</v>
      </c>
      <c r="L28" s="23"/>
      <c r="M28" s="23">
        <f t="shared" si="6"/>
        <v>49977.115182994363</v>
      </c>
      <c r="N28" s="23">
        <f>J28+L28+Grade13!I28</f>
        <v>48637.915336922939</v>
      </c>
      <c r="O28" s="23">
        <f t="shared" si="7"/>
        <v>1087.4302750099957</v>
      </c>
      <c r="P28" s="23">
        <f t="shared" si="8"/>
        <v>695.1839179953123</v>
      </c>
      <c r="Q28" s="23"/>
    </row>
    <row r="29" spans="1:17" x14ac:dyDescent="0.2">
      <c r="A29" s="5">
        <v>38</v>
      </c>
      <c r="B29" s="1">
        <f t="shared" si="9"/>
        <v>1.559658717706504</v>
      </c>
      <c r="C29" s="5">
        <f t="shared" si="10"/>
        <v>44671.105770082133</v>
      </c>
      <c r="D29" s="5">
        <f t="shared" si="0"/>
        <v>43421.048221968602</v>
      </c>
      <c r="E29" s="5">
        <f t="shared" si="1"/>
        <v>33921.048221968602</v>
      </c>
      <c r="F29" s="5">
        <f t="shared" si="2"/>
        <v>11376.972244472749</v>
      </c>
      <c r="G29" s="5">
        <f t="shared" si="3"/>
        <v>32044.075977495853</v>
      </c>
      <c r="H29" s="23">
        <f t="shared" si="11"/>
        <v>19892.29022876528</v>
      </c>
      <c r="I29" s="5">
        <f t="shared" si="4"/>
        <v>51080.997726424226</v>
      </c>
      <c r="J29" s="23"/>
      <c r="K29" s="23">
        <f t="shared" si="5"/>
        <v>64.088151954991702</v>
      </c>
      <c r="L29" s="23"/>
      <c r="M29" s="23">
        <f t="shared" si="6"/>
        <v>51145.085878379221</v>
      </c>
      <c r="N29" s="23">
        <f>J29+L29+Grade13!I29</f>
        <v>49772.305960346006</v>
      </c>
      <c r="O29" s="23">
        <f t="shared" si="7"/>
        <v>1114.697293442968</v>
      </c>
      <c r="P29" s="23">
        <f t="shared" si="8"/>
        <v>695.12147286393758</v>
      </c>
      <c r="Q29" s="23"/>
    </row>
    <row r="30" spans="1:17" x14ac:dyDescent="0.2">
      <c r="A30" s="5">
        <v>39</v>
      </c>
      <c r="B30" s="1">
        <f t="shared" si="9"/>
        <v>1.5986501856491666</v>
      </c>
      <c r="C30" s="5">
        <f t="shared" si="10"/>
        <v>45787.883414334188</v>
      </c>
      <c r="D30" s="5">
        <f t="shared" si="0"/>
        <v>44489.804427517818</v>
      </c>
      <c r="E30" s="5">
        <f t="shared" si="1"/>
        <v>34989.804427517818</v>
      </c>
      <c r="F30" s="5">
        <f t="shared" si="2"/>
        <v>11774.90158833635</v>
      </c>
      <c r="G30" s="5">
        <f t="shared" si="3"/>
        <v>32714.902839181468</v>
      </c>
      <c r="H30" s="23">
        <f t="shared" si="11"/>
        <v>20389.597484484413</v>
      </c>
      <c r="I30" s="5">
        <f t="shared" si="4"/>
        <v>52227.747631833052</v>
      </c>
      <c r="J30" s="23"/>
      <c r="K30" s="23">
        <f t="shared" si="5"/>
        <v>65.429805678362939</v>
      </c>
      <c r="L30" s="23"/>
      <c r="M30" s="23">
        <f t="shared" si="6"/>
        <v>52293.177437511418</v>
      </c>
      <c r="N30" s="23">
        <f>J30+L30+Grade13!I30</f>
        <v>50935.056349354651</v>
      </c>
      <c r="O30" s="23">
        <f t="shared" si="7"/>
        <v>1102.7943235832927</v>
      </c>
      <c r="P30" s="23">
        <f t="shared" si="8"/>
        <v>670.81650673598108</v>
      </c>
      <c r="Q30" s="23"/>
    </row>
    <row r="31" spans="1:17" x14ac:dyDescent="0.2">
      <c r="A31" s="5">
        <v>40</v>
      </c>
      <c r="B31" s="1">
        <f t="shared" si="9"/>
        <v>1.6386164402903955</v>
      </c>
      <c r="C31" s="5">
        <f t="shared" si="10"/>
        <v>46932.580499692536</v>
      </c>
      <c r="D31" s="5">
        <f t="shared" si="0"/>
        <v>45585.279538205759</v>
      </c>
      <c r="E31" s="5">
        <f t="shared" si="1"/>
        <v>36085.279538205759</v>
      </c>
      <c r="F31" s="5">
        <f t="shared" si="2"/>
        <v>12242.121723044756</v>
      </c>
      <c r="G31" s="5">
        <f t="shared" si="3"/>
        <v>33343.157815161001</v>
      </c>
      <c r="H31" s="23">
        <f t="shared" si="11"/>
        <v>20899.337421596516</v>
      </c>
      <c r="I31" s="5">
        <f t="shared" si="4"/>
        <v>53343.823727628871</v>
      </c>
      <c r="J31" s="23"/>
      <c r="K31" s="23">
        <f t="shared" si="5"/>
        <v>66.686315630321999</v>
      </c>
      <c r="L31" s="23"/>
      <c r="M31" s="23">
        <f t="shared" si="6"/>
        <v>53410.510043259193</v>
      </c>
      <c r="N31" s="23">
        <f>J31+L31+Grade13!I31</f>
        <v>52099.949337222439</v>
      </c>
      <c r="O31" s="23">
        <f t="shared" si="7"/>
        <v>1064.1752933018445</v>
      </c>
      <c r="P31" s="23">
        <f t="shared" si="8"/>
        <v>631.43383772224036</v>
      </c>
      <c r="Q31" s="23"/>
    </row>
    <row r="32" spans="1:17" x14ac:dyDescent="0.2">
      <c r="A32" s="5">
        <v>41</v>
      </c>
      <c r="B32" s="1">
        <f t="shared" si="9"/>
        <v>1.6795818512976552</v>
      </c>
      <c r="C32" s="5">
        <f t="shared" si="10"/>
        <v>48105.895012184847</v>
      </c>
      <c r="D32" s="5">
        <f t="shared" si="0"/>
        <v>46708.141526660896</v>
      </c>
      <c r="E32" s="5">
        <f t="shared" si="1"/>
        <v>37208.141526660896</v>
      </c>
      <c r="F32" s="5">
        <f t="shared" si="2"/>
        <v>12721.022361120871</v>
      </c>
      <c r="G32" s="5">
        <f t="shared" si="3"/>
        <v>33987.119165540025</v>
      </c>
      <c r="H32" s="23">
        <f t="shared" si="11"/>
        <v>21421.820857136427</v>
      </c>
      <c r="I32" s="5">
        <f t="shared" si="4"/>
        <v>54487.801725819583</v>
      </c>
      <c r="J32" s="23"/>
      <c r="K32" s="23">
        <f t="shared" si="5"/>
        <v>67.974238331080045</v>
      </c>
      <c r="L32" s="23"/>
      <c r="M32" s="23">
        <f t="shared" si="6"/>
        <v>54555.775964150664</v>
      </c>
      <c r="N32" s="23">
        <f>J32+L32+Grade13!I32</f>
        <v>53212.606810653</v>
      </c>
      <c r="O32" s="23">
        <f t="shared" si="7"/>
        <v>1090.6533526401024</v>
      </c>
      <c r="P32" s="23">
        <f t="shared" si="8"/>
        <v>631.2579771626921</v>
      </c>
      <c r="Q32" s="23"/>
    </row>
    <row r="33" spans="1:17" x14ac:dyDescent="0.2">
      <c r="A33" s="5">
        <v>42</v>
      </c>
      <c r="B33" s="1">
        <f t="shared" si="9"/>
        <v>1.7215713975800966</v>
      </c>
      <c r="C33" s="5">
        <f t="shared" si="10"/>
        <v>49308.54238748947</v>
      </c>
      <c r="D33" s="5">
        <f t="shared" si="0"/>
        <v>47859.075064827426</v>
      </c>
      <c r="E33" s="5">
        <f t="shared" si="1"/>
        <v>38359.075064827426</v>
      </c>
      <c r="F33" s="5">
        <f t="shared" si="2"/>
        <v>13211.895515148897</v>
      </c>
      <c r="G33" s="5">
        <f t="shared" si="3"/>
        <v>34647.179549678527</v>
      </c>
      <c r="H33" s="23">
        <f t="shared" si="11"/>
        <v>21957.366378564839</v>
      </c>
      <c r="I33" s="5">
        <f t="shared" si="4"/>
        <v>55660.379173965077</v>
      </c>
      <c r="J33" s="23"/>
      <c r="K33" s="23">
        <f t="shared" si="5"/>
        <v>69.294359099357052</v>
      </c>
      <c r="L33" s="23"/>
      <c r="M33" s="23">
        <f t="shared" si="6"/>
        <v>55729.673533064437</v>
      </c>
      <c r="N33" s="23">
        <f>J33+L33+Grade13!I33</f>
        <v>54353.080720919323</v>
      </c>
      <c r="O33" s="23">
        <f t="shared" si="7"/>
        <v>1117.7933634618305</v>
      </c>
      <c r="P33" s="23">
        <f t="shared" si="8"/>
        <v>631.08394010243683</v>
      </c>
      <c r="Q33" s="23"/>
    </row>
    <row r="34" spans="1:17" x14ac:dyDescent="0.2">
      <c r="A34" s="5">
        <v>43</v>
      </c>
      <c r="B34" s="1">
        <f t="shared" si="9"/>
        <v>1.7646106825195991</v>
      </c>
      <c r="C34" s="5">
        <f t="shared" si="10"/>
        <v>50541.255947176702</v>
      </c>
      <c r="D34" s="5">
        <f t="shared" si="0"/>
        <v>49038.781941448105</v>
      </c>
      <c r="E34" s="5">
        <f t="shared" si="1"/>
        <v>39538.781941448105</v>
      </c>
      <c r="F34" s="5">
        <f t="shared" si="2"/>
        <v>13715.040498027618</v>
      </c>
      <c r="G34" s="5">
        <f t="shared" si="3"/>
        <v>35323.741443420484</v>
      </c>
      <c r="H34" s="23">
        <f t="shared" si="11"/>
        <v>22506.300538028958</v>
      </c>
      <c r="I34" s="5">
        <f t="shared" si="4"/>
        <v>56862.271058314196</v>
      </c>
      <c r="J34" s="23"/>
      <c r="K34" s="23">
        <f t="shared" si="5"/>
        <v>70.647482886840976</v>
      </c>
      <c r="L34" s="23"/>
      <c r="M34" s="23">
        <f t="shared" si="6"/>
        <v>56932.918541201034</v>
      </c>
      <c r="N34" s="23">
        <f>J34+L34+Grade13!I34</f>
        <v>55522.06647894231</v>
      </c>
      <c r="O34" s="23">
        <f t="shared" si="7"/>
        <v>1145.6118745540864</v>
      </c>
      <c r="P34" s="23">
        <f t="shared" si="8"/>
        <v>630.91168218215785</v>
      </c>
      <c r="Q34" s="23"/>
    </row>
    <row r="35" spans="1:17" x14ac:dyDescent="0.2">
      <c r="A35" s="5">
        <v>44</v>
      </c>
      <c r="B35" s="1">
        <f t="shared" si="9"/>
        <v>1.8087259495825889</v>
      </c>
      <c r="C35" s="5">
        <f t="shared" si="10"/>
        <v>51804.787345856123</v>
      </c>
      <c r="D35" s="5">
        <f t="shared" si="0"/>
        <v>50247.981489984311</v>
      </c>
      <c r="E35" s="5">
        <f t="shared" si="1"/>
        <v>40747.981489984311</v>
      </c>
      <c r="F35" s="5">
        <f t="shared" si="2"/>
        <v>14230.764105478309</v>
      </c>
      <c r="G35" s="5">
        <f t="shared" si="3"/>
        <v>36017.217384506002</v>
      </c>
      <c r="H35" s="23">
        <f t="shared" si="11"/>
        <v>23068.958051479683</v>
      </c>
      <c r="I35" s="5">
        <f t="shared" si="4"/>
        <v>58094.210239772059</v>
      </c>
      <c r="J35" s="23"/>
      <c r="K35" s="23">
        <f t="shared" si="5"/>
        <v>72.034434769012009</v>
      </c>
      <c r="L35" s="23"/>
      <c r="M35" s="23">
        <f t="shared" si="6"/>
        <v>58166.244674541071</v>
      </c>
      <c r="N35" s="23">
        <f>J35+L35+Grade13!I35</f>
        <v>56720.276880915859</v>
      </c>
      <c r="O35" s="23">
        <f t="shared" si="7"/>
        <v>1174.1258484236726</v>
      </c>
      <c r="P35" s="23">
        <f t="shared" si="8"/>
        <v>630.74116013148569</v>
      </c>
      <c r="Q35" s="23"/>
    </row>
    <row r="36" spans="1:17" x14ac:dyDescent="0.2">
      <c r="A36" s="5">
        <v>45</v>
      </c>
      <c r="B36" s="1">
        <f t="shared" si="9"/>
        <v>1.8539440983221533</v>
      </c>
      <c r="C36" s="5">
        <f t="shared" si="10"/>
        <v>53099.907029502516</v>
      </c>
      <c r="D36" s="5">
        <f t="shared" si="0"/>
        <v>51487.411027233909</v>
      </c>
      <c r="E36" s="5">
        <f t="shared" si="1"/>
        <v>41987.411027233909</v>
      </c>
      <c r="F36" s="5">
        <f t="shared" si="2"/>
        <v>14759.380803115264</v>
      </c>
      <c r="G36" s="5">
        <f t="shared" si="3"/>
        <v>36728.030224118644</v>
      </c>
      <c r="H36" s="23">
        <f t="shared" si="11"/>
        <v>23645.682002766669</v>
      </c>
      <c r="I36" s="5">
        <f t="shared" si="4"/>
        <v>59356.947900766347</v>
      </c>
      <c r="J36" s="23"/>
      <c r="K36" s="23">
        <f t="shared" si="5"/>
        <v>73.456060448237295</v>
      </c>
      <c r="L36" s="23"/>
      <c r="M36" s="23">
        <f t="shared" si="6"/>
        <v>59430.403961214586</v>
      </c>
      <c r="N36" s="23">
        <f>J36+L36+Grade13!I36</f>
        <v>57948.442542938748</v>
      </c>
      <c r="O36" s="23">
        <f t="shared" si="7"/>
        <v>1203.3526716399788</v>
      </c>
      <c r="P36" s="23">
        <f t="shared" si="8"/>
        <v>630.57233174218459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1.9002927007802071</v>
      </c>
      <c r="C37" s="5">
        <f t="shared" ref="C37:C56" si="13">pretaxincome*B37/expnorm</f>
        <v>54427.404705240071</v>
      </c>
      <c r="D37" s="5">
        <f t="shared" ref="D37:D56" si="14">IF(A37&lt;startage,1,0)*(C37*(1-initialunempprob))+IF(A37=startage,1,0)*(C37*(1-unempprob))+IF(A37&gt;startage,1,0)*(C37*(1-unempprob)+unempprob*300*52)</f>
        <v>52757.826302914749</v>
      </c>
      <c r="E37" s="5">
        <f t="shared" si="1"/>
        <v>43257.826302914749</v>
      </c>
      <c r="F37" s="5">
        <f t="shared" si="2"/>
        <v>15301.212918193141</v>
      </c>
      <c r="G37" s="5">
        <f t="shared" si="3"/>
        <v>37456.613384721612</v>
      </c>
      <c r="H37" s="23">
        <f t="shared" si="11"/>
        <v>24236.824052835836</v>
      </c>
      <c r="I37" s="5">
        <f t="shared" ref="I37:I56" si="15">G37+IF(A37&lt;startage,1,0)*(H37*(1-initialunempprob))+IF(A37&gt;=startage,1,0)*(H37*(1-unempprob))</f>
        <v>60651.254003285503</v>
      </c>
      <c r="J37" s="23"/>
      <c r="K37" s="23">
        <f t="shared" ref="K37:K56" si="16">IF(A37&gt;=startage,1,0)*0.002*G37</f>
        <v>74.913226769443227</v>
      </c>
      <c r="L37" s="23"/>
      <c r="M37" s="23">
        <f t="shared" si="6"/>
        <v>60726.167230054947</v>
      </c>
      <c r="N37" s="23">
        <f>J37+L37+Grade13!I37</f>
        <v>59207.312346512219</v>
      </c>
      <c r="O37" s="23">
        <f t="shared" si="7"/>
        <v>1233.3101654366949</v>
      </c>
      <c r="P37" s="23">
        <f t="shared" ref="P37:P68" si="17">O37/return^(A37-startage+1)</f>
        <v>630.40515584215746</v>
      </c>
      <c r="Q37" s="23"/>
    </row>
    <row r="38" spans="1:17" x14ac:dyDescent="0.2">
      <c r="A38" s="5">
        <v>47</v>
      </c>
      <c r="B38" s="1">
        <f t="shared" si="12"/>
        <v>1.9478000182997122</v>
      </c>
      <c r="C38" s="5">
        <f t="shared" si="13"/>
        <v>55788.089822871072</v>
      </c>
      <c r="D38" s="5">
        <f t="shared" si="14"/>
        <v>54060.001960487614</v>
      </c>
      <c r="E38" s="5">
        <f t="shared" si="1"/>
        <v>44560.001960487614</v>
      </c>
      <c r="F38" s="5">
        <f t="shared" si="2"/>
        <v>15856.590836147967</v>
      </c>
      <c r="G38" s="5">
        <f t="shared" si="3"/>
        <v>38203.411124339647</v>
      </c>
      <c r="H38" s="23">
        <f t="shared" ref="H38:H56" si="18">benefits*B38/expnorm</f>
        <v>24842.74465415673</v>
      </c>
      <c r="I38" s="5">
        <f t="shared" si="15"/>
        <v>61977.917758367636</v>
      </c>
      <c r="J38" s="23"/>
      <c r="K38" s="23">
        <f t="shared" si="16"/>
        <v>76.406822248679291</v>
      </c>
      <c r="L38" s="23"/>
      <c r="M38" s="23">
        <f t="shared" si="6"/>
        <v>62054.324580616318</v>
      </c>
      <c r="N38" s="23">
        <f>J38+L38+Grade13!I38</f>
        <v>60497.653895175012</v>
      </c>
      <c r="O38" s="23">
        <f t="shared" si="7"/>
        <v>1264.0165965783381</v>
      </c>
      <c r="P38" s="23">
        <f t="shared" si="17"/>
        <v>630.23959226996624</v>
      </c>
      <c r="Q38" s="23"/>
    </row>
    <row r="39" spans="1:17" x14ac:dyDescent="0.2">
      <c r="A39" s="5">
        <v>48</v>
      </c>
      <c r="B39" s="1">
        <f t="shared" si="12"/>
        <v>1.9964950187572048</v>
      </c>
      <c r="C39" s="5">
        <f t="shared" si="13"/>
        <v>57182.792068442846</v>
      </c>
      <c r="D39" s="5">
        <f t="shared" si="14"/>
        <v>55394.732009499807</v>
      </c>
      <c r="E39" s="5">
        <f t="shared" si="1"/>
        <v>45894.732009499807</v>
      </c>
      <c r="F39" s="5">
        <f t="shared" si="2"/>
        <v>16425.853202051665</v>
      </c>
      <c r="G39" s="5">
        <f t="shared" si="3"/>
        <v>38968.878807448142</v>
      </c>
      <c r="H39" s="23">
        <f t="shared" si="18"/>
        <v>25463.813270510647</v>
      </c>
      <c r="I39" s="5">
        <f t="shared" si="15"/>
        <v>63337.748107326828</v>
      </c>
      <c r="J39" s="23"/>
      <c r="K39" s="23">
        <f t="shared" si="16"/>
        <v>77.937757614896285</v>
      </c>
      <c r="L39" s="23"/>
      <c r="M39" s="23">
        <f t="shared" si="6"/>
        <v>63415.685864941726</v>
      </c>
      <c r="N39" s="23">
        <f>J39+L39+Grade13!I39</f>
        <v>61820.253982554408</v>
      </c>
      <c r="O39" s="23">
        <f t="shared" si="7"/>
        <v>1295.490688498501</v>
      </c>
      <c r="P39" s="23">
        <f t="shared" si="17"/>
        <v>630.07560185001205</v>
      </c>
      <c r="Q39" s="23"/>
    </row>
    <row r="40" spans="1:17" x14ac:dyDescent="0.2">
      <c r="A40" s="5">
        <v>49</v>
      </c>
      <c r="B40" s="1">
        <f t="shared" si="12"/>
        <v>2.0464073942261352</v>
      </c>
      <c r="C40" s="5">
        <f t="shared" si="13"/>
        <v>58612.361870153916</v>
      </c>
      <c r="D40" s="5">
        <f t="shared" si="14"/>
        <v>56762.830309737299</v>
      </c>
      <c r="E40" s="5">
        <f t="shared" si="1"/>
        <v>47262.830309737299</v>
      </c>
      <c r="F40" s="5">
        <f t="shared" si="2"/>
        <v>17009.347127102956</v>
      </c>
      <c r="G40" s="5">
        <f t="shared" si="3"/>
        <v>39753.483182634343</v>
      </c>
      <c r="H40" s="23">
        <f t="shared" si="18"/>
        <v>26100.408602273415</v>
      </c>
      <c r="I40" s="5">
        <f t="shared" si="15"/>
        <v>64731.574215009998</v>
      </c>
      <c r="J40" s="23"/>
      <c r="K40" s="23">
        <f t="shared" si="16"/>
        <v>79.506966365268696</v>
      </c>
      <c r="L40" s="23"/>
      <c r="M40" s="23">
        <f t="shared" si="6"/>
        <v>64811.081181375266</v>
      </c>
      <c r="N40" s="23">
        <f>J40+L40+Grade13!I40</f>
        <v>63175.919072118246</v>
      </c>
      <c r="O40" s="23">
        <f t="shared" si="7"/>
        <v>1327.7516327167009</v>
      </c>
      <c r="P40" s="23">
        <f t="shared" si="17"/>
        <v>629.91314636839229</v>
      </c>
      <c r="Q40" s="23"/>
    </row>
    <row r="41" spans="1:17" x14ac:dyDescent="0.2">
      <c r="A41" s="5">
        <v>50</v>
      </c>
      <c r="B41" s="1">
        <f t="shared" si="12"/>
        <v>2.097567579081788</v>
      </c>
      <c r="C41" s="5">
        <f t="shared" si="13"/>
        <v>60077.670916907759</v>
      </c>
      <c r="D41" s="5">
        <f t="shared" si="14"/>
        <v>58165.131067480725</v>
      </c>
      <c r="E41" s="5">
        <f t="shared" si="1"/>
        <v>48665.131067480725</v>
      </c>
      <c r="F41" s="5">
        <f t="shared" si="2"/>
        <v>17607.428400280529</v>
      </c>
      <c r="G41" s="5">
        <f t="shared" si="3"/>
        <v>40557.702667200196</v>
      </c>
      <c r="H41" s="23">
        <f t="shared" si="18"/>
        <v>26752.918817330246</v>
      </c>
      <c r="I41" s="5">
        <f t="shared" si="15"/>
        <v>66160.245975385245</v>
      </c>
      <c r="J41" s="23"/>
      <c r="K41" s="23">
        <f t="shared" si="16"/>
        <v>81.115405334400393</v>
      </c>
      <c r="L41" s="23"/>
      <c r="M41" s="23">
        <f t="shared" si="6"/>
        <v>66241.361380719653</v>
      </c>
      <c r="N41" s="23">
        <f>J41+L41+Grade13!I41</f>
        <v>64565.47578892122</v>
      </c>
      <c r="O41" s="23">
        <f t="shared" si="7"/>
        <v>1360.8191005403221</v>
      </c>
      <c r="P41" s="23">
        <f t="shared" si="17"/>
        <v>629.75218854919342</v>
      </c>
      <c r="Q41" s="23"/>
    </row>
    <row r="42" spans="1:17" x14ac:dyDescent="0.2">
      <c r="A42" s="5">
        <v>51</v>
      </c>
      <c r="B42" s="1">
        <f t="shared" si="12"/>
        <v>2.1500067685588333</v>
      </c>
      <c r="C42" s="5">
        <f t="shared" si="13"/>
        <v>61579.612689830465</v>
      </c>
      <c r="D42" s="5">
        <f t="shared" si="14"/>
        <v>59602.489344167756</v>
      </c>
      <c r="E42" s="5">
        <f t="shared" si="1"/>
        <v>50102.489344167756</v>
      </c>
      <c r="F42" s="5">
        <f t="shared" si="2"/>
        <v>18220.461705287547</v>
      </c>
      <c r="G42" s="5">
        <f t="shared" si="3"/>
        <v>41382.027638880209</v>
      </c>
      <c r="H42" s="23">
        <f t="shared" si="18"/>
        <v>27421.741787763513</v>
      </c>
      <c r="I42" s="5">
        <f t="shared" si="15"/>
        <v>67624.634529769886</v>
      </c>
      <c r="J42" s="23"/>
      <c r="K42" s="23">
        <f t="shared" si="16"/>
        <v>82.76405527776042</v>
      </c>
      <c r="L42" s="23"/>
      <c r="M42" s="23">
        <f t="shared" si="6"/>
        <v>67707.398585047646</v>
      </c>
      <c r="N42" s="23">
        <f>J42+L42+Grade13!I42</f>
        <v>65989.771423644241</v>
      </c>
      <c r="O42" s="23">
        <f t="shared" ref="O42:O69" si="19">IF(A42&lt;startage,1,0)*(M42-N42)+IF(A42&gt;=startage,1,0)*(completionprob*(part*(I42-N42)+K42))</f>
        <v>1394.7132550595659</v>
      </c>
      <c r="P42" s="23">
        <f t="shared" si="17"/>
        <v>629.59269203158442</v>
      </c>
      <c r="Q42" s="23"/>
    </row>
    <row r="43" spans="1:17" x14ac:dyDescent="0.2">
      <c r="A43" s="5">
        <v>52</v>
      </c>
      <c r="B43" s="1">
        <f t="shared" si="12"/>
        <v>2.2037569377728037</v>
      </c>
      <c r="C43" s="5">
        <f t="shared" si="13"/>
        <v>63119.103007076214</v>
      </c>
      <c r="D43" s="5">
        <f t="shared" si="14"/>
        <v>61075.781577771937</v>
      </c>
      <c r="E43" s="5">
        <f t="shared" si="1"/>
        <v>51575.781577771937</v>
      </c>
      <c r="F43" s="5">
        <f t="shared" si="2"/>
        <v>18848.820842919733</v>
      </c>
      <c r="G43" s="5">
        <f t="shared" si="3"/>
        <v>42226.960734852204</v>
      </c>
      <c r="H43" s="23">
        <f t="shared" si="18"/>
        <v>28107.285332457592</v>
      </c>
      <c r="I43" s="5">
        <f t="shared" si="15"/>
        <v>69125.632798014121</v>
      </c>
      <c r="J43" s="23"/>
      <c r="K43" s="23">
        <f t="shared" si="16"/>
        <v>84.453921469704412</v>
      </c>
      <c r="L43" s="23"/>
      <c r="M43" s="23">
        <f t="shared" si="6"/>
        <v>69210.086719483821</v>
      </c>
      <c r="N43" s="23">
        <f>J43+L43+Grade13!I43</f>
        <v>67449.674449235332</v>
      </c>
      <c r="O43" s="23">
        <f t="shared" si="19"/>
        <v>1429.4547634417772</v>
      </c>
      <c r="P43" s="23">
        <f t="shared" si="17"/>
        <v>629.43462134723916</v>
      </c>
      <c r="Q43" s="23"/>
    </row>
    <row r="44" spans="1:17" x14ac:dyDescent="0.2">
      <c r="A44" s="5">
        <v>53</v>
      </c>
      <c r="B44" s="1">
        <f t="shared" si="12"/>
        <v>2.2588508612171236</v>
      </c>
      <c r="C44" s="5">
        <f t="shared" si="13"/>
        <v>64697.080582253118</v>
      </c>
      <c r="D44" s="5">
        <f t="shared" si="14"/>
        <v>62585.906117216233</v>
      </c>
      <c r="E44" s="5">
        <f t="shared" si="1"/>
        <v>53085.906117216233</v>
      </c>
      <c r="F44" s="5">
        <f t="shared" si="2"/>
        <v>19492.888958992724</v>
      </c>
      <c r="G44" s="5">
        <f t="shared" si="3"/>
        <v>43093.017158223505</v>
      </c>
      <c r="H44" s="23">
        <f t="shared" si="18"/>
        <v>28809.967465769027</v>
      </c>
      <c r="I44" s="5">
        <f t="shared" si="15"/>
        <v>70664.156022964467</v>
      </c>
      <c r="J44" s="23"/>
      <c r="K44" s="23">
        <f t="shared" si="16"/>
        <v>86.186034316447007</v>
      </c>
      <c r="L44" s="23"/>
      <c r="M44" s="23">
        <f t="shared" si="6"/>
        <v>70750.342057280912</v>
      </c>
      <c r="N44" s="23">
        <f>J44+L44+Grade13!I44</f>
        <v>68946.075050466214</v>
      </c>
      <c r="O44" s="23">
        <f t="shared" si="19"/>
        <v>1465.0648095335371</v>
      </c>
      <c r="P44" s="23">
        <f t="shared" si="17"/>
        <v>629.27794189850056</v>
      </c>
      <c r="Q44" s="23"/>
    </row>
    <row r="45" spans="1:17" x14ac:dyDescent="0.2">
      <c r="A45" s="5">
        <v>54</v>
      </c>
      <c r="B45" s="1">
        <f t="shared" si="12"/>
        <v>2.3153221327475517</v>
      </c>
      <c r="C45" s="5">
        <f t="shared" si="13"/>
        <v>66314.507596809446</v>
      </c>
      <c r="D45" s="5">
        <f t="shared" si="14"/>
        <v>64133.783770146641</v>
      </c>
      <c r="E45" s="5">
        <f t="shared" si="1"/>
        <v>54633.783770146641</v>
      </c>
      <c r="F45" s="5">
        <f t="shared" si="2"/>
        <v>20153.058777967541</v>
      </c>
      <c r="G45" s="5">
        <f t="shared" si="3"/>
        <v>43980.724992179101</v>
      </c>
      <c r="H45" s="23">
        <f t="shared" si="18"/>
        <v>29530.216652413255</v>
      </c>
      <c r="I45" s="5">
        <f t="shared" si="15"/>
        <v>72241.142328538583</v>
      </c>
      <c r="J45" s="23"/>
      <c r="K45" s="23">
        <f t="shared" si="16"/>
        <v>87.961449984358197</v>
      </c>
      <c r="L45" s="23"/>
      <c r="M45" s="23">
        <f t="shared" si="6"/>
        <v>72329.103778522942</v>
      </c>
      <c r="N45" s="23">
        <f>J45+L45+Grade13!I45</f>
        <v>70479.885666727874</v>
      </c>
      <c r="O45" s="23">
        <f t="shared" si="19"/>
        <v>1501.5651067775943</v>
      </c>
      <c r="P45" s="23">
        <f t="shared" si="17"/>
        <v>629.12261993698485</v>
      </c>
      <c r="Q45" s="23"/>
    </row>
    <row r="46" spans="1:17" x14ac:dyDescent="0.2">
      <c r="A46" s="5">
        <v>55</v>
      </c>
      <c r="B46" s="1">
        <f t="shared" si="12"/>
        <v>2.3732051860662402</v>
      </c>
      <c r="C46" s="5">
        <f t="shared" si="13"/>
        <v>67972.370286729667</v>
      </c>
      <c r="D46" s="5">
        <f t="shared" si="14"/>
        <v>65720.358364400294</v>
      </c>
      <c r="E46" s="5">
        <f t="shared" si="1"/>
        <v>56220.358364400294</v>
      </c>
      <c r="F46" s="5">
        <f t="shared" si="2"/>
        <v>20829.732842416728</v>
      </c>
      <c r="G46" s="5">
        <f t="shared" si="3"/>
        <v>44890.625521983566</v>
      </c>
      <c r="H46" s="23">
        <f t="shared" si="18"/>
        <v>30268.472068723582</v>
      </c>
      <c r="I46" s="5">
        <f t="shared" si="15"/>
        <v>73857.553291752032</v>
      </c>
      <c r="J46" s="23"/>
      <c r="K46" s="23">
        <f t="shared" si="16"/>
        <v>89.781251043967131</v>
      </c>
      <c r="L46" s="23"/>
      <c r="M46" s="23">
        <f t="shared" si="6"/>
        <v>73947.334542796001</v>
      </c>
      <c r="N46" s="23">
        <f>J46+L46+Grade13!I46</f>
        <v>72052.041548396082</v>
      </c>
      <c r="O46" s="23">
        <f t="shared" si="19"/>
        <v>1538.9779114527328</v>
      </c>
      <c r="P46" s="23">
        <f t="shared" si="17"/>
        <v>628.96862254271753</v>
      </c>
      <c r="Q46" s="23"/>
    </row>
    <row r="47" spans="1:17" x14ac:dyDescent="0.2">
      <c r="A47" s="5">
        <v>56</v>
      </c>
      <c r="B47" s="1">
        <f t="shared" si="12"/>
        <v>2.4325353157178964</v>
      </c>
      <c r="C47" s="5">
        <f t="shared" si="13"/>
        <v>69671.679543897917</v>
      </c>
      <c r="D47" s="5">
        <f t="shared" si="14"/>
        <v>67346.597323510301</v>
      </c>
      <c r="E47" s="5">
        <f t="shared" si="1"/>
        <v>57846.597323510301</v>
      </c>
      <c r="F47" s="5">
        <f t="shared" si="2"/>
        <v>21523.323758477145</v>
      </c>
      <c r="G47" s="5">
        <f t="shared" si="3"/>
        <v>45823.27356503316</v>
      </c>
      <c r="H47" s="23">
        <f t="shared" si="18"/>
        <v>31025.183870441673</v>
      </c>
      <c r="I47" s="5">
        <f t="shared" si="15"/>
        <v>75514.374529045832</v>
      </c>
      <c r="J47" s="23"/>
      <c r="K47" s="23">
        <f t="shared" si="16"/>
        <v>91.646547130066324</v>
      </c>
      <c r="L47" s="23"/>
      <c r="M47" s="23">
        <f t="shared" si="6"/>
        <v>75606.021076175894</v>
      </c>
      <c r="N47" s="23">
        <f>J47+L47+Grade13!I47</f>
        <v>73663.501327105958</v>
      </c>
      <c r="O47" s="23">
        <f t="shared" si="19"/>
        <v>1577.3260362447916</v>
      </c>
      <c r="P47" s="23">
        <f t="shared" si="17"/>
        <v>628.81591760384435</v>
      </c>
      <c r="Q47" s="23"/>
    </row>
    <row r="48" spans="1:17" x14ac:dyDescent="0.2">
      <c r="A48" s="5">
        <v>57</v>
      </c>
      <c r="B48" s="1">
        <f t="shared" si="12"/>
        <v>2.4933486986108435</v>
      </c>
      <c r="C48" s="5">
        <f t="shared" si="13"/>
        <v>71413.471532495358</v>
      </c>
      <c r="D48" s="5">
        <f t="shared" si="14"/>
        <v>69013.492256598052</v>
      </c>
      <c r="E48" s="5">
        <f t="shared" si="1"/>
        <v>59513.492256598052</v>
      </c>
      <c r="F48" s="5">
        <f t="shared" si="2"/>
        <v>22234.254447439067</v>
      </c>
      <c r="G48" s="5">
        <f t="shared" si="3"/>
        <v>46779.237809158985</v>
      </c>
      <c r="H48" s="23">
        <f t="shared" si="18"/>
        <v>31800.813467202712</v>
      </c>
      <c r="I48" s="5">
        <f t="shared" si="15"/>
        <v>77212.616297271976</v>
      </c>
      <c r="J48" s="23"/>
      <c r="K48" s="23">
        <f t="shared" si="16"/>
        <v>93.558475618317971</v>
      </c>
      <c r="L48" s="23"/>
      <c r="M48" s="23">
        <f t="shared" si="6"/>
        <v>77306.174772890299</v>
      </c>
      <c r="N48" s="23">
        <f>J48+L48+Grade13!I48</f>
        <v>75315.24760028359</v>
      </c>
      <c r="O48" s="23">
        <f t="shared" si="19"/>
        <v>1616.6328641566433</v>
      </c>
      <c r="P48" s="23">
        <f t="shared" si="17"/>
        <v>628.66447379671467</v>
      </c>
      <c r="Q48" s="23"/>
    </row>
    <row r="49" spans="1:17" x14ac:dyDescent="0.2">
      <c r="A49" s="5">
        <v>58</v>
      </c>
      <c r="B49" s="1">
        <f t="shared" si="12"/>
        <v>2.555682416076114</v>
      </c>
      <c r="C49" s="5">
        <f t="shared" si="13"/>
        <v>73198.80832080773</v>
      </c>
      <c r="D49" s="5">
        <f t="shared" si="14"/>
        <v>70722.059563012997</v>
      </c>
      <c r="E49" s="5">
        <f t="shared" si="1"/>
        <v>61222.059563012997</v>
      </c>
      <c r="F49" s="5">
        <f t="shared" si="2"/>
        <v>22962.958403625042</v>
      </c>
      <c r="G49" s="5">
        <f t="shared" si="3"/>
        <v>47759.101159387952</v>
      </c>
      <c r="H49" s="23">
        <f t="shared" si="18"/>
        <v>32595.833803882775</v>
      </c>
      <c r="I49" s="5">
        <f t="shared" si="15"/>
        <v>78953.314109703759</v>
      </c>
      <c r="J49" s="23"/>
      <c r="K49" s="23">
        <f t="shared" si="16"/>
        <v>95.518202318775906</v>
      </c>
      <c r="L49" s="23"/>
      <c r="M49" s="23">
        <f t="shared" si="6"/>
        <v>79048.83231202254</v>
      </c>
      <c r="N49" s="23">
        <f>J49+L49+Grade13!I49</f>
        <v>77008.28753029069</v>
      </c>
      <c r="O49" s="23">
        <f t="shared" si="19"/>
        <v>1656.9223627662575</v>
      </c>
      <c r="P49" s="23">
        <f t="shared" si="17"/>
        <v>628.5142605665859</v>
      </c>
      <c r="Q49" s="23"/>
    </row>
    <row r="50" spans="1:17" x14ac:dyDescent="0.2">
      <c r="A50" s="5">
        <v>59</v>
      </c>
      <c r="B50" s="1">
        <f t="shared" si="12"/>
        <v>2.6195744764780171</v>
      </c>
      <c r="C50" s="5">
        <f t="shared" si="13"/>
        <v>75028.778528827912</v>
      </c>
      <c r="D50" s="5">
        <f t="shared" si="14"/>
        <v>72473.341052088319</v>
      </c>
      <c r="E50" s="5">
        <f t="shared" si="1"/>
        <v>62973.341052088319</v>
      </c>
      <c r="F50" s="5">
        <f t="shared" si="2"/>
        <v>23709.879958715668</v>
      </c>
      <c r="G50" s="5">
        <f t="shared" si="3"/>
        <v>48763.461093372651</v>
      </c>
      <c r="H50" s="23">
        <f t="shared" si="18"/>
        <v>33410.729648979846</v>
      </c>
      <c r="I50" s="5">
        <f t="shared" si="15"/>
        <v>80737.529367446361</v>
      </c>
      <c r="J50" s="23"/>
      <c r="K50" s="23">
        <f t="shared" si="16"/>
        <v>97.52692218674531</v>
      </c>
      <c r="L50" s="23"/>
      <c r="M50" s="23">
        <f t="shared" si="6"/>
        <v>80835.05628963311</v>
      </c>
      <c r="N50" s="23">
        <f>J50+L50+Grade13!I50</f>
        <v>78743.653458547938</v>
      </c>
      <c r="O50" s="23">
        <f t="shared" si="19"/>
        <v>1698.2190988411562</v>
      </c>
      <c r="P50" s="23">
        <f t="shared" si="17"/>
        <v>628.36524810877722</v>
      </c>
      <c r="Q50" s="23"/>
    </row>
    <row r="51" spans="1:17" x14ac:dyDescent="0.2">
      <c r="A51" s="5">
        <v>60</v>
      </c>
      <c r="B51" s="1">
        <f t="shared" si="12"/>
        <v>2.6850638383899672</v>
      </c>
      <c r="C51" s="5">
        <f t="shared" si="13"/>
        <v>76904.497992048608</v>
      </c>
      <c r="D51" s="5">
        <f t="shared" si="14"/>
        <v>74268.404578390517</v>
      </c>
      <c r="E51" s="5">
        <f t="shared" si="1"/>
        <v>64768.404578390517</v>
      </c>
      <c r="F51" s="5">
        <f t="shared" si="2"/>
        <v>24475.474552683554</v>
      </c>
      <c r="G51" s="5">
        <f t="shared" si="3"/>
        <v>49792.930025706963</v>
      </c>
      <c r="H51" s="23">
        <f t="shared" si="18"/>
        <v>34245.997890204337</v>
      </c>
      <c r="I51" s="5">
        <f t="shared" si="15"/>
        <v>82566.350006632507</v>
      </c>
      <c r="J51" s="23"/>
      <c r="K51" s="23">
        <f t="shared" si="16"/>
        <v>99.585860051413931</v>
      </c>
      <c r="L51" s="23"/>
      <c r="M51" s="23">
        <f t="shared" si="6"/>
        <v>82665.935866683925</v>
      </c>
      <c r="N51" s="23">
        <f>J51+L51+Grade13!I51</f>
        <v>80522.403535011646</v>
      </c>
      <c r="O51" s="23">
        <f t="shared" si="19"/>
        <v>1740.5482533178867</v>
      </c>
      <c r="P51" s="23">
        <f t="shared" si="17"/>
        <v>628.21740735015601</v>
      </c>
      <c r="Q51" s="23"/>
    </row>
    <row r="52" spans="1:17" x14ac:dyDescent="0.2">
      <c r="A52" s="5">
        <v>61</v>
      </c>
      <c r="B52" s="1">
        <f t="shared" si="12"/>
        <v>2.7521904343497163</v>
      </c>
      <c r="C52" s="5">
        <f t="shared" si="13"/>
        <v>78827.110441849829</v>
      </c>
      <c r="D52" s="5">
        <f t="shared" si="14"/>
        <v>76108.344692850282</v>
      </c>
      <c r="E52" s="5">
        <f t="shared" si="1"/>
        <v>66608.344692850282</v>
      </c>
      <c r="F52" s="5">
        <f t="shared" si="2"/>
        <v>25260.209011500647</v>
      </c>
      <c r="G52" s="5">
        <f t="shared" si="3"/>
        <v>50848.135681349639</v>
      </c>
      <c r="H52" s="23">
        <f t="shared" si="18"/>
        <v>35102.147837459444</v>
      </c>
      <c r="I52" s="5">
        <f t="shared" si="15"/>
        <v>84440.891161798325</v>
      </c>
      <c r="J52" s="23"/>
      <c r="K52" s="23">
        <f t="shared" si="16"/>
        <v>101.69627136269928</v>
      </c>
      <c r="L52" s="23"/>
      <c r="M52" s="23">
        <f t="shared" si="6"/>
        <v>84542.587433161025</v>
      </c>
      <c r="N52" s="23">
        <f>J52+L52+Grade13!I52</f>
        <v>82345.622363386938</v>
      </c>
      <c r="O52" s="23">
        <f t="shared" si="19"/>
        <v>1783.9356366565585</v>
      </c>
      <c r="P52" s="23">
        <f t="shared" si="17"/>
        <v>628.07070993129412</v>
      </c>
      <c r="Q52" s="23"/>
    </row>
    <row r="53" spans="1:17" x14ac:dyDescent="0.2">
      <c r="A53" s="5">
        <v>62</v>
      </c>
      <c r="B53" s="1">
        <f t="shared" si="12"/>
        <v>2.8209951952084591</v>
      </c>
      <c r="C53" s="5">
        <f t="shared" si="13"/>
        <v>80797.788202896059</v>
      </c>
      <c r="D53" s="5">
        <f t="shared" si="14"/>
        <v>77994.283310171522</v>
      </c>
      <c r="E53" s="5">
        <f t="shared" si="1"/>
        <v>68494.283310171522</v>
      </c>
      <c r="F53" s="5">
        <f t="shared" si="2"/>
        <v>26064.561831788153</v>
      </c>
      <c r="G53" s="5">
        <f t="shared" si="3"/>
        <v>51929.72147838337</v>
      </c>
      <c r="H53" s="23">
        <f t="shared" si="18"/>
        <v>35979.701533395928</v>
      </c>
      <c r="I53" s="5">
        <f t="shared" si="15"/>
        <v>86362.295845843269</v>
      </c>
      <c r="J53" s="23"/>
      <c r="K53" s="23">
        <f t="shared" si="16"/>
        <v>103.85944295676674</v>
      </c>
      <c r="L53" s="23"/>
      <c r="M53" s="23">
        <f t="shared" si="6"/>
        <v>86466.15528880003</v>
      </c>
      <c r="N53" s="23">
        <f>J53+L53+Grade13!I53</f>
        <v>84214.421662471592</v>
      </c>
      <c r="O53" s="23">
        <f t="shared" si="19"/>
        <v>1828.4077045786969</v>
      </c>
      <c r="P53" s="23">
        <f t="shared" si="17"/>
        <v>627.925128188862</v>
      </c>
      <c r="Q53" s="23"/>
    </row>
    <row r="54" spans="1:17" x14ac:dyDescent="0.2">
      <c r="A54" s="5">
        <v>63</v>
      </c>
      <c r="B54" s="1">
        <f t="shared" si="12"/>
        <v>2.8915200750886707</v>
      </c>
      <c r="C54" s="5">
        <f t="shared" si="13"/>
        <v>82817.732907968471</v>
      </c>
      <c r="D54" s="5">
        <f t="shared" si="14"/>
        <v>79927.370392925834</v>
      </c>
      <c r="E54" s="5">
        <f t="shared" si="1"/>
        <v>70427.370392925834</v>
      </c>
      <c r="F54" s="5">
        <f t="shared" si="2"/>
        <v>26889.02347258287</v>
      </c>
      <c r="G54" s="5">
        <f t="shared" si="3"/>
        <v>53038.346920342963</v>
      </c>
      <c r="H54" s="23">
        <f t="shared" si="18"/>
        <v>36879.194071730832</v>
      </c>
      <c r="I54" s="5">
        <f t="shared" si="15"/>
        <v>88331.735646989371</v>
      </c>
      <c r="J54" s="23"/>
      <c r="K54" s="23">
        <f t="shared" si="16"/>
        <v>106.07669384068593</v>
      </c>
      <c r="L54" s="23"/>
      <c r="M54" s="23">
        <f t="shared" si="6"/>
        <v>88437.81234083006</v>
      </c>
      <c r="N54" s="23">
        <f>J54+L54+Grade13!I54</f>
        <v>86129.940944033384</v>
      </c>
      <c r="O54" s="23">
        <f t="shared" si="19"/>
        <v>1873.9915741988989</v>
      </c>
      <c r="P54" s="23">
        <f t="shared" si="17"/>
        <v>627.78063513858262</v>
      </c>
      <c r="Q54" s="23"/>
    </row>
    <row r="55" spans="1:17" x14ac:dyDescent="0.2">
      <c r="A55" s="5">
        <v>64</v>
      </c>
      <c r="B55" s="1">
        <f t="shared" si="12"/>
        <v>2.9638080769658868</v>
      </c>
      <c r="C55" s="5">
        <f t="shared" si="13"/>
        <v>84888.176230667668</v>
      </c>
      <c r="D55" s="5">
        <f t="shared" si="14"/>
        <v>81908.78465274896</v>
      </c>
      <c r="E55" s="5">
        <f t="shared" si="1"/>
        <v>72408.78465274896</v>
      </c>
      <c r="F55" s="5">
        <f t="shared" si="2"/>
        <v>27734.096654397428</v>
      </c>
      <c r="G55" s="5">
        <f t="shared" si="3"/>
        <v>54174.687998351532</v>
      </c>
      <c r="H55" s="23">
        <f t="shared" si="18"/>
        <v>37801.173923524089</v>
      </c>
      <c r="I55" s="5">
        <f t="shared" si="15"/>
        <v>90350.411443164077</v>
      </c>
      <c r="J55" s="23"/>
      <c r="K55" s="23">
        <f t="shared" si="16"/>
        <v>108.34937599670306</v>
      </c>
      <c r="L55" s="23"/>
      <c r="M55" s="23">
        <f t="shared" si="6"/>
        <v>90458.760819160787</v>
      </c>
      <c r="N55" s="23">
        <f>J55+L55+Grade13!I55</f>
        <v>88093.348207634233</v>
      </c>
      <c r="O55" s="23">
        <f t="shared" si="19"/>
        <v>1920.7150405595564</v>
      </c>
      <c r="P55" s="23">
        <f t="shared" si="17"/>
        <v>627.63720445852744</v>
      </c>
      <c r="Q55" s="23"/>
    </row>
    <row r="56" spans="1:17" x14ac:dyDescent="0.2">
      <c r="A56" s="5">
        <v>65</v>
      </c>
      <c r="B56" s="1">
        <f t="shared" si="12"/>
        <v>3.0379032788900342</v>
      </c>
      <c r="C56" s="5">
        <f t="shared" si="13"/>
        <v>87010.380636434376</v>
      </c>
      <c r="D56" s="5">
        <f t="shared" si="14"/>
        <v>83939.734269067703</v>
      </c>
      <c r="E56" s="5">
        <f t="shared" si="1"/>
        <v>74439.734269067703</v>
      </c>
      <c r="F56" s="5">
        <f t="shared" si="2"/>
        <v>28600.296665757374</v>
      </c>
      <c r="G56" s="5">
        <f t="shared" si="3"/>
        <v>55339.437603310333</v>
      </c>
      <c r="H56" s="23">
        <f t="shared" si="18"/>
        <v>38746.20327161219</v>
      </c>
      <c r="I56" s="5">
        <f t="shared" si="15"/>
        <v>92419.554134243197</v>
      </c>
      <c r="J56" s="23"/>
      <c r="K56" s="23">
        <f t="shared" si="16"/>
        <v>110.67887520662067</v>
      </c>
      <c r="L56" s="23"/>
      <c r="M56" s="23">
        <f t="shared" si="6"/>
        <v>92530.233009449817</v>
      </c>
      <c r="N56" s="23">
        <f>J56+L56+Grade13!I56</f>
        <v>90105.840652825063</v>
      </c>
      <c r="O56" s="23">
        <f t="shared" si="19"/>
        <v>1968.6065935793008</v>
      </c>
      <c r="P56" s="23">
        <f t="shared" si="17"/>
        <v>627.49481047293671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110.67887520662067</v>
      </c>
      <c r="L57" s="23"/>
      <c r="M57" s="23">
        <f t="shared" si="6"/>
        <v>110.67887520662067</v>
      </c>
      <c r="N57" s="23">
        <f>J57+L57+Grade13!I57</f>
        <v>0</v>
      </c>
      <c r="O57" s="23">
        <f t="shared" si="19"/>
        <v>89.871246667775992</v>
      </c>
      <c r="P57" s="23">
        <f t="shared" si="17"/>
        <v>27.94328306345388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110.67887520662067</v>
      </c>
      <c r="L58" s="23"/>
      <c r="M58" s="23">
        <f t="shared" si="6"/>
        <v>110.67887520662067</v>
      </c>
      <c r="N58" s="23">
        <f>J58+L58+Grade13!I58</f>
        <v>0</v>
      </c>
      <c r="O58" s="23">
        <f t="shared" si="19"/>
        <v>89.871246667775992</v>
      </c>
      <c r="P58" s="23">
        <f t="shared" si="17"/>
        <v>27.257303573736309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110.67887520662067</v>
      </c>
      <c r="L59" s="23"/>
      <c r="M59" s="23">
        <f t="shared" si="6"/>
        <v>110.67887520662067</v>
      </c>
      <c r="N59" s="23">
        <f>J59+L59+Grade13!I59</f>
        <v>0</v>
      </c>
      <c r="O59" s="23">
        <f t="shared" si="19"/>
        <v>89.871246667775992</v>
      </c>
      <c r="P59" s="23">
        <f t="shared" si="17"/>
        <v>26.588164190431602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110.67887520662067</v>
      </c>
      <c r="L60" s="23"/>
      <c r="M60" s="23">
        <f t="shared" si="6"/>
        <v>110.67887520662067</v>
      </c>
      <c r="N60" s="23">
        <f>J60+L60+Grade13!I60</f>
        <v>0</v>
      </c>
      <c r="O60" s="23">
        <f t="shared" si="19"/>
        <v>89.871246667775992</v>
      </c>
      <c r="P60" s="23">
        <f t="shared" si="17"/>
        <v>25.935451505867583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110.67887520662067</v>
      </c>
      <c r="L61" s="23"/>
      <c r="M61" s="23">
        <f t="shared" si="6"/>
        <v>110.67887520662067</v>
      </c>
      <c r="N61" s="23">
        <f>J61+L61+Grade13!I61</f>
        <v>0</v>
      </c>
      <c r="O61" s="23">
        <f t="shared" si="19"/>
        <v>89.871246667775992</v>
      </c>
      <c r="P61" s="23">
        <f t="shared" si="17"/>
        <v>25.298762261114582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110.67887520662067</v>
      </c>
      <c r="L62" s="23"/>
      <c r="M62" s="23">
        <f t="shared" si="6"/>
        <v>110.67887520662067</v>
      </c>
      <c r="N62" s="23">
        <f>J62+L62+Grade13!I62</f>
        <v>0</v>
      </c>
      <c r="O62" s="23">
        <f t="shared" si="19"/>
        <v>89.871246667775992</v>
      </c>
      <c r="P62" s="23">
        <f t="shared" si="17"/>
        <v>24.677703096843985</v>
      </c>
      <c r="Q62" s="23"/>
    </row>
    <row r="63" spans="1:17" x14ac:dyDescent="0.2">
      <c r="A63" s="5">
        <v>72</v>
      </c>
      <c r="H63" s="22"/>
      <c r="J63" s="23"/>
      <c r="K63" s="23">
        <f>0.002*G56</f>
        <v>110.67887520662067</v>
      </c>
      <c r="L63" s="23"/>
      <c r="M63" s="23">
        <f t="shared" si="6"/>
        <v>110.67887520662067</v>
      </c>
      <c r="N63" s="23">
        <f>J63+L63+Grade13!I63</f>
        <v>0</v>
      </c>
      <c r="O63" s="23">
        <f t="shared" si="19"/>
        <v>89.871246667775992</v>
      </c>
      <c r="P63" s="23">
        <f t="shared" si="17"/>
        <v>24.07189031030299</v>
      </c>
      <c r="Q63" s="23"/>
    </row>
    <row r="64" spans="1:17" x14ac:dyDescent="0.2">
      <c r="A64" s="5">
        <v>73</v>
      </c>
      <c r="H64" s="22"/>
      <c r="J64" s="23"/>
      <c r="K64" s="23">
        <f>0.002*G56</f>
        <v>110.67887520662067</v>
      </c>
      <c r="L64" s="23"/>
      <c r="M64" s="23">
        <f t="shared" si="6"/>
        <v>110.67887520662067</v>
      </c>
      <c r="N64" s="23">
        <f>J64+L64+Grade13!I64</f>
        <v>0</v>
      </c>
      <c r="O64" s="23">
        <f t="shared" si="19"/>
        <v>89.871246667775992</v>
      </c>
      <c r="P64" s="23">
        <f t="shared" si="17"/>
        <v>23.480949618255412</v>
      </c>
      <c r="Q64" s="23"/>
    </row>
    <row r="65" spans="1:17" x14ac:dyDescent="0.2">
      <c r="A65" s="5">
        <v>74</v>
      </c>
      <c r="H65" s="22"/>
      <c r="J65" s="23"/>
      <c r="K65" s="23">
        <f>0.002*G56</f>
        <v>110.67887520662067</v>
      </c>
      <c r="L65" s="23"/>
      <c r="M65" s="23">
        <f t="shared" si="6"/>
        <v>110.67887520662067</v>
      </c>
      <c r="N65" s="23">
        <f>J65+L65+Grade13!I65</f>
        <v>0</v>
      </c>
      <c r="O65" s="23">
        <f t="shared" si="19"/>
        <v>89.871246667775992</v>
      </c>
      <c r="P65" s="23">
        <f t="shared" si="17"/>
        <v>22.904515925741975</v>
      </c>
      <c r="Q65" s="23"/>
    </row>
    <row r="66" spans="1:17" x14ac:dyDescent="0.2">
      <c r="A66" s="5">
        <v>75</v>
      </c>
      <c r="H66" s="22"/>
      <c r="J66" s="23"/>
      <c r="K66" s="23">
        <f>0.002*G56</f>
        <v>110.67887520662067</v>
      </c>
      <c r="L66" s="23"/>
      <c r="M66" s="23">
        <f t="shared" si="6"/>
        <v>110.67887520662067</v>
      </c>
      <c r="N66" s="23">
        <f>J66+L66+Grade13!I66</f>
        <v>0</v>
      </c>
      <c r="O66" s="23">
        <f t="shared" si="19"/>
        <v>89.871246667775992</v>
      </c>
      <c r="P66" s="23">
        <f t="shared" si="17"/>
        <v>22.342233100517419</v>
      </c>
      <c r="Q66" s="23"/>
    </row>
    <row r="67" spans="1:17" x14ac:dyDescent="0.2">
      <c r="A67" s="5">
        <v>76</v>
      </c>
      <c r="H67" s="22"/>
      <c r="J67" s="23"/>
      <c r="K67" s="23">
        <f>0.002*G56</f>
        <v>110.67887520662067</v>
      </c>
      <c r="L67" s="23"/>
      <c r="M67" s="23">
        <f t="shared" si="6"/>
        <v>110.67887520662067</v>
      </c>
      <c r="N67" s="23">
        <f>J67+L67+Grade13!I67</f>
        <v>0</v>
      </c>
      <c r="O67" s="23">
        <f t="shared" si="19"/>
        <v>89.871246667775992</v>
      </c>
      <c r="P67" s="23">
        <f t="shared" si="17"/>
        <v>21.793753753024834</v>
      </c>
      <c r="Q67" s="23"/>
    </row>
    <row r="68" spans="1:17" x14ac:dyDescent="0.2">
      <c r="A68" s="5">
        <v>77</v>
      </c>
      <c r="H68" s="22"/>
      <c r="J68" s="23"/>
      <c r="K68" s="23">
        <f>0.002*G56</f>
        <v>110.67887520662067</v>
      </c>
      <c r="L68" s="23"/>
      <c r="M68" s="23">
        <f t="shared" si="6"/>
        <v>110.67887520662067</v>
      </c>
      <c r="N68" s="23">
        <f>J68+L68+Grade13!I68</f>
        <v>0</v>
      </c>
      <c r="O68" s="23">
        <f t="shared" si="19"/>
        <v>89.871246667775992</v>
      </c>
      <c r="P68" s="23">
        <f t="shared" si="17"/>
        <v>21.258739021771468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11178.566395868687</v>
      </c>
      <c r="L69" s="23"/>
      <c r="M69" s="23">
        <f t="shared" si="6"/>
        <v>11178.566395868687</v>
      </c>
      <c r="N69" s="23">
        <f>J69+L69+Grade13!I69</f>
        <v>0</v>
      </c>
      <c r="O69" s="23">
        <f t="shared" si="19"/>
        <v>9076.9959134453748</v>
      </c>
      <c r="P69" s="23">
        <f>O69/return^(A69-startage+1)</f>
        <v>2094.4226947613106</v>
      </c>
      <c r="Q69" s="23"/>
    </row>
    <row r="70" spans="1:17" x14ac:dyDescent="0.2">
      <c r="A70" s="5">
        <v>79</v>
      </c>
      <c r="H70" s="22"/>
      <c r="P70" s="23">
        <f>SUM(P5:P69)</f>
        <v>2.5465851649641991E-11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149</vt:i4>
      </vt:variant>
    </vt:vector>
  </HeadingPairs>
  <TitlesOfParts>
    <vt:vector size="162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Grade10!part</vt:lpstr>
      <vt:lpstr>Grade11!part</vt:lpstr>
      <vt:lpstr>Grade12!part</vt:lpstr>
      <vt:lpstr>Grade13!part</vt:lpstr>
      <vt:lpstr>Grade14!part</vt:lpstr>
      <vt:lpstr>Grade15!part</vt:lpstr>
      <vt:lpstr>Grade16!part</vt:lpstr>
      <vt:lpstr>Grade17!part</vt:lpstr>
      <vt:lpstr>Grade18!part</vt:lpstr>
      <vt:lpstr>part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Grade10!return</vt:lpstr>
      <vt:lpstr>Grade11!return</vt:lpstr>
      <vt:lpstr>Grade12!return</vt:lpstr>
      <vt:lpstr>Grade13!return</vt:lpstr>
      <vt:lpstr>Grade14!return</vt:lpstr>
      <vt:lpstr>Grade15!return</vt:lpstr>
      <vt:lpstr>Grade16!return</vt:lpstr>
      <vt:lpstr>Grade17!return</vt:lpstr>
      <vt:lpstr>Grade18!return</vt:lpstr>
      <vt:lpstr>return</vt:lpstr>
      <vt:lpstr>returntoexperience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</vt:vector>
  </TitlesOfParts>
  <Company>GMU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2015-03-06T21:00:43Z</dcterms:modified>
</cp:coreProperties>
</file>