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elfish return - ability\"/>
    </mc:Choice>
  </mc:AlternateContent>
  <bookViews>
    <workbookView xWindow="480" yWindow="45" windowWidth="15180" windowHeight="13170"/>
  </bookViews>
  <sheets>
    <sheet name="Meta" sheetId="4" r:id="rId1"/>
    <sheet name="Output" sheetId="50" r:id="rId2"/>
    <sheet name="Grade8" sheetId="1" r:id="rId3"/>
    <sheet name="Grade9" sheetId="51" r:id="rId4"/>
    <sheet name="Grade10" sheetId="61" r:id="rId5"/>
    <sheet name="Grade11" sheetId="62" r:id="rId6"/>
    <sheet name="Grade12" sheetId="63" r:id="rId7"/>
    <sheet name="Grade13" sheetId="64" r:id="rId8"/>
    <sheet name="Grade14" sheetId="65" r:id="rId9"/>
    <sheet name="Grade15" sheetId="66" r:id="rId10"/>
    <sheet name="Grade16" sheetId="67" r:id="rId11"/>
    <sheet name="Grade17" sheetId="68" r:id="rId12"/>
    <sheet name="Grade18" sheetId="69" r:id="rId13"/>
  </sheets>
  <definedNames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coltuition">Meta!$P$2</definedName>
    <definedName name="completionprob" localSheetId="4">Grade10!$G$2</definedName>
    <definedName name="completionprob" localSheetId="5">Grade11!$G$2</definedName>
    <definedName name="completionprob" localSheetId="6">Grade12!$G$2</definedName>
    <definedName name="completionprob" localSheetId="7">Grade13!$G$2</definedName>
    <definedName name="completionprob" localSheetId="8">Grade14!$G$2</definedName>
    <definedName name="completionprob" localSheetId="9">Grade15!$G$2</definedName>
    <definedName name="completionprob" localSheetId="10">Grade16!$G$2</definedName>
    <definedName name="completionprob" localSheetId="11">Grade17!$G$2</definedName>
    <definedName name="completionprob" localSheetId="12">Grade18!$G$2</definedName>
    <definedName name="completionprob">Grade9!$G$2</definedName>
    <definedName name="experiencepremium">Meta!$G$2</definedName>
    <definedName name="expnorm" localSheetId="4">Grade10!$F$2</definedName>
    <definedName name="expnorm" localSheetId="5">Grade11!$F$2</definedName>
    <definedName name="expnorm" localSheetId="6">Grade12!$F$2</definedName>
    <definedName name="expnorm" localSheetId="7">Grade13!$F$2</definedName>
    <definedName name="expnorm" localSheetId="8">Grade14!$F$2</definedName>
    <definedName name="expnorm" localSheetId="9">Grade15!$F$2</definedName>
    <definedName name="expnorm" localSheetId="10">Grade16!$F$2</definedName>
    <definedName name="expnorm" localSheetId="11">Grade17!$F$2</definedName>
    <definedName name="expnorm" localSheetId="12">Grade18!$F$2</definedName>
    <definedName name="expnorm" localSheetId="3">Grade9!$F$2</definedName>
    <definedName name="expnorm">Grade8!$F$2</definedName>
    <definedName name="expnorm8" localSheetId="4">Grade10!$F$2</definedName>
    <definedName name="expnorm8" localSheetId="5">Grade11!$F$2</definedName>
    <definedName name="expnorm8" localSheetId="6">Grade12!$F$2</definedName>
    <definedName name="expnorm8" localSheetId="7">Grade13!$F$2</definedName>
    <definedName name="expnorm8" localSheetId="8">Grade14!$F$2</definedName>
    <definedName name="expnorm8" localSheetId="9">Grade15!$F$2</definedName>
    <definedName name="expnorm8" localSheetId="10">Grade16!$F$2</definedName>
    <definedName name="expnorm8" localSheetId="11">Grade17!$F$2</definedName>
    <definedName name="expnorm8" localSheetId="12">Grade18!$F$2</definedName>
    <definedName name="expnorm8" localSheetId="3">Grade9!$F$2</definedName>
    <definedName name="expnorm8">Grade8!$F$2</definedName>
    <definedName name="feel">Meta!$Q$2</definedName>
    <definedName name="hstuition">Meta!$O$2</definedName>
    <definedName name="incomeindex" localSheetId="0">Meta!$E$2</definedName>
    <definedName name="initialbenrat" localSheetId="4">Grade10!$J$2</definedName>
    <definedName name="initialbenrat" localSheetId="5">Grade11!$J$2</definedName>
    <definedName name="initialbenrat" localSheetId="6">Grade12!$J$2</definedName>
    <definedName name="initialbenrat" localSheetId="7">Grade13!$J$2</definedName>
    <definedName name="initialbenrat" localSheetId="8">Grade14!$J$2</definedName>
    <definedName name="initialbenrat" localSheetId="9">Grade15!$J$2</definedName>
    <definedName name="initialbenrat" localSheetId="10">Grade16!$J$2</definedName>
    <definedName name="initialbenrat" localSheetId="11">Grade17!$J$2</definedName>
    <definedName name="initialbenrat" localSheetId="12">Grade18!$J$2</definedName>
    <definedName name="initialbenrat" localSheetId="3">Grade9!$J$2</definedName>
    <definedName name="initialbenrat">Grade8!$K$2</definedName>
    <definedName name="initialunempprob" localSheetId="4">Grade10!$I$2</definedName>
    <definedName name="initialunempprob" localSheetId="5">Grade11!$I$2</definedName>
    <definedName name="initialunempprob" localSheetId="6">Grade12!$I$2</definedName>
    <definedName name="initialunempprob" localSheetId="7">Grade13!$I$2</definedName>
    <definedName name="initialunempprob" localSheetId="8">Grade14!$I$2</definedName>
    <definedName name="initialunempprob" localSheetId="9">Grade15!$I$2</definedName>
    <definedName name="initialunempprob" localSheetId="10">Grade16!$I$2</definedName>
    <definedName name="initialunempprob" localSheetId="11">Grade17!$I$2</definedName>
    <definedName name="initialunempprob" localSheetId="12">Grade18!$I$2</definedName>
    <definedName name="initialunempprob" localSheetId="3">Grade9!$I$2</definedName>
    <definedName name="initialunempprob">Grade8!$J$2</definedName>
    <definedName name="part" localSheetId="4">Grade10!$H$2</definedName>
    <definedName name="part" localSheetId="5">Grade11!$H$2</definedName>
    <definedName name="part" localSheetId="6">Grade12!$H$2</definedName>
    <definedName name="part" localSheetId="7">Grade13!$H$2</definedName>
    <definedName name="part" localSheetId="8">Grade14!$H$2</definedName>
    <definedName name="part" localSheetId="9">Grade15!$H$2</definedName>
    <definedName name="part" localSheetId="10">Grade16!$H$2</definedName>
    <definedName name="part" localSheetId="11">Grade17!$H$2</definedName>
    <definedName name="part" localSheetId="12">Grade18!$H$2</definedName>
    <definedName name="part">Grade9!$H$2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 localSheetId="4">Grade10!$K$2</definedName>
    <definedName name="return" localSheetId="5">Grade11!$K$2</definedName>
    <definedName name="return" localSheetId="6">Grade12!$K$2</definedName>
    <definedName name="return" localSheetId="7">Grade13!$K$2</definedName>
    <definedName name="return" localSheetId="8">Grade14!$K$2</definedName>
    <definedName name="return" localSheetId="9">Grade15!$K$2</definedName>
    <definedName name="return" localSheetId="10">Grade16!$K$2</definedName>
    <definedName name="return" localSheetId="11">Grade17!$K$2</definedName>
    <definedName name="return" localSheetId="12">Grade18!$K$2</definedName>
    <definedName name="return">Grade9!$K$2</definedName>
    <definedName name="returntoexperience">Meta!$G$2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</definedNames>
  <calcPr calcId="152511"/>
</workbook>
</file>

<file path=xl/calcChain.xml><?xml version="1.0" encoding="utf-8"?>
<calcChain xmlns="http://schemas.openxmlformats.org/spreadsheetml/2006/main">
  <c r="N57" i="69" l="1"/>
  <c r="N58" i="69"/>
  <c r="N59" i="69"/>
  <c r="N60" i="69"/>
  <c r="N61" i="69"/>
  <c r="N62" i="69"/>
  <c r="N63" i="69"/>
  <c r="N64" i="69"/>
  <c r="N65" i="69"/>
  <c r="N66" i="69"/>
  <c r="N67" i="69"/>
  <c r="N68" i="69"/>
  <c r="N69" i="69"/>
  <c r="L14" i="69"/>
  <c r="I2" i="69"/>
  <c r="H2" i="69"/>
  <c r="G2" i="69"/>
  <c r="E2" i="69"/>
  <c r="D2" i="69"/>
  <c r="C2" i="69"/>
  <c r="B2" i="69"/>
  <c r="B16" i="69"/>
  <c r="B23" i="69"/>
  <c r="N57" i="68"/>
  <c r="N58" i="68"/>
  <c r="N59" i="68"/>
  <c r="N60" i="68"/>
  <c r="N61" i="68"/>
  <c r="N62" i="68"/>
  <c r="N63" i="68"/>
  <c r="N64" i="68"/>
  <c r="N65" i="68"/>
  <c r="N66" i="68"/>
  <c r="N67" i="68"/>
  <c r="N68" i="68"/>
  <c r="N69" i="68"/>
  <c r="L13" i="68"/>
  <c r="I2" i="68"/>
  <c r="H2" i="68"/>
  <c r="G2" i="68"/>
  <c r="E2" i="68"/>
  <c r="D2" i="68"/>
  <c r="C2" i="68"/>
  <c r="B2" i="68"/>
  <c r="B25" i="68"/>
  <c r="B32" i="68"/>
  <c r="B23" i="68"/>
  <c r="N57" i="67"/>
  <c r="N58" i="67"/>
  <c r="N59" i="67"/>
  <c r="N60" i="67"/>
  <c r="N61" i="67"/>
  <c r="N62" i="67"/>
  <c r="N63" i="67"/>
  <c r="N64" i="67"/>
  <c r="N65" i="67"/>
  <c r="N66" i="67"/>
  <c r="N67" i="67"/>
  <c r="N68" i="67"/>
  <c r="N69" i="67"/>
  <c r="L12" i="67"/>
  <c r="I2" i="67"/>
  <c r="H2" i="67"/>
  <c r="G2" i="67"/>
  <c r="E2" i="67"/>
  <c r="D2" i="67"/>
  <c r="C2" i="67"/>
  <c r="B2" i="67"/>
  <c r="B54" i="67"/>
  <c r="N57" i="66"/>
  <c r="N58" i="66"/>
  <c r="N59" i="66"/>
  <c r="N60" i="66"/>
  <c r="N61" i="66"/>
  <c r="N62" i="66"/>
  <c r="N63" i="66"/>
  <c r="N64" i="66"/>
  <c r="N65" i="66"/>
  <c r="N66" i="66"/>
  <c r="N67" i="66"/>
  <c r="N68" i="66"/>
  <c r="N69" i="66"/>
  <c r="L11" i="66"/>
  <c r="I2" i="66"/>
  <c r="H2" i="66"/>
  <c r="G2" i="66"/>
  <c r="E2" i="66"/>
  <c r="D2" i="66"/>
  <c r="C2" i="66"/>
  <c r="B2" i="66"/>
  <c r="B20" i="66"/>
  <c r="N57" i="65"/>
  <c r="N58" i="65"/>
  <c r="N59" i="65"/>
  <c r="N60" i="65"/>
  <c r="N61" i="65"/>
  <c r="N62" i="65"/>
  <c r="N63" i="65"/>
  <c r="N64" i="65"/>
  <c r="N65" i="65"/>
  <c r="N66" i="65"/>
  <c r="N67" i="65"/>
  <c r="N68" i="65"/>
  <c r="N69" i="65"/>
  <c r="L10" i="65"/>
  <c r="I2" i="65"/>
  <c r="H2" i="65"/>
  <c r="G2" i="65"/>
  <c r="E2" i="65"/>
  <c r="D2" i="65"/>
  <c r="C2" i="65"/>
  <c r="B2" i="65"/>
  <c r="B52" i="65"/>
  <c r="B19" i="65"/>
  <c r="N57" i="64"/>
  <c r="N58" i="64"/>
  <c r="N59" i="64"/>
  <c r="N60" i="64"/>
  <c r="N61" i="64"/>
  <c r="N62" i="64"/>
  <c r="N63" i="64"/>
  <c r="N64" i="64"/>
  <c r="N65" i="64"/>
  <c r="N66" i="64"/>
  <c r="N67" i="64"/>
  <c r="N68" i="64"/>
  <c r="N69" i="64"/>
  <c r="L9" i="64"/>
  <c r="I2" i="64"/>
  <c r="H2" i="64"/>
  <c r="G2" i="64"/>
  <c r="E2" i="64"/>
  <c r="D2" i="64"/>
  <c r="C2" i="64"/>
  <c r="B2" i="64"/>
  <c r="N57" i="63"/>
  <c r="N58" i="63"/>
  <c r="N59" i="63"/>
  <c r="N60" i="63"/>
  <c r="N61" i="63"/>
  <c r="N62" i="63"/>
  <c r="N63" i="63"/>
  <c r="N64" i="63"/>
  <c r="N65" i="63"/>
  <c r="N66" i="63"/>
  <c r="N67" i="63"/>
  <c r="N68" i="63"/>
  <c r="N69" i="63"/>
  <c r="L8" i="63"/>
  <c r="I2" i="63"/>
  <c r="H2" i="63"/>
  <c r="G2" i="63"/>
  <c r="E2" i="63"/>
  <c r="D2" i="63"/>
  <c r="C2" i="63"/>
  <c r="B2" i="63"/>
  <c r="B28" i="63"/>
  <c r="B15" i="63"/>
  <c r="N57" i="62"/>
  <c r="N58" i="62"/>
  <c r="N59" i="62"/>
  <c r="N60" i="62"/>
  <c r="N61" i="62"/>
  <c r="N62" i="62"/>
  <c r="N63" i="62"/>
  <c r="N64" i="62"/>
  <c r="N65" i="62"/>
  <c r="N66" i="62"/>
  <c r="N67" i="62"/>
  <c r="N68" i="62"/>
  <c r="N69" i="62"/>
  <c r="L7" i="62"/>
  <c r="I2" i="62"/>
  <c r="H2" i="62"/>
  <c r="G2" i="62"/>
  <c r="E2" i="62"/>
  <c r="D2" i="62"/>
  <c r="C2" i="62"/>
  <c r="B2" i="62"/>
  <c r="B30" i="62"/>
  <c r="B54" i="62"/>
  <c r="B26" i="62"/>
  <c r="B20" i="62"/>
  <c r="B13" i="62"/>
  <c r="B10" i="62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L6" i="61"/>
  <c r="I2" i="61"/>
  <c r="H2" i="61"/>
  <c r="G2" i="61"/>
  <c r="E2" i="61"/>
  <c r="D2" i="61"/>
  <c r="C2" i="61"/>
  <c r="B2" i="61"/>
  <c r="B23" i="61"/>
  <c r="B33" i="61"/>
  <c r="B24" i="61"/>
  <c r="B16" i="61"/>
  <c r="B12" i="61"/>
  <c r="B9" i="61"/>
  <c r="H2" i="51"/>
  <c r="H2" i="1"/>
  <c r="L5" i="51"/>
  <c r="N57" i="51"/>
  <c r="N58" i="51"/>
  <c r="N59" i="51"/>
  <c r="N60" i="51"/>
  <c r="N61" i="51"/>
  <c r="N62" i="51"/>
  <c r="N63" i="51"/>
  <c r="N64" i="51"/>
  <c r="N65" i="51"/>
  <c r="N66" i="51"/>
  <c r="N67" i="51"/>
  <c r="N68" i="51"/>
  <c r="N69" i="51"/>
  <c r="G2" i="51"/>
  <c r="E2" i="51"/>
  <c r="D2" i="51"/>
  <c r="C2" i="51"/>
  <c r="B2" i="51"/>
  <c r="B23" i="51"/>
  <c r="B20" i="51"/>
  <c r="B12" i="51"/>
  <c r="B8" i="51"/>
  <c r="I2" i="51"/>
  <c r="D2" i="1"/>
  <c r="C2" i="1"/>
  <c r="B7" i="50"/>
  <c r="K7" i="50"/>
  <c r="B3" i="50"/>
  <c r="B4" i="50"/>
  <c r="K4" i="50"/>
  <c r="B5" i="50"/>
  <c r="Q5" i="50"/>
  <c r="B6" i="50"/>
  <c r="B8" i="50"/>
  <c r="B9" i="50"/>
  <c r="Q9" i="50"/>
  <c r="B10" i="50"/>
  <c r="B11" i="50"/>
  <c r="B12" i="50"/>
  <c r="B2" i="50"/>
  <c r="L2" i="4"/>
  <c r="H5" i="4"/>
  <c r="F2" i="62"/>
  <c r="C31" i="62"/>
  <c r="D31" i="62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B2" i="1"/>
  <c r="B54" i="1"/>
  <c r="J2" i="1"/>
  <c r="E2" i="1"/>
  <c r="G2" i="1"/>
  <c r="B16" i="51"/>
  <c r="B9" i="51"/>
  <c r="B13" i="51"/>
  <c r="B17" i="51"/>
  <c r="B21" i="51"/>
  <c r="B6" i="51"/>
  <c r="B10" i="51"/>
  <c r="B14" i="51"/>
  <c r="B18" i="51"/>
  <c r="B22" i="51"/>
  <c r="B7" i="51"/>
  <c r="B11" i="51"/>
  <c r="B15" i="51"/>
  <c r="B19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Q6" i="50"/>
  <c r="B56" i="1"/>
  <c r="H56" i="1"/>
  <c r="B21" i="1"/>
  <c r="B5" i="1"/>
  <c r="H5" i="1"/>
  <c r="B47" i="1"/>
  <c r="B27" i="1"/>
  <c r="B18" i="1"/>
  <c r="B34" i="1"/>
  <c r="H34" i="1"/>
  <c r="K3" i="50"/>
  <c r="B18" i="69"/>
  <c r="B31" i="69"/>
  <c r="B37" i="69"/>
  <c r="B54" i="69"/>
  <c r="B50" i="69"/>
  <c r="B56" i="69"/>
  <c r="B52" i="69"/>
  <c r="B48" i="69"/>
  <c r="B44" i="69"/>
  <c r="B40" i="69"/>
  <c r="B36" i="69"/>
  <c r="B55" i="69"/>
  <c r="B51" i="69"/>
  <c r="B47" i="69"/>
  <c r="B43" i="69"/>
  <c r="B39" i="69"/>
  <c r="B35" i="69"/>
  <c r="B42" i="69"/>
  <c r="B32" i="69"/>
  <c r="B28" i="69"/>
  <c r="B24" i="69"/>
  <c r="B46" i="69"/>
  <c r="B38" i="69"/>
  <c r="B34" i="69"/>
  <c r="B30" i="69"/>
  <c r="B26" i="69"/>
  <c r="B22" i="69"/>
  <c r="B53" i="69"/>
  <c r="B49" i="69"/>
  <c r="B41" i="69"/>
  <c r="B33" i="69"/>
  <c r="B29" i="69"/>
  <c r="B25" i="69"/>
  <c r="B21" i="69"/>
  <c r="B15" i="69"/>
  <c r="B19" i="69"/>
  <c r="B45" i="69"/>
  <c r="B17" i="69"/>
  <c r="B27" i="69"/>
  <c r="B16" i="68"/>
  <c r="B20" i="68"/>
  <c r="B27" i="68"/>
  <c r="B29" i="68"/>
  <c r="B54" i="68"/>
  <c r="B50" i="68"/>
  <c r="B46" i="68"/>
  <c r="B42" i="68"/>
  <c r="B38" i="68"/>
  <c r="B53" i="68"/>
  <c r="B49" i="68"/>
  <c r="B45" i="68"/>
  <c r="B41" i="68"/>
  <c r="B37" i="68"/>
  <c r="B56" i="68"/>
  <c r="B52" i="68"/>
  <c r="B48" i="68"/>
  <c r="B44" i="68"/>
  <c r="B40" i="68"/>
  <c r="B36" i="68"/>
  <c r="B55" i="68"/>
  <c r="B39" i="68"/>
  <c r="B34" i="68"/>
  <c r="B30" i="68"/>
  <c r="B26" i="68"/>
  <c r="B22" i="68"/>
  <c r="B18" i="68"/>
  <c r="B14" i="68"/>
  <c r="B19" i="68"/>
  <c r="B21" i="68"/>
  <c r="B28" i="68"/>
  <c r="B35" i="68"/>
  <c r="B15" i="68"/>
  <c r="B17" i="68"/>
  <c r="B24" i="68"/>
  <c r="B31" i="68"/>
  <c r="B33" i="68"/>
  <c r="B43" i="68"/>
  <c r="B51" i="68"/>
  <c r="B38" i="67"/>
  <c r="B41" i="67"/>
  <c r="B40" i="67"/>
  <c r="B24" i="67"/>
  <c r="B39" i="67"/>
  <c r="B14" i="67"/>
  <c r="B22" i="67"/>
  <c r="B44" i="67"/>
  <c r="B12" i="66"/>
  <c r="B14" i="66"/>
  <c r="B18" i="66"/>
  <c r="B42" i="66"/>
  <c r="B50" i="66"/>
  <c r="B13" i="66"/>
  <c r="B22" i="66"/>
  <c r="B41" i="66"/>
  <c r="B54" i="66"/>
  <c r="B53" i="66"/>
  <c r="B49" i="66"/>
  <c r="B56" i="66"/>
  <c r="B52" i="66"/>
  <c r="B48" i="66"/>
  <c r="B44" i="66"/>
  <c r="B40" i="66"/>
  <c r="B36" i="66"/>
  <c r="B55" i="66"/>
  <c r="B47" i="66"/>
  <c r="B45" i="66"/>
  <c r="B38" i="66"/>
  <c r="B32" i="66"/>
  <c r="B28" i="66"/>
  <c r="B24" i="66"/>
  <c r="B39" i="66"/>
  <c r="B31" i="66"/>
  <c r="B29" i="66"/>
  <c r="B51" i="66"/>
  <c r="B35" i="66"/>
  <c r="B33" i="66"/>
  <c r="B26" i="66"/>
  <c r="B21" i="66"/>
  <c r="B17" i="66"/>
  <c r="B43" i="66"/>
  <c r="B37" i="66"/>
  <c r="B34" i="66"/>
  <c r="B27" i="66"/>
  <c r="B25" i="66"/>
  <c r="B23" i="66"/>
  <c r="B19" i="66"/>
  <c r="B15" i="66"/>
  <c r="B16" i="66"/>
  <c r="B30" i="66"/>
  <c r="B46" i="66"/>
  <c r="B53" i="65"/>
  <c r="B36" i="65"/>
  <c r="B41" i="65"/>
  <c r="B35" i="65"/>
  <c r="B30" i="65"/>
  <c r="B50" i="65"/>
  <c r="B34" i="65"/>
  <c r="B54" i="64"/>
  <c r="B53" i="64"/>
  <c r="B49" i="64"/>
  <c r="B55" i="64"/>
  <c r="B51" i="64"/>
  <c r="B47" i="64"/>
  <c r="B43" i="64"/>
  <c r="B39" i="64"/>
  <c r="B35" i="64"/>
  <c r="B45" i="64"/>
  <c r="B38" i="64"/>
  <c r="B36" i="64"/>
  <c r="B31" i="64"/>
  <c r="B27" i="64"/>
  <c r="B56" i="64"/>
  <c r="B42" i="64"/>
  <c r="B40" i="64"/>
  <c r="B34" i="64"/>
  <c r="B30" i="64"/>
  <c r="B26" i="64"/>
  <c r="B22" i="64"/>
  <c r="B50" i="64"/>
  <c r="B48" i="64"/>
  <c r="B41" i="64"/>
  <c r="B32" i="64"/>
  <c r="B28" i="64"/>
  <c r="B24" i="64"/>
  <c r="B20" i="64"/>
  <c r="B16" i="64"/>
  <c r="B12" i="64"/>
  <c r="B37" i="64"/>
  <c r="B29" i="64"/>
  <c r="B19" i="64"/>
  <c r="B17" i="64"/>
  <c r="B10" i="64"/>
  <c r="B23" i="64"/>
  <c r="B18" i="64"/>
  <c r="B25" i="64"/>
  <c r="B21" i="64"/>
  <c r="B14" i="64"/>
  <c r="B52" i="64"/>
  <c r="B44" i="64"/>
  <c r="B33" i="64"/>
  <c r="B15" i="64"/>
  <c r="B13" i="64"/>
  <c r="B46" i="64"/>
  <c r="B11" i="64"/>
  <c r="B32" i="63"/>
  <c r="B23" i="63"/>
  <c r="B49" i="63"/>
  <c r="B44" i="63"/>
  <c r="B13" i="63"/>
  <c r="B29" i="63"/>
  <c r="B26" i="63"/>
  <c r="B39" i="63"/>
  <c r="B35" i="63"/>
  <c r="B8" i="62"/>
  <c r="B16" i="62"/>
  <c r="B22" i="62"/>
  <c r="B56" i="62"/>
  <c r="B52" i="62"/>
  <c r="B48" i="62"/>
  <c r="B44" i="62"/>
  <c r="B40" i="62"/>
  <c r="B36" i="62"/>
  <c r="B55" i="62"/>
  <c r="B51" i="62"/>
  <c r="B47" i="62"/>
  <c r="B43" i="62"/>
  <c r="B39" i="62"/>
  <c r="B35" i="62"/>
  <c r="B49" i="62"/>
  <c r="B41" i="62"/>
  <c r="B33" i="62"/>
  <c r="B29" i="62"/>
  <c r="B25" i="62"/>
  <c r="B50" i="62"/>
  <c r="B42" i="62"/>
  <c r="B32" i="62"/>
  <c r="B28" i="62"/>
  <c r="B24" i="62"/>
  <c r="B53" i="62"/>
  <c r="B45" i="62"/>
  <c r="B37" i="62"/>
  <c r="B31" i="62"/>
  <c r="B27" i="62"/>
  <c r="B23" i="62"/>
  <c r="B19" i="62"/>
  <c r="B15" i="62"/>
  <c r="B11" i="62"/>
  <c r="B12" i="62"/>
  <c r="B14" i="62"/>
  <c r="B21" i="62"/>
  <c r="B34" i="62"/>
  <c r="B38" i="62"/>
  <c r="B8" i="61"/>
  <c r="B14" i="61"/>
  <c r="B31" i="61"/>
  <c r="B10" i="61"/>
  <c r="H3" i="4"/>
  <c r="F2" i="51"/>
  <c r="H2" i="4"/>
  <c r="F2" i="1"/>
  <c r="B54" i="61"/>
  <c r="B50" i="61"/>
  <c r="B46" i="61"/>
  <c r="B42" i="61"/>
  <c r="B53" i="61"/>
  <c r="B49" i="61"/>
  <c r="B45" i="61"/>
  <c r="B41" i="61"/>
  <c r="B56" i="61"/>
  <c r="B52" i="61"/>
  <c r="B48" i="61"/>
  <c r="B44" i="61"/>
  <c r="B40" i="61"/>
  <c r="B36" i="61"/>
  <c r="B55" i="61"/>
  <c r="B39" i="61"/>
  <c r="B37" i="61"/>
  <c r="B34" i="61"/>
  <c r="B30" i="61"/>
  <c r="B26" i="61"/>
  <c r="B22" i="61"/>
  <c r="B18" i="61"/>
  <c r="B7" i="61"/>
  <c r="B11" i="61"/>
  <c r="B15" i="61"/>
  <c r="B19" i="61"/>
  <c r="B21" i="61"/>
  <c r="B28" i="61"/>
  <c r="B35" i="61"/>
  <c r="B43" i="61"/>
  <c r="B51" i="61"/>
  <c r="B13" i="61"/>
  <c r="B17" i="61"/>
  <c r="B20" i="61"/>
  <c r="B27" i="61"/>
  <c r="B29" i="61"/>
  <c r="B38" i="61"/>
  <c r="B47" i="61"/>
  <c r="B25" i="61"/>
  <c r="B32" i="61"/>
  <c r="H21" i="1"/>
  <c r="H54" i="1"/>
  <c r="H18" i="1"/>
  <c r="C56" i="1"/>
  <c r="D56" i="1"/>
  <c r="H47" i="1"/>
  <c r="C23" i="62"/>
  <c r="D23" i="62"/>
  <c r="H21" i="62"/>
  <c r="C27" i="62"/>
  <c r="D27" i="62"/>
  <c r="C25" i="62"/>
  <c r="D25" i="62"/>
  <c r="H11" i="62"/>
  <c r="C34" i="62"/>
  <c r="D34" i="62"/>
  <c r="H32" i="62"/>
  <c r="H20" i="62"/>
  <c r="C20" i="62"/>
  <c r="D20" i="62"/>
  <c r="C13" i="62"/>
  <c r="D13" i="62"/>
  <c r="C55" i="62"/>
  <c r="D55" i="62"/>
  <c r="C39" i="62"/>
  <c r="D39" i="62"/>
  <c r="C44" i="62"/>
  <c r="D44" i="62"/>
  <c r="C24" i="62"/>
  <c r="D24" i="62"/>
  <c r="C48" i="62"/>
  <c r="D48" i="62"/>
  <c r="C26" i="62"/>
  <c r="D26" i="62"/>
  <c r="C10" i="62"/>
  <c r="D10" i="62"/>
  <c r="C41" i="62"/>
  <c r="D41" i="62"/>
  <c r="H42" i="62"/>
  <c r="H45" i="62"/>
  <c r="H43" i="62"/>
  <c r="H34" i="62"/>
  <c r="H47" i="62"/>
  <c r="H25" i="62"/>
  <c r="H56" i="62"/>
  <c r="H16" i="62"/>
  <c r="C50" i="62"/>
  <c r="D50" i="62"/>
  <c r="C52" i="62"/>
  <c r="D52" i="62"/>
  <c r="E52" i="62"/>
  <c r="C56" i="62"/>
  <c r="D56" i="62"/>
  <c r="C14" i="62"/>
  <c r="D14" i="62"/>
  <c r="H27" i="62"/>
  <c r="H55" i="62"/>
  <c r="C15" i="62"/>
  <c r="D15" i="62"/>
  <c r="C51" i="62"/>
  <c r="D51" i="62"/>
  <c r="C35" i="62"/>
  <c r="D35" i="62"/>
  <c r="C42" i="62"/>
  <c r="D42" i="62"/>
  <c r="C36" i="62"/>
  <c r="D36" i="62"/>
  <c r="C53" i="62"/>
  <c r="D53" i="62"/>
  <c r="C40" i="62"/>
  <c r="D40" i="62"/>
  <c r="C22" i="62"/>
  <c r="D22" i="62"/>
  <c r="C12" i="62"/>
  <c r="D12" i="62"/>
  <c r="E12" i="62"/>
  <c r="H22" i="62"/>
  <c r="H54" i="62"/>
  <c r="H38" i="62"/>
  <c r="H41" i="62"/>
  <c r="H35" i="62"/>
  <c r="H52" i="62"/>
  <c r="H30" i="62"/>
  <c r="H39" i="62"/>
  <c r="C8" i="62"/>
  <c r="C28" i="62"/>
  <c r="D28" i="62"/>
  <c r="H19" i="62"/>
  <c r="H49" i="62"/>
  <c r="H36" i="62"/>
  <c r="H13" i="62"/>
  <c r="C16" i="62"/>
  <c r="D16" i="62"/>
  <c r="H40" i="62"/>
  <c r="C47" i="62"/>
  <c r="D47" i="62"/>
  <c r="C54" i="62"/>
  <c r="D54" i="62"/>
  <c r="C32" i="62"/>
  <c r="D32" i="62"/>
  <c r="C45" i="62"/>
  <c r="D45" i="62"/>
  <c r="H24" i="62"/>
  <c r="H50" i="62"/>
  <c r="H53" i="62"/>
  <c r="H37" i="62"/>
  <c r="H44" i="62"/>
  <c r="H26" i="62"/>
  <c r="H33" i="62"/>
  <c r="H8" i="62"/>
  <c r="H28" i="62"/>
  <c r="H10" i="62"/>
  <c r="C43" i="62"/>
  <c r="D43" i="62"/>
  <c r="C37" i="62"/>
  <c r="D37" i="62"/>
  <c r="C30" i="62"/>
  <c r="D30" i="62"/>
  <c r="C33" i="62"/>
  <c r="D33" i="62"/>
  <c r="E33" i="62"/>
  <c r="H51" i="62"/>
  <c r="H29" i="62"/>
  <c r="C49" i="62"/>
  <c r="D49" i="62"/>
  <c r="E49" i="62"/>
  <c r="C21" i="62"/>
  <c r="D21" i="62"/>
  <c r="H15" i="62"/>
  <c r="H12" i="62"/>
  <c r="C11" i="62"/>
  <c r="D11" i="62"/>
  <c r="H48" i="62"/>
  <c r="H23" i="62"/>
  <c r="C38" i="62"/>
  <c r="D38" i="62"/>
  <c r="E31" i="62"/>
  <c r="F31" i="62"/>
  <c r="G31" i="62"/>
  <c r="I31" i="62"/>
  <c r="H31" i="62"/>
  <c r="C29" i="62"/>
  <c r="D29" i="62"/>
  <c r="E29" i="62"/>
  <c r="C19" i="62"/>
  <c r="D19" i="62"/>
  <c r="H14" i="62"/>
  <c r="H5" i="51"/>
  <c r="E56" i="1"/>
  <c r="F56" i="1"/>
  <c r="G56" i="1"/>
  <c r="I56" i="1"/>
  <c r="H42" i="51"/>
  <c r="H39" i="51"/>
  <c r="H47" i="51"/>
  <c r="C37" i="51"/>
  <c r="D37" i="51"/>
  <c r="H54" i="51"/>
  <c r="C36" i="51"/>
  <c r="D36" i="51"/>
  <c r="H53" i="51"/>
  <c r="C38" i="51"/>
  <c r="D38" i="51"/>
  <c r="H49" i="51"/>
  <c r="C6" i="51"/>
  <c r="C32" i="51"/>
  <c r="D32" i="51"/>
  <c r="E32" i="51"/>
  <c r="F32" i="51"/>
  <c r="H38" i="51"/>
  <c r="C46" i="51"/>
  <c r="D46" i="51"/>
  <c r="E46" i="51"/>
  <c r="F46" i="51"/>
  <c r="H55" i="51"/>
  <c r="H51" i="51"/>
  <c r="H56" i="51"/>
  <c r="H35" i="51"/>
  <c r="H23" i="51"/>
  <c r="H17" i="51"/>
  <c r="H24" i="51"/>
  <c r="H45" i="51"/>
  <c r="H30" i="51"/>
  <c r="C56" i="51"/>
  <c r="D56" i="51"/>
  <c r="C43" i="51"/>
  <c r="D43" i="51"/>
  <c r="C13" i="51"/>
  <c r="D13" i="51"/>
  <c r="C49" i="51"/>
  <c r="D49" i="51"/>
  <c r="C17" i="51"/>
  <c r="D17" i="51"/>
  <c r="C19" i="51"/>
  <c r="D19" i="51"/>
  <c r="C24" i="51"/>
  <c r="D24" i="51"/>
  <c r="C14" i="51"/>
  <c r="D14" i="51"/>
  <c r="C53" i="51"/>
  <c r="D53" i="51"/>
  <c r="E53" i="51"/>
  <c r="F53" i="51"/>
  <c r="C45" i="51"/>
  <c r="D45" i="51"/>
  <c r="H6" i="51"/>
  <c r="C54" i="51"/>
  <c r="D54" i="51"/>
  <c r="E54" i="51"/>
  <c r="F54" i="51"/>
  <c r="G54" i="51"/>
  <c r="H40" i="51"/>
  <c r="H15" i="51"/>
  <c r="H36" i="51"/>
  <c r="H50" i="51"/>
  <c r="H28" i="51"/>
  <c r="H43" i="51"/>
  <c r="C29" i="51"/>
  <c r="D29" i="51"/>
  <c r="C7" i="51"/>
  <c r="D7" i="51"/>
  <c r="C48" i="51"/>
  <c r="D48" i="51"/>
  <c r="C52" i="51"/>
  <c r="D52" i="51"/>
  <c r="E52" i="51"/>
  <c r="F52" i="51"/>
  <c r="C26" i="51"/>
  <c r="D26" i="51"/>
  <c r="C11" i="51"/>
  <c r="D11" i="51"/>
  <c r="H48" i="51"/>
  <c r="H14" i="51"/>
  <c r="H12" i="51"/>
  <c r="H31" i="51"/>
  <c r="C25" i="51"/>
  <c r="D25" i="51"/>
  <c r="C12" i="51"/>
  <c r="D12" i="51"/>
  <c r="C9" i="51"/>
  <c r="D9" i="51"/>
  <c r="E9" i="51"/>
  <c r="F9" i="51"/>
  <c r="H16" i="51"/>
  <c r="H18" i="51"/>
  <c r="H27" i="51"/>
  <c r="H34" i="51"/>
  <c r="H19" i="51"/>
  <c r="H44" i="51"/>
  <c r="C10" i="51"/>
  <c r="D10" i="51"/>
  <c r="C34" i="51"/>
  <c r="D34" i="51"/>
  <c r="C27" i="51"/>
  <c r="D27" i="51"/>
  <c r="C8" i="51"/>
  <c r="D8" i="51"/>
  <c r="E8" i="51"/>
  <c r="F8" i="51"/>
  <c r="C16" i="51"/>
  <c r="D16" i="51"/>
  <c r="E16" i="51"/>
  <c r="F16" i="51"/>
  <c r="H52" i="51"/>
  <c r="H7" i="51"/>
  <c r="H10" i="51"/>
  <c r="C44" i="51"/>
  <c r="D44" i="51"/>
  <c r="C28" i="51"/>
  <c r="D28" i="51"/>
  <c r="C35" i="51"/>
  <c r="D35" i="51"/>
  <c r="E35" i="51"/>
  <c r="F35" i="51"/>
  <c r="C22" i="51"/>
  <c r="D22" i="51"/>
  <c r="C39" i="51"/>
  <c r="D39" i="51"/>
  <c r="E39" i="51"/>
  <c r="F39" i="51"/>
  <c r="H33" i="51"/>
  <c r="H26" i="51"/>
  <c r="H46" i="51"/>
  <c r="H9" i="51"/>
  <c r="H13" i="51"/>
  <c r="H22" i="51"/>
  <c r="H20" i="51"/>
  <c r="H25" i="51"/>
  <c r="H8" i="51"/>
  <c r="H41" i="51"/>
  <c r="C47" i="51"/>
  <c r="D47" i="51"/>
  <c r="C31" i="51"/>
  <c r="D31" i="51"/>
  <c r="C33" i="51"/>
  <c r="D33" i="51"/>
  <c r="C40" i="51"/>
  <c r="D40" i="51"/>
  <c r="C30" i="51"/>
  <c r="D30" i="51"/>
  <c r="C55" i="51"/>
  <c r="D55" i="51"/>
  <c r="C50" i="51"/>
  <c r="D50" i="51"/>
  <c r="E50" i="51"/>
  <c r="F50" i="51"/>
  <c r="C23" i="51"/>
  <c r="D23" i="51"/>
  <c r="C21" i="51"/>
  <c r="D21" i="51"/>
  <c r="C41" i="51"/>
  <c r="D41" i="51"/>
  <c r="E41" i="51"/>
  <c r="F41" i="51"/>
  <c r="G41" i="51"/>
  <c r="H37" i="51"/>
  <c r="C18" i="51"/>
  <c r="D18" i="51"/>
  <c r="H21" i="51"/>
  <c r="H11" i="51"/>
  <c r="H29" i="51"/>
  <c r="H32" i="51"/>
  <c r="C20" i="51"/>
  <c r="D20" i="51"/>
  <c r="C15" i="51"/>
  <c r="D15" i="51"/>
  <c r="E15" i="51"/>
  <c r="F15" i="51"/>
  <c r="C42" i="51"/>
  <c r="D42" i="51"/>
  <c r="C51" i="51"/>
  <c r="D51" i="51"/>
  <c r="D8" i="62"/>
  <c r="C8" i="63"/>
  <c r="D8" i="63"/>
  <c r="H8" i="63"/>
  <c r="E37" i="62"/>
  <c r="F37" i="62"/>
  <c r="E28" i="62"/>
  <c r="F28" i="62"/>
  <c r="G28" i="62"/>
  <c r="F12" i="62"/>
  <c r="G12" i="62"/>
  <c r="E50" i="62"/>
  <c r="F50" i="62"/>
  <c r="G50" i="62"/>
  <c r="E21" i="62"/>
  <c r="F21" i="62"/>
  <c r="G21" i="62"/>
  <c r="F33" i="62"/>
  <c r="G33" i="62"/>
  <c r="I33" i="62"/>
  <c r="E45" i="62"/>
  <c r="F45" i="62"/>
  <c r="G45" i="62"/>
  <c r="E40" i="62"/>
  <c r="F40" i="62"/>
  <c r="G40" i="62"/>
  <c r="K40" i="62"/>
  <c r="E35" i="62"/>
  <c r="F35" i="62"/>
  <c r="G35" i="62"/>
  <c r="E56" i="62"/>
  <c r="F56" i="62"/>
  <c r="G56" i="62"/>
  <c r="E41" i="62"/>
  <c r="F41" i="62"/>
  <c r="G41" i="62"/>
  <c r="E24" i="62"/>
  <c r="F24" i="62"/>
  <c r="G24" i="62"/>
  <c r="K24" i="62"/>
  <c r="E55" i="62"/>
  <c r="F55" i="62"/>
  <c r="G55" i="62"/>
  <c r="K55" i="62"/>
  <c r="K31" i="62"/>
  <c r="E11" i="62"/>
  <c r="F11" i="62"/>
  <c r="G11" i="62"/>
  <c r="I11" i="62"/>
  <c r="F49" i="62"/>
  <c r="G49" i="62"/>
  <c r="E30" i="62"/>
  <c r="F30" i="62"/>
  <c r="G30" i="62"/>
  <c r="E32" i="62"/>
  <c r="F32" i="62"/>
  <c r="E16" i="62"/>
  <c r="F16" i="62"/>
  <c r="G16" i="62"/>
  <c r="E53" i="62"/>
  <c r="F53" i="62"/>
  <c r="G53" i="62"/>
  <c r="E51" i="62"/>
  <c r="F51" i="62"/>
  <c r="G51" i="62"/>
  <c r="F52" i="62"/>
  <c r="G52" i="62"/>
  <c r="E10" i="62"/>
  <c r="F10" i="62"/>
  <c r="G10" i="62"/>
  <c r="I10" i="62"/>
  <c r="E44" i="62"/>
  <c r="F44" i="62"/>
  <c r="G44" i="62"/>
  <c r="I44" i="62"/>
  <c r="N44" i="63"/>
  <c r="E13" i="62"/>
  <c r="F13" i="62"/>
  <c r="G13" i="62"/>
  <c r="E19" i="62"/>
  <c r="F19" i="62"/>
  <c r="G19" i="62"/>
  <c r="K19" i="62"/>
  <c r="E38" i="62"/>
  <c r="F38" i="62"/>
  <c r="G38" i="62"/>
  <c r="K38" i="62"/>
  <c r="E54" i="62"/>
  <c r="F54" i="62"/>
  <c r="G54" i="62"/>
  <c r="E36" i="62"/>
  <c r="F36" i="62"/>
  <c r="G36" i="62"/>
  <c r="E26" i="62"/>
  <c r="F26" i="62"/>
  <c r="G26" i="62"/>
  <c r="E20" i="62"/>
  <c r="F20" i="62"/>
  <c r="G20" i="62"/>
  <c r="K20" i="62"/>
  <c r="H6" i="61"/>
  <c r="F29" i="62"/>
  <c r="G29" i="62"/>
  <c r="I29" i="62"/>
  <c r="N29" i="63"/>
  <c r="E43" i="62"/>
  <c r="F43" i="62"/>
  <c r="G43" i="62"/>
  <c r="K43" i="62"/>
  <c r="E47" i="62"/>
  <c r="F47" i="62"/>
  <c r="G47" i="62"/>
  <c r="I47" i="62"/>
  <c r="E22" i="62"/>
  <c r="F22" i="62"/>
  <c r="G22" i="62"/>
  <c r="I22" i="62"/>
  <c r="E42" i="62"/>
  <c r="F42" i="62"/>
  <c r="G42" i="62"/>
  <c r="E15" i="62"/>
  <c r="F15" i="62"/>
  <c r="G15" i="62"/>
  <c r="K15" i="62"/>
  <c r="E14" i="62"/>
  <c r="F14" i="62"/>
  <c r="G14" i="62"/>
  <c r="E48" i="62"/>
  <c r="F48" i="62"/>
  <c r="G48" i="62"/>
  <c r="E39" i="62"/>
  <c r="F39" i="62"/>
  <c r="G39" i="62"/>
  <c r="N56" i="51"/>
  <c r="E43" i="51"/>
  <c r="F43" i="51"/>
  <c r="G43" i="51"/>
  <c r="E37" i="51"/>
  <c r="F37" i="51"/>
  <c r="G37" i="51"/>
  <c r="E28" i="51"/>
  <c r="F28" i="51"/>
  <c r="G28" i="51"/>
  <c r="E34" i="51"/>
  <c r="F34" i="51"/>
  <c r="G34" i="51"/>
  <c r="K34" i="51"/>
  <c r="E29" i="51"/>
  <c r="F29" i="51"/>
  <c r="G29" i="51"/>
  <c r="K29" i="51"/>
  <c r="M29" i="51"/>
  <c r="E24" i="51"/>
  <c r="F24" i="51"/>
  <c r="E13" i="51"/>
  <c r="F13" i="51"/>
  <c r="G13" i="51"/>
  <c r="G15" i="51"/>
  <c r="I15" i="51"/>
  <c r="N15" i="61"/>
  <c r="E55" i="51"/>
  <c r="F55" i="51"/>
  <c r="G55" i="51"/>
  <c r="E31" i="51"/>
  <c r="F31" i="51"/>
  <c r="G31" i="51"/>
  <c r="I31" i="51"/>
  <c r="E44" i="51"/>
  <c r="F44" i="51"/>
  <c r="G44" i="51"/>
  <c r="E10" i="51"/>
  <c r="F10" i="51"/>
  <c r="G10" i="51"/>
  <c r="E12" i="51"/>
  <c r="F12" i="51"/>
  <c r="G12" i="51"/>
  <c r="E45" i="51"/>
  <c r="F45" i="51"/>
  <c r="G45" i="51"/>
  <c r="E20" i="51"/>
  <c r="F20" i="51"/>
  <c r="G20" i="51"/>
  <c r="K20" i="51"/>
  <c r="M20" i="51"/>
  <c r="E30" i="51"/>
  <c r="F30" i="51"/>
  <c r="G30" i="51"/>
  <c r="E47" i="51"/>
  <c r="F47" i="51"/>
  <c r="G47" i="51"/>
  <c r="E25" i="51"/>
  <c r="F25" i="51"/>
  <c r="G25" i="51"/>
  <c r="E48" i="51"/>
  <c r="F48" i="51"/>
  <c r="G48" i="51"/>
  <c r="E17" i="51"/>
  <c r="F17" i="51"/>
  <c r="G17" i="51"/>
  <c r="K17" i="51"/>
  <c r="E56" i="51"/>
  <c r="F56" i="51"/>
  <c r="E38" i="51"/>
  <c r="F38" i="51"/>
  <c r="G38" i="51"/>
  <c r="E7" i="51"/>
  <c r="F7" i="51"/>
  <c r="G7" i="51"/>
  <c r="K7" i="51"/>
  <c r="E49" i="51"/>
  <c r="F49" i="51"/>
  <c r="G49" i="51"/>
  <c r="K49" i="51"/>
  <c r="E36" i="51"/>
  <c r="F36" i="51"/>
  <c r="G36" i="51"/>
  <c r="K36" i="51"/>
  <c r="I13" i="62"/>
  <c r="K13" i="62"/>
  <c r="I40" i="62"/>
  <c r="I39" i="62"/>
  <c r="K39" i="62"/>
  <c r="I43" i="62"/>
  <c r="I38" i="62"/>
  <c r="K68" i="62"/>
  <c r="M68" i="62"/>
  <c r="O68" i="62"/>
  <c r="K64" i="62"/>
  <c r="M64" i="62"/>
  <c r="O64" i="62"/>
  <c r="K60" i="62"/>
  <c r="M60" i="62"/>
  <c r="O60" i="62"/>
  <c r="K67" i="62"/>
  <c r="M67" i="62"/>
  <c r="O67" i="62"/>
  <c r="K63" i="62"/>
  <c r="M63" i="62"/>
  <c r="O63" i="62"/>
  <c r="K59" i="62"/>
  <c r="M59" i="62"/>
  <c r="O59" i="62"/>
  <c r="I56" i="62"/>
  <c r="K69" i="62"/>
  <c r="M69" i="62"/>
  <c r="O69" i="62"/>
  <c r="K66" i="62"/>
  <c r="M66" i="62"/>
  <c r="O66" i="62"/>
  <c r="K65" i="62"/>
  <c r="M65" i="62"/>
  <c r="O65" i="62"/>
  <c r="K62" i="62"/>
  <c r="M62" i="62"/>
  <c r="O62" i="62"/>
  <c r="K61" i="62"/>
  <c r="M61" i="62"/>
  <c r="O61" i="62"/>
  <c r="K58" i="62"/>
  <c r="M58" i="62"/>
  <c r="O58" i="62"/>
  <c r="K57" i="62"/>
  <c r="M57" i="62"/>
  <c r="O57" i="62"/>
  <c r="K56" i="62"/>
  <c r="K21" i="62"/>
  <c r="I21" i="62"/>
  <c r="I42" i="62"/>
  <c r="K42" i="62"/>
  <c r="I51" i="62"/>
  <c r="N51" i="63"/>
  <c r="K51" i="62"/>
  <c r="K11" i="62"/>
  <c r="M11" i="62"/>
  <c r="I54" i="62"/>
  <c r="K54" i="62"/>
  <c r="K33" i="62"/>
  <c r="K47" i="62"/>
  <c r="K10" i="62"/>
  <c r="I45" i="62"/>
  <c r="K45" i="62"/>
  <c r="M45" i="62"/>
  <c r="I49" i="62"/>
  <c r="K49" i="62"/>
  <c r="I24" i="62"/>
  <c r="K22" i="62"/>
  <c r="I26" i="62"/>
  <c r="M26" i="62"/>
  <c r="K26" i="62"/>
  <c r="K44" i="62"/>
  <c r="I52" i="62"/>
  <c r="N52" i="63"/>
  <c r="K52" i="62"/>
  <c r="M52" i="62"/>
  <c r="I55" i="62"/>
  <c r="M55" i="62"/>
  <c r="I35" i="62"/>
  <c r="N35" i="63"/>
  <c r="K35" i="62"/>
  <c r="M35" i="62"/>
  <c r="K29" i="62"/>
  <c r="I20" i="62"/>
  <c r="N20" i="63"/>
  <c r="I48" i="62"/>
  <c r="K48" i="62"/>
  <c r="M48" i="62"/>
  <c r="I30" i="62"/>
  <c r="K30" i="62"/>
  <c r="I19" i="62"/>
  <c r="I17" i="51"/>
  <c r="I20" i="51"/>
  <c r="K15" i="51"/>
  <c r="I29" i="51"/>
  <c r="I44" i="51"/>
  <c r="K44" i="51"/>
  <c r="I34" i="51"/>
  <c r="I49" i="51"/>
  <c r="N49" i="61"/>
  <c r="I25" i="51"/>
  <c r="K25" i="51"/>
  <c r="M25" i="51"/>
  <c r="K31" i="51"/>
  <c r="K13" i="51"/>
  <c r="I13" i="51"/>
  <c r="I36" i="51"/>
  <c r="I7" i="51"/>
  <c r="N7" i="61"/>
  <c r="K55" i="51"/>
  <c r="I55" i="51"/>
  <c r="K37" i="51"/>
  <c r="I37" i="51"/>
  <c r="M37" i="51"/>
  <c r="K30" i="51"/>
  <c r="M30" i="51"/>
  <c r="I30" i="51"/>
  <c r="N30" i="61"/>
  <c r="I12" i="51"/>
  <c r="K12" i="51"/>
  <c r="N19" i="63"/>
  <c r="N47" i="63"/>
  <c r="N11" i="63"/>
  <c r="N26" i="63"/>
  <c r="N49" i="63"/>
  <c r="N43" i="63"/>
  <c r="N33" i="63"/>
  <c r="N21" i="63"/>
  <c r="N30" i="63"/>
  <c r="N45" i="63"/>
  <c r="N42" i="63"/>
  <c r="N22" i="63"/>
  <c r="N48" i="63"/>
  <c r="N54" i="63"/>
  <c r="M47" i="62"/>
  <c r="M19" i="62"/>
  <c r="M20" i="62"/>
  <c r="M29" i="62"/>
  <c r="M49" i="62"/>
  <c r="M54" i="62"/>
  <c r="M51" i="62"/>
  <c r="M30" i="62"/>
  <c r="M33" i="62"/>
  <c r="M42" i="62"/>
  <c r="N25" i="61"/>
  <c r="N12" i="61"/>
  <c r="N55" i="61"/>
  <c r="M49" i="51"/>
  <c r="M34" i="51"/>
  <c r="N34" i="61"/>
  <c r="N20" i="61"/>
  <c r="N37" i="61"/>
  <c r="M44" i="62"/>
  <c r="M22" i="62"/>
  <c r="M43" i="62"/>
  <c r="N36" i="61"/>
  <c r="M15" i="51"/>
  <c r="N31" i="61"/>
  <c r="M21" i="62"/>
  <c r="M12" i="51"/>
  <c r="M55" i="51"/>
  <c r="M36" i="51"/>
  <c r="K50" i="62"/>
  <c r="I50" i="62"/>
  <c r="I28" i="62"/>
  <c r="K28" i="62"/>
  <c r="N38" i="63"/>
  <c r="M38" i="62"/>
  <c r="N40" i="63"/>
  <c r="M40" i="62"/>
  <c r="I16" i="62"/>
  <c r="K16" i="62"/>
  <c r="M16" i="62"/>
  <c r="N31" i="63"/>
  <c r="M31" i="62"/>
  <c r="I41" i="62"/>
  <c r="K41" i="62"/>
  <c r="N13" i="61"/>
  <c r="M13" i="51"/>
  <c r="N29" i="61"/>
  <c r="N17" i="61"/>
  <c r="M17" i="51"/>
  <c r="I15" i="62"/>
  <c r="N13" i="63"/>
  <c r="M13" i="62"/>
  <c r="K28" i="51"/>
  <c r="I28" i="51"/>
  <c r="M28" i="51"/>
  <c r="M7" i="51"/>
  <c r="E8" i="62"/>
  <c r="F8" i="62"/>
  <c r="G8" i="62"/>
  <c r="I8" i="62"/>
  <c r="E22" i="51"/>
  <c r="F22" i="51"/>
  <c r="G22" i="51"/>
  <c r="I54" i="51"/>
  <c r="K54" i="51"/>
  <c r="G24" i="51"/>
  <c r="G56" i="51"/>
  <c r="E8" i="63"/>
  <c r="F8" i="63"/>
  <c r="G8" i="63"/>
  <c r="E23" i="51"/>
  <c r="F23" i="51"/>
  <c r="G23" i="51"/>
  <c r="I41" i="51"/>
  <c r="K41" i="51"/>
  <c r="E27" i="51"/>
  <c r="F27" i="51"/>
  <c r="G27" i="51"/>
  <c r="E51" i="51"/>
  <c r="F51" i="51"/>
  <c r="G51" i="51"/>
  <c r="G18" i="51"/>
  <c r="K18" i="51"/>
  <c r="E18" i="51"/>
  <c r="F18" i="51"/>
  <c r="E26" i="51"/>
  <c r="F26" i="51"/>
  <c r="G26" i="51"/>
  <c r="I26" i="51"/>
  <c r="E21" i="51"/>
  <c r="F21" i="51"/>
  <c r="G21" i="51"/>
  <c r="G50" i="51"/>
  <c r="K50" i="51"/>
  <c r="E33" i="51"/>
  <c r="F33" i="51"/>
  <c r="G33" i="51"/>
  <c r="I33" i="51"/>
  <c r="G35" i="51"/>
  <c r="G9" i="51"/>
  <c r="I9" i="51"/>
  <c r="E11" i="51"/>
  <c r="F11" i="51"/>
  <c r="G11" i="51"/>
  <c r="G52" i="51"/>
  <c r="G53" i="51"/>
  <c r="E42" i="51"/>
  <c r="F42" i="51"/>
  <c r="G42" i="51"/>
  <c r="K42" i="51"/>
  <c r="E34" i="62"/>
  <c r="F34" i="62"/>
  <c r="G34" i="62"/>
  <c r="E25" i="62"/>
  <c r="F25" i="62"/>
  <c r="G25" i="62"/>
  <c r="G39" i="51"/>
  <c r="G8" i="51"/>
  <c r="G32" i="51"/>
  <c r="E27" i="62"/>
  <c r="F27" i="62"/>
  <c r="G27" i="62"/>
  <c r="I27" i="62"/>
  <c r="E23" i="62"/>
  <c r="F23" i="62"/>
  <c r="G23" i="62"/>
  <c r="K9" i="50"/>
  <c r="N9" i="50"/>
  <c r="N10" i="50"/>
  <c r="N8" i="50"/>
  <c r="N6" i="50"/>
  <c r="K5" i="50"/>
  <c r="N5" i="50"/>
  <c r="K6" i="50"/>
  <c r="N4" i="50"/>
  <c r="C34" i="1"/>
  <c r="D34" i="1"/>
  <c r="C18" i="1"/>
  <c r="D18" i="1"/>
  <c r="C54" i="1"/>
  <c r="D54" i="1"/>
  <c r="C5" i="1"/>
  <c r="C5" i="51"/>
  <c r="D5" i="51"/>
  <c r="C21" i="1"/>
  <c r="D21" i="1"/>
  <c r="Q10" i="50"/>
  <c r="K26" i="51"/>
  <c r="J8" i="63"/>
  <c r="K8" i="62"/>
  <c r="M8" i="62"/>
  <c r="K27" i="62"/>
  <c r="I42" i="51"/>
  <c r="D5" i="1"/>
  <c r="E5" i="1"/>
  <c r="F5" i="1"/>
  <c r="I53" i="51"/>
  <c r="N53" i="61"/>
  <c r="K53" i="51"/>
  <c r="K9" i="51"/>
  <c r="I50" i="51"/>
  <c r="N28" i="63"/>
  <c r="M28" i="62"/>
  <c r="I18" i="51"/>
  <c r="K23" i="51"/>
  <c r="I23" i="51"/>
  <c r="K56" i="51"/>
  <c r="K62" i="51"/>
  <c r="M62" i="51"/>
  <c r="O62" i="51"/>
  <c r="K59" i="51"/>
  <c r="M59" i="51"/>
  <c r="O59" i="51"/>
  <c r="K63" i="51"/>
  <c r="M63" i="51"/>
  <c r="O63" i="51"/>
  <c r="K58" i="51"/>
  <c r="M58" i="51"/>
  <c r="O58" i="51"/>
  <c r="K64" i="51"/>
  <c r="M64" i="51"/>
  <c r="O64" i="51"/>
  <c r="K66" i="51"/>
  <c r="M66" i="51"/>
  <c r="O66" i="51"/>
  <c r="I56" i="51"/>
  <c r="K61" i="51"/>
  <c r="M61" i="51"/>
  <c r="O61" i="51"/>
  <c r="K65" i="51"/>
  <c r="M65" i="51"/>
  <c r="O65" i="51"/>
  <c r="K60" i="51"/>
  <c r="M60" i="51"/>
  <c r="O60" i="51"/>
  <c r="K68" i="51"/>
  <c r="M68" i="51"/>
  <c r="O68" i="51"/>
  <c r="K69" i="51"/>
  <c r="M69" i="51"/>
  <c r="O69" i="51"/>
  <c r="K67" i="51"/>
  <c r="M67" i="51"/>
  <c r="O67" i="51"/>
  <c r="K57" i="51"/>
  <c r="M57" i="51"/>
  <c r="O57" i="51"/>
  <c r="K22" i="51"/>
  <c r="I22" i="51"/>
  <c r="N41" i="63"/>
  <c r="M41" i="62"/>
  <c r="N16" i="63"/>
  <c r="N50" i="63"/>
  <c r="M50" i="62"/>
  <c r="E34" i="1"/>
  <c r="F34" i="1"/>
  <c r="I8" i="51"/>
  <c r="K8" i="51"/>
  <c r="M41" i="51"/>
  <c r="N41" i="61"/>
  <c r="I24" i="51"/>
  <c r="N24" i="61"/>
  <c r="K24" i="51"/>
  <c r="M15" i="62"/>
  <c r="N15" i="63"/>
  <c r="E54" i="1"/>
  <c r="F54" i="1"/>
  <c r="K39" i="51"/>
  <c r="I39" i="51"/>
  <c r="N39" i="61"/>
  <c r="K34" i="62"/>
  <c r="I34" i="62"/>
  <c r="N34" i="63"/>
  <c r="K11" i="51"/>
  <c r="I11" i="51"/>
  <c r="N11" i="61"/>
  <c r="K33" i="51"/>
  <c r="I51" i="51"/>
  <c r="K51" i="51"/>
  <c r="K27" i="51"/>
  <c r="I27" i="51"/>
  <c r="M11" i="51"/>
  <c r="M34" i="62"/>
  <c r="M53" i="51"/>
  <c r="N22" i="61"/>
  <c r="M22" i="51"/>
  <c r="M9" i="51"/>
  <c r="N9" i="61"/>
  <c r="N27" i="63"/>
  <c r="M27" i="62"/>
  <c r="M26" i="51"/>
  <c r="N26" i="61"/>
  <c r="M51" i="51"/>
  <c r="N51" i="61"/>
  <c r="N8" i="61"/>
  <c r="M56" i="51"/>
  <c r="O56" i="51"/>
  <c r="N56" i="61"/>
  <c r="G5" i="1"/>
  <c r="J5" i="51"/>
  <c r="M39" i="51"/>
  <c r="M24" i="51"/>
  <c r="N8" i="63"/>
  <c r="I5" i="1"/>
  <c r="N5" i="51"/>
  <c r="M27" i="51"/>
  <c r="N27" i="61"/>
  <c r="M8" i="51"/>
  <c r="N28" i="61"/>
  <c r="M50" i="51"/>
  <c r="N50" i="61"/>
  <c r="E5" i="51"/>
  <c r="F5" i="51"/>
  <c r="G5" i="51"/>
  <c r="G34" i="1"/>
  <c r="I34" i="1"/>
  <c r="N34" i="51"/>
  <c r="O34" i="51"/>
  <c r="I8" i="63"/>
  <c r="K8" i="63"/>
  <c r="M54" i="51"/>
  <c r="N54" i="61"/>
  <c r="K45" i="51"/>
  <c r="I45" i="51"/>
  <c r="E21" i="1"/>
  <c r="F21" i="1"/>
  <c r="G21" i="1"/>
  <c r="I21" i="1"/>
  <c r="N21" i="51"/>
  <c r="K52" i="51"/>
  <c r="I52" i="51"/>
  <c r="I35" i="51"/>
  <c r="K35" i="51"/>
  <c r="K21" i="51"/>
  <c r="I21" i="51"/>
  <c r="M39" i="62"/>
  <c r="N39" i="63"/>
  <c r="M33" i="51"/>
  <c r="N33" i="61"/>
  <c r="M23" i="51"/>
  <c r="N23" i="61"/>
  <c r="M42" i="51"/>
  <c r="N42" i="61"/>
  <c r="G54" i="1"/>
  <c r="I54" i="1"/>
  <c r="N54" i="51"/>
  <c r="M18" i="51"/>
  <c r="N18" i="61"/>
  <c r="E18" i="1"/>
  <c r="F18" i="1"/>
  <c r="G18" i="1"/>
  <c r="I18" i="1"/>
  <c r="N18" i="51"/>
  <c r="I23" i="62"/>
  <c r="K23" i="62"/>
  <c r="K32" i="51"/>
  <c r="I32" i="51"/>
  <c r="K25" i="62"/>
  <c r="I25" i="62"/>
  <c r="N56" i="63"/>
  <c r="M56" i="62"/>
  <c r="M44" i="51"/>
  <c r="N44" i="61"/>
  <c r="K48" i="51"/>
  <c r="I48" i="51"/>
  <c r="K47" i="51"/>
  <c r="I47" i="51"/>
  <c r="N24" i="63"/>
  <c r="M24" i="62"/>
  <c r="I12" i="62"/>
  <c r="K12" i="62"/>
  <c r="N55" i="63"/>
  <c r="K10" i="51"/>
  <c r="I10" i="51"/>
  <c r="M31" i="51"/>
  <c r="I36" i="62"/>
  <c r="K36" i="62"/>
  <c r="M10" i="62"/>
  <c r="N10" i="63"/>
  <c r="I53" i="62"/>
  <c r="K53" i="62"/>
  <c r="K38" i="51"/>
  <c r="I38" i="51"/>
  <c r="K43" i="51"/>
  <c r="I43" i="51"/>
  <c r="K14" i="62"/>
  <c r="I14" i="62"/>
  <c r="D6" i="51"/>
  <c r="C6" i="61"/>
  <c r="D6" i="61"/>
  <c r="G32" i="62"/>
  <c r="G40" i="51"/>
  <c r="E40" i="51"/>
  <c r="F40" i="51"/>
  <c r="G46" i="51"/>
  <c r="G37" i="62"/>
  <c r="G14" i="51"/>
  <c r="E14" i="51"/>
  <c r="F14" i="51"/>
  <c r="G19" i="51"/>
  <c r="E19" i="51"/>
  <c r="F19" i="51"/>
  <c r="G16" i="51"/>
  <c r="C27" i="1"/>
  <c r="D27" i="1"/>
  <c r="H27" i="1"/>
  <c r="K11" i="50"/>
  <c r="K12" i="50"/>
  <c r="K10" i="50"/>
  <c r="K8" i="50"/>
  <c r="C47" i="1"/>
  <c r="D47" i="1"/>
  <c r="C24" i="64"/>
  <c r="D24" i="64"/>
  <c r="B12" i="65"/>
  <c r="B18" i="65"/>
  <c r="B27" i="67"/>
  <c r="B51" i="67"/>
  <c r="B12" i="1"/>
  <c r="B41" i="1"/>
  <c r="B47" i="63"/>
  <c r="B20" i="63"/>
  <c r="B10" i="63"/>
  <c r="B16" i="63"/>
  <c r="B12" i="63"/>
  <c r="B50" i="63"/>
  <c r="B52" i="63"/>
  <c r="B36" i="63"/>
  <c r="B21" i="63"/>
  <c r="B41" i="63"/>
  <c r="B34" i="63"/>
  <c r="B27" i="63"/>
  <c r="B51" i="63"/>
  <c r="B45" i="63"/>
  <c r="B19" i="63"/>
  <c r="B22" i="63"/>
  <c r="B18" i="63"/>
  <c r="B53" i="63"/>
  <c r="B48" i="63"/>
  <c r="B9" i="63"/>
  <c r="B25" i="63"/>
  <c r="B43" i="63"/>
  <c r="B37" i="63"/>
  <c r="B31" i="63"/>
  <c r="B38" i="63"/>
  <c r="B24" i="63"/>
  <c r="B14" i="63"/>
  <c r="B11" i="63"/>
  <c r="B55" i="63"/>
  <c r="B54" i="63"/>
  <c r="B56" i="63"/>
  <c r="B40" i="63"/>
  <c r="B17" i="63"/>
  <c r="B33" i="63"/>
  <c r="B30" i="63"/>
  <c r="B46" i="63"/>
  <c r="B42" i="63"/>
  <c r="C39" i="67"/>
  <c r="D39" i="67"/>
  <c r="B48" i="1"/>
  <c r="B33" i="1"/>
  <c r="B29" i="1"/>
  <c r="B44" i="1"/>
  <c r="B49" i="1"/>
  <c r="B31" i="1"/>
  <c r="B55" i="1"/>
  <c r="H55" i="1"/>
  <c r="B39" i="1"/>
  <c r="B6" i="1"/>
  <c r="B20" i="1"/>
  <c r="B10" i="1"/>
  <c r="B26" i="1"/>
  <c r="B13" i="1"/>
  <c r="B9" i="1"/>
  <c r="B11" i="1"/>
  <c r="B52" i="1"/>
  <c r="H52" i="1"/>
  <c r="B45" i="1"/>
  <c r="B23" i="1"/>
  <c r="B51" i="1"/>
  <c r="B35" i="1"/>
  <c r="B8" i="1"/>
  <c r="B24" i="1"/>
  <c r="B14" i="1"/>
  <c r="B30" i="1"/>
  <c r="B25" i="1"/>
  <c r="B38" i="1"/>
  <c r="B46" i="1"/>
  <c r="B42" i="1"/>
  <c r="H42" i="1"/>
  <c r="B40" i="1"/>
  <c r="B36" i="1"/>
  <c r="B53" i="1"/>
  <c r="B37" i="1"/>
  <c r="B7" i="1"/>
  <c r="B43" i="1"/>
  <c r="B19" i="1"/>
  <c r="B16" i="1"/>
  <c r="B32" i="1"/>
  <c r="B22" i="1"/>
  <c r="H7" i="4"/>
  <c r="F2" i="64"/>
  <c r="H11" i="4"/>
  <c r="F2" i="68"/>
  <c r="H19" i="68"/>
  <c r="H10" i="4"/>
  <c r="F2" i="67"/>
  <c r="H40" i="67"/>
  <c r="H8" i="4"/>
  <c r="F2" i="65"/>
  <c r="H9" i="4"/>
  <c r="F2" i="66"/>
  <c r="H12" i="4"/>
  <c r="F2" i="69"/>
  <c r="H6" i="4"/>
  <c r="F2" i="63"/>
  <c r="H4" i="4"/>
  <c r="F2" i="61"/>
  <c r="B46" i="67"/>
  <c r="B49" i="67"/>
  <c r="B56" i="67"/>
  <c r="B29" i="67"/>
  <c r="B32" i="67"/>
  <c r="B16" i="67"/>
  <c r="B26" i="67"/>
  <c r="B36" i="67"/>
  <c r="B47" i="67"/>
  <c r="B13" i="67"/>
  <c r="B31" i="67"/>
  <c r="B42" i="67"/>
  <c r="B45" i="67"/>
  <c r="B48" i="67"/>
  <c r="B25" i="67"/>
  <c r="B28" i="67"/>
  <c r="B55" i="67"/>
  <c r="B21" i="67"/>
  <c r="B35" i="67"/>
  <c r="B30" i="67"/>
  <c r="B19" i="67"/>
  <c r="B17" i="67"/>
  <c r="B50" i="67"/>
  <c r="B53" i="67"/>
  <c r="B37" i="67"/>
  <c r="B33" i="67"/>
  <c r="B43" i="67"/>
  <c r="B20" i="67"/>
  <c r="B34" i="67"/>
  <c r="B52" i="67"/>
  <c r="B18" i="67"/>
  <c r="B15" i="67"/>
  <c r="B23" i="67"/>
  <c r="C26" i="66"/>
  <c r="D26" i="66"/>
  <c r="C24" i="67"/>
  <c r="D24" i="67"/>
  <c r="C38" i="67"/>
  <c r="D38" i="67"/>
  <c r="H38" i="67"/>
  <c r="H26" i="68"/>
  <c r="B28" i="1"/>
  <c r="H28" i="1"/>
  <c r="B15" i="1"/>
  <c r="B50" i="1"/>
  <c r="B17" i="1"/>
  <c r="B31" i="65"/>
  <c r="B11" i="65"/>
  <c r="B15" i="65"/>
  <c r="B45" i="65"/>
  <c r="B44" i="65"/>
  <c r="B47" i="65"/>
  <c r="B29" i="65"/>
  <c r="B26" i="65"/>
  <c r="B42" i="65"/>
  <c r="B21" i="65"/>
  <c r="B38" i="65"/>
  <c r="B20" i="65"/>
  <c r="B24" i="65"/>
  <c r="B54" i="65"/>
  <c r="B56" i="65"/>
  <c r="B40" i="65"/>
  <c r="B43" i="65"/>
  <c r="B25" i="65"/>
  <c r="B22" i="65"/>
  <c r="B32" i="65"/>
  <c r="B17" i="65"/>
  <c r="B37" i="65"/>
  <c r="B16" i="65"/>
  <c r="B39" i="65"/>
  <c r="B14" i="65"/>
  <c r="B49" i="65"/>
  <c r="B48" i="65"/>
  <c r="B55" i="65"/>
  <c r="B33" i="65"/>
  <c r="B28" i="65"/>
  <c r="B51" i="65"/>
  <c r="B23" i="65"/>
  <c r="B46" i="65"/>
  <c r="B27" i="65"/>
  <c r="B13" i="65"/>
  <c r="H16" i="66"/>
  <c r="H31" i="66"/>
  <c r="H38" i="66"/>
  <c r="B9" i="62"/>
  <c r="B18" i="62"/>
  <c r="B46" i="62"/>
  <c r="B47" i="68"/>
  <c r="B20" i="69"/>
  <c r="B17" i="62"/>
  <c r="I5" i="51"/>
  <c r="M5" i="51"/>
  <c r="O5" i="51"/>
  <c r="K5" i="51"/>
  <c r="E24" i="67"/>
  <c r="F24" i="67"/>
  <c r="G24" i="67"/>
  <c r="C20" i="69"/>
  <c r="D20" i="69"/>
  <c r="H20" i="69"/>
  <c r="H51" i="65"/>
  <c r="C51" i="65"/>
  <c r="D51" i="65"/>
  <c r="C22" i="65"/>
  <c r="D22" i="65"/>
  <c r="H22" i="65"/>
  <c r="C15" i="65"/>
  <c r="D15" i="65"/>
  <c r="H15" i="65"/>
  <c r="C43" i="67"/>
  <c r="D43" i="67"/>
  <c r="H43" i="67"/>
  <c r="C30" i="67"/>
  <c r="D30" i="67"/>
  <c r="H30" i="67"/>
  <c r="H13" i="67"/>
  <c r="H13" i="68"/>
  <c r="C13" i="67"/>
  <c r="H49" i="67"/>
  <c r="C49" i="67"/>
  <c r="D49" i="67"/>
  <c r="H16" i="1"/>
  <c r="C16" i="1"/>
  <c r="D16" i="1"/>
  <c r="H30" i="1"/>
  <c r="C30" i="1"/>
  <c r="D30" i="1"/>
  <c r="G39" i="67"/>
  <c r="E39" i="67"/>
  <c r="F39" i="67"/>
  <c r="C24" i="63"/>
  <c r="D24" i="63"/>
  <c r="H24" i="63"/>
  <c r="C45" i="63"/>
  <c r="D45" i="63"/>
  <c r="H45" i="63"/>
  <c r="C20" i="63"/>
  <c r="D20" i="63"/>
  <c r="H20" i="63"/>
  <c r="G47" i="1"/>
  <c r="I47" i="1"/>
  <c r="N47" i="51"/>
  <c r="E47" i="1"/>
  <c r="F47" i="1"/>
  <c r="I16" i="51"/>
  <c r="K16" i="51"/>
  <c r="K14" i="51"/>
  <c r="I14" i="51"/>
  <c r="K40" i="51"/>
  <c r="I40" i="51"/>
  <c r="N47" i="61"/>
  <c r="M47" i="51"/>
  <c r="H47" i="68"/>
  <c r="C47" i="68"/>
  <c r="D47" i="68"/>
  <c r="C27" i="65"/>
  <c r="D27" i="65"/>
  <c r="H27" i="65"/>
  <c r="H28" i="65"/>
  <c r="C28" i="65"/>
  <c r="D28" i="65"/>
  <c r="H49" i="65"/>
  <c r="C49" i="65"/>
  <c r="D49" i="65"/>
  <c r="H37" i="65"/>
  <c r="C37" i="65"/>
  <c r="D37" i="65"/>
  <c r="H25" i="65"/>
  <c r="C25" i="65"/>
  <c r="D25" i="65"/>
  <c r="C54" i="65"/>
  <c r="D54" i="65"/>
  <c r="H54" i="65"/>
  <c r="H21" i="65"/>
  <c r="C21" i="65"/>
  <c r="D21" i="65"/>
  <c r="C47" i="65"/>
  <c r="D47" i="65"/>
  <c r="H47" i="65"/>
  <c r="H11" i="65"/>
  <c r="H11" i="66"/>
  <c r="C11" i="65"/>
  <c r="H15" i="1"/>
  <c r="C15" i="1"/>
  <c r="D15" i="1"/>
  <c r="E38" i="67"/>
  <c r="F38" i="67"/>
  <c r="G38" i="67"/>
  <c r="H52" i="67"/>
  <c r="C52" i="67"/>
  <c r="D52" i="67"/>
  <c r="H33" i="67"/>
  <c r="C33" i="67"/>
  <c r="D33" i="67"/>
  <c r="H17" i="67"/>
  <c r="C17" i="67"/>
  <c r="D17" i="67"/>
  <c r="C35" i="67"/>
  <c r="D35" i="67"/>
  <c r="H35" i="67"/>
  <c r="C25" i="67"/>
  <c r="D25" i="67"/>
  <c r="H25" i="67"/>
  <c r="C31" i="67"/>
  <c r="D31" i="67"/>
  <c r="H31" i="67"/>
  <c r="C47" i="67"/>
  <c r="D47" i="67"/>
  <c r="H47" i="67"/>
  <c r="H32" i="67"/>
  <c r="C32" i="67"/>
  <c r="D32" i="67"/>
  <c r="H46" i="67"/>
  <c r="C46" i="67"/>
  <c r="D46" i="67"/>
  <c r="C32" i="66"/>
  <c r="D32" i="66"/>
  <c r="C24" i="66"/>
  <c r="D24" i="66"/>
  <c r="C13" i="66"/>
  <c r="D13" i="66"/>
  <c r="C35" i="66"/>
  <c r="D35" i="66"/>
  <c r="C27" i="66"/>
  <c r="D27" i="66"/>
  <c r="C31" i="66"/>
  <c r="D31" i="66"/>
  <c r="C14" i="66"/>
  <c r="D14" i="66"/>
  <c r="C55" i="66"/>
  <c r="D55" i="66"/>
  <c r="C28" i="66"/>
  <c r="D28" i="66"/>
  <c r="C19" i="66"/>
  <c r="D19" i="66"/>
  <c r="H24" i="66"/>
  <c r="H23" i="66"/>
  <c r="C15" i="66"/>
  <c r="D15" i="66"/>
  <c r="C17" i="66"/>
  <c r="D17" i="66"/>
  <c r="C16" i="66"/>
  <c r="D16" i="66"/>
  <c r="C21" i="66"/>
  <c r="D21" i="66"/>
  <c r="C45" i="66"/>
  <c r="D45" i="66"/>
  <c r="C47" i="66"/>
  <c r="D47" i="66"/>
  <c r="H22" i="66"/>
  <c r="H14" i="66"/>
  <c r="H18" i="66"/>
  <c r="H39" i="66"/>
  <c r="H25" i="66"/>
  <c r="H26" i="66"/>
  <c r="C23" i="66"/>
  <c r="D23" i="66"/>
  <c r="H46" i="66"/>
  <c r="H37" i="66"/>
  <c r="H35" i="66"/>
  <c r="C49" i="66"/>
  <c r="D49" i="66"/>
  <c r="H34" i="66"/>
  <c r="H49" i="66"/>
  <c r="C48" i="66"/>
  <c r="D48" i="66"/>
  <c r="H43" i="66"/>
  <c r="C36" i="66"/>
  <c r="D36" i="66"/>
  <c r="C25" i="66"/>
  <c r="D25" i="66"/>
  <c r="C54" i="66"/>
  <c r="D54" i="66"/>
  <c r="C50" i="66"/>
  <c r="D50" i="66"/>
  <c r="C53" i="66"/>
  <c r="D53" i="66"/>
  <c r="C33" i="66"/>
  <c r="D33" i="66"/>
  <c r="H33" i="66"/>
  <c r="C56" i="66"/>
  <c r="D56" i="66"/>
  <c r="H20" i="66"/>
  <c r="C20" i="66"/>
  <c r="D20" i="66"/>
  <c r="C43" i="66"/>
  <c r="D43" i="66"/>
  <c r="H47" i="66"/>
  <c r="H48" i="66"/>
  <c r="C29" i="66"/>
  <c r="D29" i="66"/>
  <c r="H40" i="66"/>
  <c r="C34" i="66"/>
  <c r="D34" i="66"/>
  <c r="C12" i="66"/>
  <c r="H28" i="66"/>
  <c r="H17" i="66"/>
  <c r="C37" i="66"/>
  <c r="D37" i="66"/>
  <c r="C39" i="66"/>
  <c r="D39" i="66"/>
  <c r="H36" i="66"/>
  <c r="C44" i="66"/>
  <c r="D44" i="66"/>
  <c r="H50" i="66"/>
  <c r="C42" i="66"/>
  <c r="D42" i="66"/>
  <c r="H42" i="66"/>
  <c r="C38" i="66"/>
  <c r="D38" i="66"/>
  <c r="C22" i="66"/>
  <c r="D22" i="66"/>
  <c r="C30" i="66"/>
  <c r="D30" i="66"/>
  <c r="C46" i="66"/>
  <c r="D46" i="66"/>
  <c r="C18" i="66"/>
  <c r="D18" i="66"/>
  <c r="H21" i="66"/>
  <c r="H32" i="66"/>
  <c r="H19" i="66"/>
  <c r="C40" i="66"/>
  <c r="D40" i="66"/>
  <c r="H41" i="66"/>
  <c r="H56" i="66"/>
  <c r="H29" i="66"/>
  <c r="C51" i="66"/>
  <c r="D51" i="66"/>
  <c r="H52" i="66"/>
  <c r="C41" i="66"/>
  <c r="D41" i="66"/>
  <c r="C52" i="66"/>
  <c r="D52" i="66"/>
  <c r="H27" i="66"/>
  <c r="H15" i="66"/>
  <c r="H44" i="66"/>
  <c r="H13" i="66"/>
  <c r="H12" i="66"/>
  <c r="H12" i="67"/>
  <c r="H51" i="66"/>
  <c r="H54" i="66"/>
  <c r="H53" i="66"/>
  <c r="H30" i="66"/>
  <c r="H55" i="66"/>
  <c r="H45" i="66"/>
  <c r="H23" i="64"/>
  <c r="H20" i="64"/>
  <c r="H26" i="64"/>
  <c r="H19" i="64"/>
  <c r="H18" i="64"/>
  <c r="C20" i="64"/>
  <c r="D20" i="64"/>
  <c r="C41" i="64"/>
  <c r="D41" i="64"/>
  <c r="C13" i="64"/>
  <c r="D13" i="64"/>
  <c r="H21" i="64"/>
  <c r="C34" i="64"/>
  <c r="D34" i="64"/>
  <c r="H37" i="64"/>
  <c r="H31" i="64"/>
  <c r="H39" i="64"/>
  <c r="H13" i="64"/>
  <c r="C18" i="64"/>
  <c r="D18" i="64"/>
  <c r="C30" i="64"/>
  <c r="D30" i="64"/>
  <c r="H48" i="64"/>
  <c r="H40" i="64"/>
  <c r="C39" i="64"/>
  <c r="D39" i="64"/>
  <c r="C55" i="64"/>
  <c r="D55" i="64"/>
  <c r="C29" i="64"/>
  <c r="D29" i="64"/>
  <c r="C19" i="64"/>
  <c r="D19" i="64"/>
  <c r="C14" i="64"/>
  <c r="D14" i="64"/>
  <c r="H36" i="64"/>
  <c r="C56" i="64"/>
  <c r="D56" i="64"/>
  <c r="C31" i="64"/>
  <c r="D31" i="64"/>
  <c r="H52" i="64"/>
  <c r="H44" i="64"/>
  <c r="H25" i="64"/>
  <c r="H22" i="64"/>
  <c r="H27" i="64"/>
  <c r="H35" i="64"/>
  <c r="C32" i="64"/>
  <c r="D32" i="64"/>
  <c r="C15" i="64"/>
  <c r="D15" i="64"/>
  <c r="H46" i="64"/>
  <c r="H16" i="64"/>
  <c r="H17" i="64"/>
  <c r="H50" i="64"/>
  <c r="C50" i="64"/>
  <c r="D50" i="64"/>
  <c r="C16" i="64"/>
  <c r="D16" i="64"/>
  <c r="H53" i="64"/>
  <c r="C35" i="64"/>
  <c r="D35" i="64"/>
  <c r="H38" i="64"/>
  <c r="H49" i="64"/>
  <c r="C49" i="64"/>
  <c r="D49" i="64"/>
  <c r="C40" i="64"/>
  <c r="D40" i="64"/>
  <c r="H29" i="64"/>
  <c r="C28" i="64"/>
  <c r="D28" i="64"/>
  <c r="H24" i="64"/>
  <c r="H33" i="64"/>
  <c r="C23" i="64"/>
  <c r="D23" i="64"/>
  <c r="C12" i="64"/>
  <c r="D12" i="64"/>
  <c r="H34" i="64"/>
  <c r="C36" i="64"/>
  <c r="D36" i="64"/>
  <c r="H42" i="64"/>
  <c r="C10" i="64"/>
  <c r="H10" i="64"/>
  <c r="H10" i="65"/>
  <c r="C11" i="64"/>
  <c r="D11" i="64"/>
  <c r="C17" i="64"/>
  <c r="D17" i="64"/>
  <c r="C22" i="64"/>
  <c r="D22" i="64"/>
  <c r="H41" i="64"/>
  <c r="H15" i="64"/>
  <c r="C25" i="64"/>
  <c r="D25" i="64"/>
  <c r="H54" i="64"/>
  <c r="C26" i="64"/>
  <c r="D26" i="64"/>
  <c r="C43" i="64"/>
  <c r="D43" i="64"/>
  <c r="C44" i="64"/>
  <c r="D44" i="64"/>
  <c r="H47" i="64"/>
  <c r="C48" i="64"/>
  <c r="D48" i="64"/>
  <c r="C21" i="64"/>
  <c r="D21" i="64"/>
  <c r="H43" i="64"/>
  <c r="H55" i="64"/>
  <c r="C45" i="64"/>
  <c r="D45" i="64"/>
  <c r="H14" i="64"/>
  <c r="C54" i="64"/>
  <c r="D54" i="64"/>
  <c r="C38" i="64"/>
  <c r="D38" i="64"/>
  <c r="C46" i="64"/>
  <c r="D46" i="64"/>
  <c r="H12" i="64"/>
  <c r="H28" i="64"/>
  <c r="H51" i="64"/>
  <c r="H11" i="64"/>
  <c r="C53" i="64"/>
  <c r="D53" i="64"/>
  <c r="H56" i="64"/>
  <c r="C42" i="64"/>
  <c r="D42" i="64"/>
  <c r="H45" i="64"/>
  <c r="C47" i="64"/>
  <c r="D47" i="64"/>
  <c r="C51" i="64"/>
  <c r="D51" i="64"/>
  <c r="H30" i="64"/>
  <c r="C52" i="64"/>
  <c r="D52" i="64"/>
  <c r="C27" i="64"/>
  <c r="D27" i="64"/>
  <c r="H32" i="64"/>
  <c r="C33" i="64"/>
  <c r="D33" i="64"/>
  <c r="H19" i="1"/>
  <c r="C19" i="1"/>
  <c r="D19" i="1"/>
  <c r="H53" i="1"/>
  <c r="C53" i="1"/>
  <c r="D53" i="1"/>
  <c r="H46" i="1"/>
  <c r="C46" i="1"/>
  <c r="D46" i="1"/>
  <c r="H14" i="1"/>
  <c r="C14" i="1"/>
  <c r="D14" i="1"/>
  <c r="H51" i="1"/>
  <c r="C51" i="1"/>
  <c r="D51" i="1"/>
  <c r="H11" i="1"/>
  <c r="C11" i="1"/>
  <c r="D11" i="1"/>
  <c r="H10" i="1"/>
  <c r="C10" i="1"/>
  <c r="D10" i="1"/>
  <c r="H29" i="1"/>
  <c r="C29" i="1"/>
  <c r="D29" i="1"/>
  <c r="H42" i="63"/>
  <c r="C42" i="63"/>
  <c r="D42" i="63"/>
  <c r="H17" i="63"/>
  <c r="C17" i="63"/>
  <c r="D17" i="63"/>
  <c r="C55" i="63"/>
  <c r="D55" i="63"/>
  <c r="H55" i="63"/>
  <c r="H38" i="63"/>
  <c r="C38" i="63"/>
  <c r="D38" i="63"/>
  <c r="C25" i="63"/>
  <c r="D25" i="63"/>
  <c r="H25" i="63"/>
  <c r="H18" i="63"/>
  <c r="C18" i="63"/>
  <c r="D18" i="63"/>
  <c r="C51" i="63"/>
  <c r="D51" i="63"/>
  <c r="H51" i="63"/>
  <c r="H21" i="63"/>
  <c r="C21" i="63"/>
  <c r="D21" i="63"/>
  <c r="H12" i="63"/>
  <c r="C12" i="63"/>
  <c r="D12" i="63"/>
  <c r="C47" i="63"/>
  <c r="D47" i="63"/>
  <c r="H47" i="63"/>
  <c r="C27" i="67"/>
  <c r="D27" i="67"/>
  <c r="H27" i="67"/>
  <c r="C52" i="1"/>
  <c r="D52" i="1"/>
  <c r="C55" i="1"/>
  <c r="D55" i="1"/>
  <c r="C40" i="67"/>
  <c r="D40" i="67"/>
  <c r="I37" i="62"/>
  <c r="K37" i="62"/>
  <c r="K32" i="62"/>
  <c r="I32" i="62"/>
  <c r="M38" i="51"/>
  <c r="N38" i="61"/>
  <c r="M12" i="62"/>
  <c r="N12" i="63"/>
  <c r="N32" i="61"/>
  <c r="M32" i="51"/>
  <c r="O18" i="51"/>
  <c r="M35" i="51"/>
  <c r="N35" i="61"/>
  <c r="M8" i="63"/>
  <c r="O8" i="63"/>
  <c r="H13" i="65"/>
  <c r="C13" i="65"/>
  <c r="D13" i="65"/>
  <c r="C16" i="65"/>
  <c r="D16" i="65"/>
  <c r="H16" i="65"/>
  <c r="H38" i="65"/>
  <c r="C38" i="65"/>
  <c r="D38" i="65"/>
  <c r="H50" i="1"/>
  <c r="C50" i="1"/>
  <c r="D50" i="1"/>
  <c r="H50" i="67"/>
  <c r="C50" i="67"/>
  <c r="D50" i="67"/>
  <c r="C42" i="67"/>
  <c r="D42" i="67"/>
  <c r="H42" i="67"/>
  <c r="H16" i="67"/>
  <c r="C16" i="67"/>
  <c r="D16" i="67"/>
  <c r="H28" i="68"/>
  <c r="C22" i="68"/>
  <c r="D22" i="68"/>
  <c r="H17" i="68"/>
  <c r="H34" i="68"/>
  <c r="C46" i="68"/>
  <c r="D46" i="68"/>
  <c r="C42" i="68"/>
  <c r="D42" i="68"/>
  <c r="C18" i="68"/>
  <c r="D18" i="68"/>
  <c r="H27" i="68"/>
  <c r="H39" i="68"/>
  <c r="H31" i="68"/>
  <c r="H43" i="68"/>
  <c r="C20" i="68"/>
  <c r="D20" i="68"/>
  <c r="C30" i="68"/>
  <c r="D30" i="68"/>
  <c r="H22" i="68"/>
  <c r="C27" i="68"/>
  <c r="D27" i="68"/>
  <c r="H45" i="68"/>
  <c r="H42" i="68"/>
  <c r="C44" i="68"/>
  <c r="D44" i="68"/>
  <c r="C33" i="68"/>
  <c r="D33" i="68"/>
  <c r="H29" i="68"/>
  <c r="C29" i="68"/>
  <c r="D29" i="68"/>
  <c r="H20" i="68"/>
  <c r="C53" i="68"/>
  <c r="D53" i="68"/>
  <c r="C35" i="68"/>
  <c r="D35" i="68"/>
  <c r="H23" i="68"/>
  <c r="C39" i="68"/>
  <c r="D39" i="68"/>
  <c r="C43" i="68"/>
  <c r="D43" i="68"/>
  <c r="H18" i="68"/>
  <c r="H30" i="68"/>
  <c r="H16" i="68"/>
  <c r="H46" i="68"/>
  <c r="H38" i="68"/>
  <c r="C40" i="68"/>
  <c r="D40" i="68"/>
  <c r="H52" i="68"/>
  <c r="C26" i="68"/>
  <c r="D26" i="68"/>
  <c r="C32" i="68"/>
  <c r="D32" i="68"/>
  <c r="C36" i="68"/>
  <c r="D36" i="68"/>
  <c r="H32" i="68"/>
  <c r="C41" i="68"/>
  <c r="D41" i="68"/>
  <c r="C51" i="68"/>
  <c r="D51" i="68"/>
  <c r="H48" i="68"/>
  <c r="C34" i="68"/>
  <c r="D34" i="68"/>
  <c r="C15" i="68"/>
  <c r="D15" i="68"/>
  <c r="H21" i="68"/>
  <c r="H40" i="68"/>
  <c r="H25" i="68"/>
  <c r="C48" i="68"/>
  <c r="D48" i="68"/>
  <c r="H41" i="68"/>
  <c r="C52" i="68"/>
  <c r="D52" i="68"/>
  <c r="H36" i="68"/>
  <c r="C37" i="68"/>
  <c r="D37" i="68"/>
  <c r="H35" i="68"/>
  <c r="H56" i="68"/>
  <c r="C21" i="68"/>
  <c r="D21" i="68"/>
  <c r="H37" i="68"/>
  <c r="H50" i="68"/>
  <c r="C54" i="68"/>
  <c r="D54" i="68"/>
  <c r="H55" i="68"/>
  <c r="C24" i="68"/>
  <c r="D24" i="68"/>
  <c r="C23" i="68"/>
  <c r="D23" i="68"/>
  <c r="H24" i="68"/>
  <c r="C55" i="68"/>
  <c r="D55" i="68"/>
  <c r="H51" i="68"/>
  <c r="C16" i="68"/>
  <c r="D16" i="68"/>
  <c r="C38" i="68"/>
  <c r="D38" i="68"/>
  <c r="H44" i="68"/>
  <c r="H14" i="68"/>
  <c r="H14" i="69"/>
  <c r="C49" i="68"/>
  <c r="D49" i="68"/>
  <c r="C45" i="68"/>
  <c r="D45" i="68"/>
  <c r="C14" i="68"/>
  <c r="C25" i="68"/>
  <c r="D25" i="68"/>
  <c r="C31" i="68"/>
  <c r="D31" i="68"/>
  <c r="C17" i="68"/>
  <c r="D17" i="68"/>
  <c r="H53" i="68"/>
  <c r="C56" i="68"/>
  <c r="D56" i="68"/>
  <c r="C28" i="68"/>
  <c r="D28" i="68"/>
  <c r="H49" i="68"/>
  <c r="C50" i="68"/>
  <c r="D50" i="68"/>
  <c r="H37" i="1"/>
  <c r="C37" i="1"/>
  <c r="D37" i="1"/>
  <c r="H39" i="1"/>
  <c r="C39" i="1"/>
  <c r="D39" i="1"/>
  <c r="H33" i="63"/>
  <c r="C33" i="63"/>
  <c r="D33" i="63"/>
  <c r="C43" i="63"/>
  <c r="D43" i="63"/>
  <c r="H43" i="63"/>
  <c r="H41" i="63"/>
  <c r="C41" i="63"/>
  <c r="D41" i="63"/>
  <c r="C51" i="67"/>
  <c r="D51" i="67"/>
  <c r="H51" i="67"/>
  <c r="G27" i="1"/>
  <c r="I27" i="1"/>
  <c r="N27" i="51"/>
  <c r="O27" i="51"/>
  <c r="E27" i="1"/>
  <c r="F27" i="1"/>
  <c r="N10" i="61"/>
  <c r="M10" i="51"/>
  <c r="C46" i="65"/>
  <c r="D46" i="65"/>
  <c r="H46" i="65"/>
  <c r="C14" i="65"/>
  <c r="D14" i="65"/>
  <c r="H14" i="65"/>
  <c r="H43" i="65"/>
  <c r="C43" i="65"/>
  <c r="D43" i="65"/>
  <c r="H42" i="65"/>
  <c r="C42" i="65"/>
  <c r="D42" i="65"/>
  <c r="C23" i="67"/>
  <c r="D23" i="67"/>
  <c r="H23" i="67"/>
  <c r="C34" i="67"/>
  <c r="D34" i="67"/>
  <c r="H34" i="67"/>
  <c r="C37" i="67"/>
  <c r="D37" i="67"/>
  <c r="H37" i="67"/>
  <c r="C21" i="67"/>
  <c r="D21" i="67"/>
  <c r="H21" i="67"/>
  <c r="H48" i="67"/>
  <c r="C48" i="67"/>
  <c r="D48" i="67"/>
  <c r="C36" i="67"/>
  <c r="D36" i="67"/>
  <c r="H36" i="67"/>
  <c r="H29" i="67"/>
  <c r="C29" i="67"/>
  <c r="D29" i="67"/>
  <c r="H13" i="61"/>
  <c r="H55" i="61"/>
  <c r="H39" i="61"/>
  <c r="H49" i="61"/>
  <c r="C35" i="61"/>
  <c r="D35" i="61"/>
  <c r="H42" i="61"/>
  <c r="H15" i="61"/>
  <c r="H25" i="61"/>
  <c r="C47" i="61"/>
  <c r="D47" i="61"/>
  <c r="H29" i="61"/>
  <c r="C52" i="61"/>
  <c r="D52" i="61"/>
  <c r="C39" i="61"/>
  <c r="D39" i="61"/>
  <c r="C31" i="61"/>
  <c r="D31" i="61"/>
  <c r="H16" i="61"/>
  <c r="H11" i="61"/>
  <c r="H30" i="61"/>
  <c r="H45" i="61"/>
  <c r="H20" i="61"/>
  <c r="H48" i="61"/>
  <c r="H44" i="61"/>
  <c r="C46" i="61"/>
  <c r="D46" i="61"/>
  <c r="C18" i="61"/>
  <c r="D18" i="61"/>
  <c r="H24" i="61"/>
  <c r="H43" i="61"/>
  <c r="H23" i="61"/>
  <c r="C56" i="61"/>
  <c r="D56" i="61"/>
  <c r="C43" i="61"/>
  <c r="D43" i="61"/>
  <c r="C27" i="61"/>
  <c r="D27" i="61"/>
  <c r="C14" i="61"/>
  <c r="D14" i="61"/>
  <c r="H40" i="61"/>
  <c r="H51" i="61"/>
  <c r="H47" i="61"/>
  <c r="C30" i="61"/>
  <c r="D30" i="61"/>
  <c r="C20" i="61"/>
  <c r="D20" i="61"/>
  <c r="C21" i="61"/>
  <c r="D21" i="61"/>
  <c r="H26" i="61"/>
  <c r="C41" i="61"/>
  <c r="D41" i="61"/>
  <c r="C32" i="61"/>
  <c r="D32" i="61"/>
  <c r="H7" i="61"/>
  <c r="H7" i="62"/>
  <c r="C50" i="61"/>
  <c r="D50" i="61"/>
  <c r="C45" i="61"/>
  <c r="D45" i="61"/>
  <c r="C28" i="61"/>
  <c r="D28" i="61"/>
  <c r="C34" i="61"/>
  <c r="D34" i="61"/>
  <c r="C22" i="61"/>
  <c r="D22" i="61"/>
  <c r="C7" i="61"/>
  <c r="H10" i="61"/>
  <c r="C8" i="61"/>
  <c r="D8" i="61"/>
  <c r="H12" i="61"/>
  <c r="H36" i="61"/>
  <c r="C23" i="61"/>
  <c r="D23" i="61"/>
  <c r="H9" i="61"/>
  <c r="H32" i="61"/>
  <c r="H19" i="61"/>
  <c r="H37" i="61"/>
  <c r="H28" i="61"/>
  <c r="H18" i="61"/>
  <c r="H21" i="61"/>
  <c r="C29" i="61"/>
  <c r="D29" i="61"/>
  <c r="H17" i="61"/>
  <c r="H35" i="61"/>
  <c r="H52" i="61"/>
  <c r="H38" i="61"/>
  <c r="H50" i="61"/>
  <c r="C10" i="61"/>
  <c r="D10" i="61"/>
  <c r="C13" i="61"/>
  <c r="D13" i="61"/>
  <c r="H56" i="61"/>
  <c r="C24" i="61"/>
  <c r="D24" i="61"/>
  <c r="H33" i="61"/>
  <c r="H46" i="61"/>
  <c r="C44" i="61"/>
  <c r="D44" i="61"/>
  <c r="C15" i="61"/>
  <c r="D15" i="61"/>
  <c r="C54" i="61"/>
  <c r="D54" i="61"/>
  <c r="C37" i="61"/>
  <c r="D37" i="61"/>
  <c r="C38" i="61"/>
  <c r="D38" i="61"/>
  <c r="C12" i="61"/>
  <c r="D12" i="61"/>
  <c r="C53" i="61"/>
  <c r="D53" i="61"/>
  <c r="C9" i="61"/>
  <c r="D9" i="61"/>
  <c r="H27" i="61"/>
  <c r="C48" i="61"/>
  <c r="D48" i="61"/>
  <c r="C19" i="61"/>
  <c r="D19" i="61"/>
  <c r="C40" i="61"/>
  <c r="D40" i="61"/>
  <c r="H31" i="61"/>
  <c r="H54" i="61"/>
  <c r="C42" i="61"/>
  <c r="D42" i="61"/>
  <c r="C51" i="61"/>
  <c r="D51" i="61"/>
  <c r="C55" i="61"/>
  <c r="D55" i="61"/>
  <c r="C16" i="61"/>
  <c r="D16" i="61"/>
  <c r="H14" i="61"/>
  <c r="C33" i="61"/>
  <c r="D33" i="61"/>
  <c r="C17" i="61"/>
  <c r="D17" i="61"/>
  <c r="H41" i="61"/>
  <c r="C11" i="61"/>
  <c r="D11" i="61"/>
  <c r="H8" i="61"/>
  <c r="H22" i="61"/>
  <c r="C26" i="61"/>
  <c r="D26" i="61"/>
  <c r="H34" i="61"/>
  <c r="C49" i="61"/>
  <c r="D49" i="61"/>
  <c r="H53" i="61"/>
  <c r="C36" i="61"/>
  <c r="D36" i="61"/>
  <c r="C52" i="65"/>
  <c r="D52" i="65"/>
  <c r="H52" i="65"/>
  <c r="H34" i="65"/>
  <c r="H30" i="65"/>
  <c r="H19" i="65"/>
  <c r="H41" i="65"/>
  <c r="C35" i="65"/>
  <c r="D35" i="65"/>
  <c r="H35" i="65"/>
  <c r="C53" i="65"/>
  <c r="D53" i="65"/>
  <c r="H50" i="65"/>
  <c r="C19" i="65"/>
  <c r="D19" i="65"/>
  <c r="C50" i="65"/>
  <c r="D50" i="65"/>
  <c r="C36" i="65"/>
  <c r="D36" i="65"/>
  <c r="C41" i="65"/>
  <c r="D41" i="65"/>
  <c r="H53" i="65"/>
  <c r="H36" i="65"/>
  <c r="C30" i="65"/>
  <c r="D30" i="65"/>
  <c r="C34" i="65"/>
  <c r="D34" i="65"/>
  <c r="H22" i="1"/>
  <c r="C22" i="1"/>
  <c r="D22" i="1"/>
  <c r="H43" i="1"/>
  <c r="C43" i="1"/>
  <c r="D43" i="1"/>
  <c r="H36" i="1"/>
  <c r="C36" i="1"/>
  <c r="D36" i="1"/>
  <c r="H38" i="1"/>
  <c r="C38" i="1"/>
  <c r="D38" i="1"/>
  <c r="H24" i="1"/>
  <c r="C24" i="1"/>
  <c r="D24" i="1"/>
  <c r="H23" i="1"/>
  <c r="C23" i="1"/>
  <c r="D23" i="1"/>
  <c r="H9" i="1"/>
  <c r="C9" i="1"/>
  <c r="D9" i="1"/>
  <c r="H20" i="1"/>
  <c r="C20" i="1"/>
  <c r="D20" i="1"/>
  <c r="H31" i="1"/>
  <c r="C31" i="1"/>
  <c r="D31" i="1"/>
  <c r="H33" i="1"/>
  <c r="C33" i="1"/>
  <c r="D33" i="1"/>
  <c r="H46" i="63"/>
  <c r="C46" i="63"/>
  <c r="D46" i="63"/>
  <c r="H40" i="63"/>
  <c r="C40" i="63"/>
  <c r="D40" i="63"/>
  <c r="H11" i="63"/>
  <c r="C11" i="63"/>
  <c r="D11" i="63"/>
  <c r="H31" i="63"/>
  <c r="C31" i="63"/>
  <c r="D31" i="63"/>
  <c r="H9" i="63"/>
  <c r="H9" i="64"/>
  <c r="C9" i="63"/>
  <c r="H22" i="63"/>
  <c r="C22" i="63"/>
  <c r="D22" i="63"/>
  <c r="H27" i="63"/>
  <c r="C27" i="63"/>
  <c r="D27" i="63"/>
  <c r="H36" i="63"/>
  <c r="C36" i="63"/>
  <c r="D36" i="63"/>
  <c r="H16" i="63"/>
  <c r="C16" i="63"/>
  <c r="D16" i="63"/>
  <c r="H41" i="1"/>
  <c r="C41" i="1"/>
  <c r="D41" i="1"/>
  <c r="H18" i="65"/>
  <c r="C18" i="65"/>
  <c r="D18" i="65"/>
  <c r="H15" i="68"/>
  <c r="C28" i="1"/>
  <c r="D28" i="1"/>
  <c r="C37" i="64"/>
  <c r="D37" i="64"/>
  <c r="K19" i="51"/>
  <c r="I19" i="51"/>
  <c r="K46" i="51"/>
  <c r="I46" i="51"/>
  <c r="G6" i="61"/>
  <c r="E6" i="61"/>
  <c r="F6" i="61"/>
  <c r="N43" i="61"/>
  <c r="M43" i="51"/>
  <c r="M53" i="62"/>
  <c r="N53" i="63"/>
  <c r="M36" i="62"/>
  <c r="N36" i="63"/>
  <c r="M48" i="51"/>
  <c r="N48" i="61"/>
  <c r="M21" i="51"/>
  <c r="O21" i="51"/>
  <c r="N21" i="61"/>
  <c r="M52" i="51"/>
  <c r="N52" i="61"/>
  <c r="H9" i="62"/>
  <c r="C9" i="62"/>
  <c r="D9" i="62"/>
  <c r="C48" i="65"/>
  <c r="D48" i="65"/>
  <c r="H48" i="65"/>
  <c r="H56" i="65"/>
  <c r="C56" i="65"/>
  <c r="D56" i="65"/>
  <c r="C29" i="65"/>
  <c r="D29" i="65"/>
  <c r="H29" i="65"/>
  <c r="C18" i="67"/>
  <c r="D18" i="67"/>
  <c r="H18" i="67"/>
  <c r="H28" i="67"/>
  <c r="C28" i="67"/>
  <c r="D28" i="67"/>
  <c r="C47" i="69"/>
  <c r="D47" i="69"/>
  <c r="C40" i="69"/>
  <c r="D40" i="69"/>
  <c r="C31" i="69"/>
  <c r="D31" i="69"/>
  <c r="C56" i="69"/>
  <c r="D56" i="69"/>
  <c r="H31" i="69"/>
  <c r="C46" i="69"/>
  <c r="D46" i="69"/>
  <c r="C36" i="69"/>
  <c r="D36" i="69"/>
  <c r="H38" i="69"/>
  <c r="H56" i="69"/>
  <c r="C44" i="69"/>
  <c r="D44" i="69"/>
  <c r="H42" i="69"/>
  <c r="H23" i="69"/>
  <c r="H54" i="69"/>
  <c r="C16" i="69"/>
  <c r="D16" i="69"/>
  <c r="H46" i="69"/>
  <c r="C21" i="69"/>
  <c r="D21" i="69"/>
  <c r="H26" i="69"/>
  <c r="H19" i="69"/>
  <c r="C25" i="69"/>
  <c r="D25" i="69"/>
  <c r="H27" i="69"/>
  <c r="C41" i="69"/>
  <c r="D41" i="69"/>
  <c r="C27" i="69"/>
  <c r="D27" i="69"/>
  <c r="H50" i="69"/>
  <c r="H18" i="69"/>
  <c r="H47" i="69"/>
  <c r="C54" i="69"/>
  <c r="D54" i="69"/>
  <c r="C42" i="69"/>
  <c r="D42" i="69"/>
  <c r="C15" i="69"/>
  <c r="D15" i="69"/>
  <c r="H53" i="69"/>
  <c r="C55" i="69"/>
  <c r="D55" i="69"/>
  <c r="C52" i="69"/>
  <c r="D52" i="69"/>
  <c r="C48" i="69"/>
  <c r="D48" i="69"/>
  <c r="H28" i="69"/>
  <c r="C53" i="69"/>
  <c r="D53" i="69"/>
  <c r="C33" i="69"/>
  <c r="D33" i="69"/>
  <c r="H44" i="69"/>
  <c r="C39" i="69"/>
  <c r="D39" i="69"/>
  <c r="H22" i="69"/>
  <c r="C35" i="69"/>
  <c r="D35" i="69"/>
  <c r="H30" i="69"/>
  <c r="H33" i="69"/>
  <c r="C19" i="69"/>
  <c r="D19" i="69"/>
  <c r="C26" i="69"/>
  <c r="D26" i="69"/>
  <c r="C43" i="69"/>
  <c r="D43" i="69"/>
  <c r="C28" i="69"/>
  <c r="D28" i="69"/>
  <c r="C50" i="69"/>
  <c r="D50" i="69"/>
  <c r="C32" i="69"/>
  <c r="D32" i="69"/>
  <c r="H34" i="69"/>
  <c r="H16" i="69"/>
  <c r="H40" i="69"/>
  <c r="C24" i="69"/>
  <c r="D24" i="69"/>
  <c r="H15" i="69"/>
  <c r="H41" i="69"/>
  <c r="C17" i="69"/>
  <c r="D17" i="69"/>
  <c r="H24" i="69"/>
  <c r="H25" i="69"/>
  <c r="H49" i="69"/>
  <c r="C18" i="69"/>
  <c r="D18" i="69"/>
  <c r="H52" i="69"/>
  <c r="C29" i="69"/>
  <c r="D29" i="69"/>
  <c r="C34" i="69"/>
  <c r="D34" i="69"/>
  <c r="H43" i="69"/>
  <c r="C30" i="69"/>
  <c r="D30" i="69"/>
  <c r="C45" i="69"/>
  <c r="D45" i="69"/>
  <c r="H45" i="69"/>
  <c r="C38" i="69"/>
  <c r="D38" i="69"/>
  <c r="H37" i="69"/>
  <c r="H29" i="69"/>
  <c r="C51" i="69"/>
  <c r="D51" i="69"/>
  <c r="H48" i="69"/>
  <c r="C23" i="69"/>
  <c r="D23" i="69"/>
  <c r="H32" i="69"/>
  <c r="H35" i="69"/>
  <c r="H55" i="69"/>
  <c r="H39" i="69"/>
  <c r="C49" i="69"/>
  <c r="D49" i="69"/>
  <c r="H51" i="69"/>
  <c r="H36" i="69"/>
  <c r="C37" i="69"/>
  <c r="D37" i="69"/>
  <c r="C22" i="69"/>
  <c r="D22" i="69"/>
  <c r="H17" i="69"/>
  <c r="H21" i="69"/>
  <c r="H35" i="1"/>
  <c r="C35" i="1"/>
  <c r="D35" i="1"/>
  <c r="H26" i="1"/>
  <c r="C26" i="1"/>
  <c r="D26" i="1"/>
  <c r="H44" i="1"/>
  <c r="C44" i="1"/>
  <c r="D44" i="1"/>
  <c r="H54" i="63"/>
  <c r="C54" i="63"/>
  <c r="D54" i="63"/>
  <c r="C53" i="63"/>
  <c r="D53" i="63"/>
  <c r="H53" i="63"/>
  <c r="C50" i="63"/>
  <c r="D50" i="63"/>
  <c r="H50" i="63"/>
  <c r="E24" i="64"/>
  <c r="F24" i="64"/>
  <c r="G24" i="64"/>
  <c r="N14" i="63"/>
  <c r="M14" i="62"/>
  <c r="M23" i="62"/>
  <c r="N23" i="63"/>
  <c r="C46" i="62"/>
  <c r="D46" i="62"/>
  <c r="H46" i="62"/>
  <c r="C33" i="65"/>
  <c r="D33" i="65"/>
  <c r="H33" i="65"/>
  <c r="H17" i="65"/>
  <c r="C17" i="65"/>
  <c r="D17" i="65"/>
  <c r="H24" i="65"/>
  <c r="C24" i="65"/>
  <c r="D24" i="65"/>
  <c r="C44" i="65"/>
  <c r="D44" i="65"/>
  <c r="H44" i="65"/>
  <c r="C31" i="65"/>
  <c r="D31" i="65"/>
  <c r="H31" i="65"/>
  <c r="C19" i="68"/>
  <c r="D19" i="68"/>
  <c r="H17" i="62"/>
  <c r="C17" i="62"/>
  <c r="D17" i="62"/>
  <c r="H18" i="62"/>
  <c r="C18" i="62"/>
  <c r="D18" i="62"/>
  <c r="H23" i="65"/>
  <c r="C23" i="65"/>
  <c r="D23" i="65"/>
  <c r="H55" i="65"/>
  <c r="C55" i="65"/>
  <c r="D55" i="65"/>
  <c r="C39" i="65"/>
  <c r="D39" i="65"/>
  <c r="H39" i="65"/>
  <c r="C32" i="65"/>
  <c r="D32" i="65"/>
  <c r="H32" i="65"/>
  <c r="C40" i="65"/>
  <c r="D40" i="65"/>
  <c r="H40" i="65"/>
  <c r="H20" i="65"/>
  <c r="C20" i="65"/>
  <c r="D20" i="65"/>
  <c r="C26" i="65"/>
  <c r="D26" i="65"/>
  <c r="H26" i="65"/>
  <c r="C45" i="65"/>
  <c r="D45" i="65"/>
  <c r="H45" i="65"/>
  <c r="H17" i="1"/>
  <c r="C17" i="1"/>
  <c r="D17" i="1"/>
  <c r="H54" i="68"/>
  <c r="H33" i="68"/>
  <c r="E26" i="66"/>
  <c r="F26" i="66"/>
  <c r="G26" i="66"/>
  <c r="H15" i="67"/>
  <c r="C15" i="67"/>
  <c r="D15" i="67"/>
  <c r="H20" i="67"/>
  <c r="C20" i="67"/>
  <c r="D20" i="67"/>
  <c r="C53" i="67"/>
  <c r="D53" i="67"/>
  <c r="H53" i="67"/>
  <c r="C19" i="67"/>
  <c r="D19" i="67"/>
  <c r="H19" i="67"/>
  <c r="C55" i="67"/>
  <c r="D55" i="67"/>
  <c r="H55" i="67"/>
  <c r="C45" i="67"/>
  <c r="D45" i="67"/>
  <c r="H45" i="67"/>
  <c r="H26" i="67"/>
  <c r="C26" i="67"/>
  <c r="D26" i="67"/>
  <c r="H56" i="67"/>
  <c r="C56" i="67"/>
  <c r="D56" i="67"/>
  <c r="H26" i="63"/>
  <c r="H35" i="63"/>
  <c r="H49" i="63"/>
  <c r="H29" i="63"/>
  <c r="C44" i="63"/>
  <c r="D44" i="63"/>
  <c r="C23" i="63"/>
  <c r="D23" i="63"/>
  <c r="C28" i="63"/>
  <c r="D28" i="63"/>
  <c r="C35" i="63"/>
  <c r="D35" i="63"/>
  <c r="H44" i="63"/>
  <c r="H32" i="63"/>
  <c r="H13" i="63"/>
  <c r="H39" i="63"/>
  <c r="C15" i="63"/>
  <c r="D15" i="63"/>
  <c r="C39" i="63"/>
  <c r="D39" i="63"/>
  <c r="H23" i="63"/>
  <c r="C32" i="63"/>
  <c r="D32" i="63"/>
  <c r="H28" i="63"/>
  <c r="C49" i="63"/>
  <c r="D49" i="63"/>
  <c r="C26" i="63"/>
  <c r="D26" i="63"/>
  <c r="C29" i="63"/>
  <c r="D29" i="63"/>
  <c r="C13" i="63"/>
  <c r="D13" i="63"/>
  <c r="H15" i="63"/>
  <c r="H41" i="67"/>
  <c r="H44" i="67"/>
  <c r="H24" i="67"/>
  <c r="C54" i="67"/>
  <c r="D54" i="67"/>
  <c r="C41" i="67"/>
  <c r="D41" i="67"/>
  <c r="H54" i="67"/>
  <c r="H14" i="67"/>
  <c r="C22" i="67"/>
  <c r="D22" i="67"/>
  <c r="H39" i="67"/>
  <c r="H22" i="67"/>
  <c r="C44" i="67"/>
  <c r="D44" i="67"/>
  <c r="H32" i="1"/>
  <c r="C32" i="1"/>
  <c r="D32" i="1"/>
  <c r="H7" i="1"/>
  <c r="C7" i="1"/>
  <c r="D7" i="1"/>
  <c r="H40" i="1"/>
  <c r="C40" i="1"/>
  <c r="D40" i="1"/>
  <c r="H25" i="1"/>
  <c r="C25" i="1"/>
  <c r="D25" i="1"/>
  <c r="H8" i="1"/>
  <c r="C8" i="1"/>
  <c r="D8" i="1"/>
  <c r="H45" i="1"/>
  <c r="C45" i="1"/>
  <c r="D45" i="1"/>
  <c r="H13" i="1"/>
  <c r="C13" i="1"/>
  <c r="D13" i="1"/>
  <c r="H6" i="1"/>
  <c r="C6" i="1"/>
  <c r="D6" i="1"/>
  <c r="H49" i="1"/>
  <c r="C49" i="1"/>
  <c r="D49" i="1"/>
  <c r="H48" i="1"/>
  <c r="C48" i="1"/>
  <c r="D48" i="1"/>
  <c r="H30" i="63"/>
  <c r="C30" i="63"/>
  <c r="D30" i="63"/>
  <c r="C56" i="63"/>
  <c r="D56" i="63"/>
  <c r="H56" i="63"/>
  <c r="H14" i="63"/>
  <c r="C14" i="63"/>
  <c r="D14" i="63"/>
  <c r="C37" i="63"/>
  <c r="D37" i="63"/>
  <c r="H37" i="63"/>
  <c r="C48" i="63"/>
  <c r="D48" i="63"/>
  <c r="H48" i="63"/>
  <c r="C19" i="63"/>
  <c r="D19" i="63"/>
  <c r="H19" i="63"/>
  <c r="C34" i="63"/>
  <c r="D34" i="63"/>
  <c r="H34" i="63"/>
  <c r="H52" i="63"/>
  <c r="C52" i="63"/>
  <c r="D52" i="63"/>
  <c r="C10" i="63"/>
  <c r="D10" i="63"/>
  <c r="H10" i="63"/>
  <c r="H12" i="1"/>
  <c r="C12" i="1"/>
  <c r="D12" i="1"/>
  <c r="C12" i="65"/>
  <c r="D12" i="65"/>
  <c r="H12" i="65"/>
  <c r="C14" i="67"/>
  <c r="D14" i="67"/>
  <c r="C42" i="1"/>
  <c r="D42" i="1"/>
  <c r="C25" i="61"/>
  <c r="D25" i="61"/>
  <c r="E6" i="51"/>
  <c r="F6" i="51"/>
  <c r="G6" i="51"/>
  <c r="M25" i="62"/>
  <c r="N25" i="63"/>
  <c r="M45" i="51"/>
  <c r="N45" i="61"/>
  <c r="O54" i="51"/>
  <c r="I6" i="51"/>
  <c r="M6" i="51"/>
  <c r="K6" i="51"/>
  <c r="J6" i="61"/>
  <c r="K24" i="64"/>
  <c r="I24" i="64"/>
  <c r="I38" i="67"/>
  <c r="K38" i="67"/>
  <c r="I26" i="66"/>
  <c r="K26" i="66"/>
  <c r="G48" i="63"/>
  <c r="E48" i="63"/>
  <c r="F48" i="63"/>
  <c r="E39" i="63"/>
  <c r="F39" i="63"/>
  <c r="G39" i="63"/>
  <c r="E46" i="69"/>
  <c r="F46" i="69"/>
  <c r="G46" i="69"/>
  <c r="E9" i="62"/>
  <c r="F9" i="62"/>
  <c r="G9" i="62"/>
  <c r="E18" i="65"/>
  <c r="F18" i="65"/>
  <c r="G18" i="65"/>
  <c r="E27" i="63"/>
  <c r="F27" i="63"/>
  <c r="G27" i="63"/>
  <c r="D9" i="63"/>
  <c r="C9" i="64"/>
  <c r="D9" i="64"/>
  <c r="E46" i="63"/>
  <c r="F46" i="63"/>
  <c r="G46" i="63"/>
  <c r="E9" i="1"/>
  <c r="F9" i="1"/>
  <c r="G9" i="1"/>
  <c r="I9" i="1"/>
  <c r="N9" i="51"/>
  <c r="O9" i="51"/>
  <c r="G22" i="1"/>
  <c r="I22" i="1"/>
  <c r="N22" i="51"/>
  <c r="O22" i="51"/>
  <c r="E22" i="1"/>
  <c r="F22" i="1"/>
  <c r="E16" i="61"/>
  <c r="F16" i="61"/>
  <c r="G16" i="61"/>
  <c r="E12" i="61"/>
  <c r="F12" i="61"/>
  <c r="G12" i="61"/>
  <c r="E34" i="61"/>
  <c r="F34" i="61"/>
  <c r="G34" i="61"/>
  <c r="E43" i="61"/>
  <c r="F43" i="61"/>
  <c r="G43" i="61"/>
  <c r="E46" i="65"/>
  <c r="F46" i="65"/>
  <c r="G46" i="65"/>
  <c r="E25" i="68"/>
  <c r="F25" i="68"/>
  <c r="G25" i="68"/>
  <c r="E48" i="68"/>
  <c r="F48" i="68"/>
  <c r="G48" i="68"/>
  <c r="G26" i="68"/>
  <c r="E26" i="68"/>
  <c r="F26" i="68"/>
  <c r="E33" i="68"/>
  <c r="F33" i="68"/>
  <c r="G33" i="68"/>
  <c r="G55" i="1"/>
  <c r="I55" i="1"/>
  <c r="N55" i="51"/>
  <c r="O55" i="51"/>
  <c r="E55" i="1"/>
  <c r="F55" i="1"/>
  <c r="E38" i="63"/>
  <c r="F38" i="63"/>
  <c r="G38" i="63"/>
  <c r="G29" i="1"/>
  <c r="I29" i="1"/>
  <c r="N29" i="51"/>
  <c r="O29" i="51"/>
  <c r="E29" i="1"/>
  <c r="F29" i="1"/>
  <c r="E14" i="1"/>
  <c r="F14" i="1"/>
  <c r="G14" i="1"/>
  <c r="I14" i="1"/>
  <c r="N14" i="51"/>
  <c r="G33" i="64"/>
  <c r="E33" i="64"/>
  <c r="F33" i="64"/>
  <c r="E22" i="64"/>
  <c r="F22" i="64"/>
  <c r="G22" i="64"/>
  <c r="G12" i="64"/>
  <c r="E12" i="64"/>
  <c r="F12" i="64"/>
  <c r="E28" i="64"/>
  <c r="F28" i="64"/>
  <c r="G28" i="64"/>
  <c r="E16" i="64"/>
  <c r="F16" i="64"/>
  <c r="G16" i="64"/>
  <c r="E55" i="64"/>
  <c r="F55" i="64"/>
  <c r="G55" i="64"/>
  <c r="E30" i="64"/>
  <c r="F30" i="64"/>
  <c r="G30" i="64"/>
  <c r="E13" i="64"/>
  <c r="F13" i="64"/>
  <c r="G13" i="64"/>
  <c r="G41" i="66"/>
  <c r="E41" i="66"/>
  <c r="F41" i="66"/>
  <c r="E30" i="66"/>
  <c r="F30" i="66"/>
  <c r="G30" i="66"/>
  <c r="E42" i="66"/>
  <c r="F42" i="66"/>
  <c r="G42" i="66"/>
  <c r="E39" i="66"/>
  <c r="F39" i="66"/>
  <c r="G39" i="66"/>
  <c r="D12" i="66"/>
  <c r="C12" i="67"/>
  <c r="D12" i="67"/>
  <c r="E53" i="66"/>
  <c r="F53" i="66"/>
  <c r="G53" i="66"/>
  <c r="E36" i="66"/>
  <c r="F36" i="66"/>
  <c r="G36" i="66"/>
  <c r="E47" i="66"/>
  <c r="F47" i="66"/>
  <c r="G47" i="66"/>
  <c r="E17" i="66"/>
  <c r="F17" i="66"/>
  <c r="G17" i="66"/>
  <c r="E19" i="66"/>
  <c r="F19" i="66"/>
  <c r="G19" i="66"/>
  <c r="E31" i="66"/>
  <c r="F31" i="66"/>
  <c r="G31" i="66"/>
  <c r="E24" i="66"/>
  <c r="F24" i="66"/>
  <c r="G24" i="66"/>
  <c r="E32" i="67"/>
  <c r="F32" i="67"/>
  <c r="G32" i="67"/>
  <c r="E33" i="67"/>
  <c r="F33" i="67"/>
  <c r="G33" i="67"/>
  <c r="C11" i="66"/>
  <c r="D11" i="66"/>
  <c r="D11" i="65"/>
  <c r="E21" i="65"/>
  <c r="F21" i="65"/>
  <c r="G21" i="65"/>
  <c r="E25" i="65"/>
  <c r="F25" i="65"/>
  <c r="G25" i="65"/>
  <c r="E49" i="65"/>
  <c r="F49" i="65"/>
  <c r="G49" i="65"/>
  <c r="M40" i="51"/>
  <c r="N40" i="61"/>
  <c r="E30" i="1"/>
  <c r="F30" i="1"/>
  <c r="G30" i="1"/>
  <c r="I30" i="1"/>
  <c r="N30" i="51"/>
  <c r="O30" i="51"/>
  <c r="E49" i="67"/>
  <c r="F49" i="67"/>
  <c r="G49" i="67"/>
  <c r="E51" i="65"/>
  <c r="F51" i="65"/>
  <c r="G51" i="65"/>
  <c r="I24" i="67"/>
  <c r="K24" i="67"/>
  <c r="E42" i="1"/>
  <c r="F42" i="1"/>
  <c r="G42" i="1"/>
  <c r="I42" i="1"/>
  <c r="N42" i="51"/>
  <c r="O42" i="51"/>
  <c r="E12" i="1"/>
  <c r="F12" i="1"/>
  <c r="G12" i="1"/>
  <c r="I12" i="1"/>
  <c r="N12" i="51"/>
  <c r="O12" i="51"/>
  <c r="E52" i="63"/>
  <c r="F52" i="63"/>
  <c r="G52" i="63"/>
  <c r="E48" i="1"/>
  <c r="F48" i="1"/>
  <c r="G48" i="1"/>
  <c r="I48" i="1"/>
  <c r="N48" i="51"/>
  <c r="O48" i="51"/>
  <c r="E6" i="1"/>
  <c r="F6" i="1"/>
  <c r="G6" i="1"/>
  <c r="I6" i="1"/>
  <c r="N6" i="51"/>
  <c r="E45" i="1"/>
  <c r="F45" i="1"/>
  <c r="G45" i="1"/>
  <c r="I45" i="1"/>
  <c r="N45" i="51"/>
  <c r="O45" i="51"/>
  <c r="E25" i="1"/>
  <c r="F25" i="1"/>
  <c r="G25" i="1"/>
  <c r="I25" i="1"/>
  <c r="N25" i="51"/>
  <c r="O25" i="51"/>
  <c r="E7" i="1"/>
  <c r="F7" i="1"/>
  <c r="G7" i="1"/>
  <c r="I7" i="1"/>
  <c r="N7" i="51"/>
  <c r="O7" i="51"/>
  <c r="E44" i="67"/>
  <c r="F44" i="67"/>
  <c r="G44" i="67"/>
  <c r="E13" i="63"/>
  <c r="F13" i="63"/>
  <c r="G13" i="63"/>
  <c r="E15" i="63"/>
  <c r="F15" i="63"/>
  <c r="G15" i="63"/>
  <c r="E44" i="63"/>
  <c r="F44" i="63"/>
  <c r="G44" i="63"/>
  <c r="E55" i="67"/>
  <c r="F55" i="67"/>
  <c r="G55" i="67"/>
  <c r="E53" i="67"/>
  <c r="F53" i="67"/>
  <c r="G53" i="67"/>
  <c r="E45" i="65"/>
  <c r="F45" i="65"/>
  <c r="G45" i="65"/>
  <c r="E32" i="65"/>
  <c r="F32" i="65"/>
  <c r="G32" i="65"/>
  <c r="E24" i="65"/>
  <c r="F24" i="65"/>
  <c r="G24" i="65"/>
  <c r="E50" i="63"/>
  <c r="F50" i="63"/>
  <c r="G50" i="63"/>
  <c r="E51" i="69"/>
  <c r="F51" i="69"/>
  <c r="G51" i="69"/>
  <c r="E34" i="69"/>
  <c r="F34" i="69"/>
  <c r="G34" i="69"/>
  <c r="E28" i="69"/>
  <c r="F28" i="69"/>
  <c r="G28" i="69"/>
  <c r="E39" i="69"/>
  <c r="F39" i="69"/>
  <c r="G39" i="69"/>
  <c r="E41" i="69"/>
  <c r="F41" i="69"/>
  <c r="G41" i="69"/>
  <c r="E47" i="69"/>
  <c r="F47" i="69"/>
  <c r="G47" i="69"/>
  <c r="E18" i="67"/>
  <c r="F18" i="67"/>
  <c r="G18" i="67"/>
  <c r="N46" i="61"/>
  <c r="M46" i="51"/>
  <c r="E37" i="64"/>
  <c r="F37" i="64"/>
  <c r="G37" i="64"/>
  <c r="E19" i="65"/>
  <c r="F19" i="65"/>
  <c r="G19" i="65"/>
  <c r="E35" i="65"/>
  <c r="F35" i="65"/>
  <c r="G35" i="65"/>
  <c r="E17" i="61"/>
  <c r="F17" i="61"/>
  <c r="G17" i="61"/>
  <c r="E55" i="61"/>
  <c r="F55" i="61"/>
  <c r="G55" i="61"/>
  <c r="E38" i="61"/>
  <c r="F38" i="61"/>
  <c r="G38" i="61"/>
  <c r="E44" i="61"/>
  <c r="F44" i="61"/>
  <c r="G44" i="61"/>
  <c r="E29" i="61"/>
  <c r="F29" i="61"/>
  <c r="G29" i="61"/>
  <c r="E23" i="61"/>
  <c r="F23" i="61"/>
  <c r="G23" i="61"/>
  <c r="E28" i="61"/>
  <c r="F28" i="61"/>
  <c r="G28" i="61"/>
  <c r="E32" i="61"/>
  <c r="F32" i="61"/>
  <c r="G32" i="61"/>
  <c r="E20" i="61"/>
  <c r="F20" i="61"/>
  <c r="G20" i="61"/>
  <c r="E56" i="61"/>
  <c r="F56" i="61"/>
  <c r="G56" i="61"/>
  <c r="E18" i="61"/>
  <c r="F18" i="61"/>
  <c r="G18" i="61"/>
  <c r="E42" i="65"/>
  <c r="F42" i="65"/>
  <c r="G42" i="65"/>
  <c r="E39" i="1"/>
  <c r="F39" i="1"/>
  <c r="G39" i="1"/>
  <c r="I39" i="1"/>
  <c r="N39" i="51"/>
  <c r="O39" i="51"/>
  <c r="E50" i="68"/>
  <c r="F50" i="68"/>
  <c r="G50" i="68"/>
  <c r="C14" i="69"/>
  <c r="D14" i="69"/>
  <c r="D14" i="68"/>
  <c r="G55" i="68"/>
  <c r="E55" i="68"/>
  <c r="F55" i="68"/>
  <c r="G21" i="68"/>
  <c r="E21" i="68"/>
  <c r="F21" i="68"/>
  <c r="G34" i="68"/>
  <c r="E34" i="68"/>
  <c r="F34" i="68"/>
  <c r="E39" i="68"/>
  <c r="F39" i="68"/>
  <c r="G39" i="68"/>
  <c r="E44" i="68"/>
  <c r="F44" i="68"/>
  <c r="G44" i="68"/>
  <c r="G42" i="68"/>
  <c r="E42" i="68"/>
  <c r="F42" i="68"/>
  <c r="G22" i="68"/>
  <c r="E22" i="68"/>
  <c r="F22" i="68"/>
  <c r="E50" i="1"/>
  <c r="F50" i="1"/>
  <c r="G50" i="1"/>
  <c r="I50" i="1"/>
  <c r="N50" i="51"/>
  <c r="O50" i="51"/>
  <c r="M37" i="62"/>
  <c r="N37" i="63"/>
  <c r="E52" i="1"/>
  <c r="F52" i="1"/>
  <c r="G52" i="1"/>
  <c r="I52" i="1"/>
  <c r="N52" i="51"/>
  <c r="O52" i="51"/>
  <c r="E47" i="63"/>
  <c r="F47" i="63"/>
  <c r="G47" i="63"/>
  <c r="E51" i="64"/>
  <c r="F51" i="64"/>
  <c r="G51" i="64"/>
  <c r="E54" i="64"/>
  <c r="F54" i="64"/>
  <c r="G54" i="64"/>
  <c r="E44" i="64"/>
  <c r="F44" i="64"/>
  <c r="G44" i="64"/>
  <c r="E25" i="64"/>
  <c r="F25" i="64"/>
  <c r="G25" i="64"/>
  <c r="E17" i="64"/>
  <c r="F17" i="64"/>
  <c r="G17" i="64"/>
  <c r="E23" i="64"/>
  <c r="F23" i="64"/>
  <c r="G23" i="64"/>
  <c r="E50" i="64"/>
  <c r="F50" i="64"/>
  <c r="G50" i="64"/>
  <c r="E14" i="64"/>
  <c r="F14" i="64"/>
  <c r="G14" i="64"/>
  <c r="E39" i="64"/>
  <c r="F39" i="64"/>
  <c r="G39" i="64"/>
  <c r="E18" i="64"/>
  <c r="F18" i="64"/>
  <c r="G18" i="64"/>
  <c r="E41" i="64"/>
  <c r="F41" i="64"/>
  <c r="G41" i="64"/>
  <c r="E22" i="66"/>
  <c r="F22" i="66"/>
  <c r="G22" i="66"/>
  <c r="E37" i="66"/>
  <c r="F37" i="66"/>
  <c r="G37" i="66"/>
  <c r="E34" i="66"/>
  <c r="F34" i="66"/>
  <c r="G34" i="66"/>
  <c r="E56" i="66"/>
  <c r="F56" i="66"/>
  <c r="G56" i="66"/>
  <c r="E50" i="66"/>
  <c r="F50" i="66"/>
  <c r="G50" i="66"/>
  <c r="E49" i="66"/>
  <c r="F49" i="66"/>
  <c r="G49" i="66"/>
  <c r="E23" i="66"/>
  <c r="F23" i="66"/>
  <c r="G23" i="66"/>
  <c r="E45" i="66"/>
  <c r="F45" i="66"/>
  <c r="G45" i="66"/>
  <c r="E15" i="66"/>
  <c r="F15" i="66"/>
  <c r="G15" i="66"/>
  <c r="E28" i="66"/>
  <c r="F28" i="66"/>
  <c r="G28" i="66"/>
  <c r="E27" i="66"/>
  <c r="F27" i="66"/>
  <c r="G27" i="66"/>
  <c r="E32" i="66"/>
  <c r="F32" i="66"/>
  <c r="G32" i="66"/>
  <c r="E31" i="67"/>
  <c r="F31" i="67"/>
  <c r="G31" i="67"/>
  <c r="E35" i="67"/>
  <c r="F35" i="67"/>
  <c r="G35" i="67"/>
  <c r="E27" i="65"/>
  <c r="F27" i="65"/>
  <c r="G27" i="65"/>
  <c r="N16" i="61"/>
  <c r="M16" i="51"/>
  <c r="E20" i="63"/>
  <c r="F20" i="63"/>
  <c r="G20" i="63"/>
  <c r="E24" i="63"/>
  <c r="F24" i="63"/>
  <c r="G24" i="63"/>
  <c r="E30" i="67"/>
  <c r="F30" i="67"/>
  <c r="G30" i="67"/>
  <c r="E15" i="65"/>
  <c r="F15" i="65"/>
  <c r="G15" i="65"/>
  <c r="E25" i="61"/>
  <c r="F25" i="61"/>
  <c r="G25" i="61"/>
  <c r="E10" i="63"/>
  <c r="F10" i="63"/>
  <c r="G10" i="63"/>
  <c r="E54" i="67"/>
  <c r="F54" i="67"/>
  <c r="G54" i="67"/>
  <c r="E23" i="63"/>
  <c r="F23" i="63"/>
  <c r="G23" i="63"/>
  <c r="E15" i="67"/>
  <c r="F15" i="67"/>
  <c r="G15" i="67"/>
  <c r="E20" i="65"/>
  <c r="F20" i="65"/>
  <c r="G20" i="65"/>
  <c r="E18" i="62"/>
  <c r="F18" i="62"/>
  <c r="G18" i="62"/>
  <c r="E44" i="65"/>
  <c r="F44" i="65"/>
  <c r="G44" i="65"/>
  <c r="G54" i="63"/>
  <c r="E54" i="63"/>
  <c r="F54" i="63"/>
  <c r="E38" i="69"/>
  <c r="F38" i="69"/>
  <c r="G38" i="69"/>
  <c r="E17" i="69"/>
  <c r="F17" i="69"/>
  <c r="G17" i="69"/>
  <c r="E19" i="69"/>
  <c r="F19" i="69"/>
  <c r="G19" i="69"/>
  <c r="E55" i="69"/>
  <c r="F55" i="69"/>
  <c r="G55" i="69"/>
  <c r="E27" i="69"/>
  <c r="F27" i="69"/>
  <c r="G27" i="69"/>
  <c r="G16" i="69"/>
  <c r="E16" i="69"/>
  <c r="F16" i="69"/>
  <c r="E44" i="69"/>
  <c r="F44" i="69"/>
  <c r="G44" i="69"/>
  <c r="G40" i="69"/>
  <c r="E40" i="69"/>
  <c r="F40" i="69"/>
  <c r="E56" i="65"/>
  <c r="F56" i="65"/>
  <c r="G56" i="65"/>
  <c r="I6" i="61"/>
  <c r="M6" i="61"/>
  <c r="K6" i="61"/>
  <c r="E16" i="63"/>
  <c r="F16" i="63"/>
  <c r="G16" i="63"/>
  <c r="E11" i="63"/>
  <c r="F11" i="63"/>
  <c r="G11" i="63"/>
  <c r="E31" i="1"/>
  <c r="F31" i="1"/>
  <c r="G31" i="1"/>
  <c r="I31" i="1"/>
  <c r="N31" i="51"/>
  <c r="O31" i="51"/>
  <c r="G24" i="1"/>
  <c r="I24" i="1"/>
  <c r="N24" i="51"/>
  <c r="O24" i="51"/>
  <c r="E24" i="1"/>
  <c r="F24" i="1"/>
  <c r="E50" i="65"/>
  <c r="F50" i="65"/>
  <c r="G50" i="65"/>
  <c r="G26" i="61"/>
  <c r="E26" i="61"/>
  <c r="F26" i="61"/>
  <c r="E15" i="61"/>
  <c r="F15" i="61"/>
  <c r="G15" i="61"/>
  <c r="E8" i="61"/>
  <c r="F8" i="61"/>
  <c r="G8" i="61"/>
  <c r="E52" i="61"/>
  <c r="F52" i="61"/>
  <c r="G52" i="61"/>
  <c r="E23" i="67"/>
  <c r="F23" i="67"/>
  <c r="G23" i="67"/>
  <c r="E56" i="68"/>
  <c r="F56" i="68"/>
  <c r="G56" i="68"/>
  <c r="G37" i="68"/>
  <c r="E37" i="68"/>
  <c r="F37" i="68"/>
  <c r="E41" i="68"/>
  <c r="F41" i="68"/>
  <c r="G41" i="68"/>
  <c r="E53" i="68"/>
  <c r="F53" i="68"/>
  <c r="G53" i="68"/>
  <c r="E18" i="68"/>
  <c r="F18" i="68"/>
  <c r="G18" i="68"/>
  <c r="E21" i="63"/>
  <c r="F21" i="63"/>
  <c r="G21" i="63"/>
  <c r="E17" i="63"/>
  <c r="F17" i="63"/>
  <c r="G17" i="63"/>
  <c r="E11" i="1"/>
  <c r="F11" i="1"/>
  <c r="G11" i="1"/>
  <c r="I11" i="1"/>
  <c r="N11" i="51"/>
  <c r="O11" i="51"/>
  <c r="E53" i="1"/>
  <c r="F53" i="1"/>
  <c r="G53" i="1"/>
  <c r="I53" i="1"/>
  <c r="N53" i="51"/>
  <c r="O53" i="51"/>
  <c r="E42" i="64"/>
  <c r="F42" i="64"/>
  <c r="G42" i="64"/>
  <c r="D10" i="64"/>
  <c r="C10" i="65"/>
  <c r="D10" i="65"/>
  <c r="E14" i="67"/>
  <c r="F14" i="67"/>
  <c r="G14" i="67"/>
  <c r="E37" i="63"/>
  <c r="F37" i="63"/>
  <c r="G37" i="63"/>
  <c r="E29" i="63"/>
  <c r="F29" i="63"/>
  <c r="G29" i="63"/>
  <c r="E32" i="63"/>
  <c r="F32" i="63"/>
  <c r="G32" i="63"/>
  <c r="E35" i="63"/>
  <c r="F35" i="63"/>
  <c r="G35" i="63"/>
  <c r="E56" i="67"/>
  <c r="F56" i="67"/>
  <c r="G56" i="67"/>
  <c r="E20" i="67"/>
  <c r="F20" i="67"/>
  <c r="G20" i="67"/>
  <c r="E17" i="1"/>
  <c r="F17" i="1"/>
  <c r="G17" i="1"/>
  <c r="I17" i="1"/>
  <c r="N17" i="51"/>
  <c r="O17" i="51"/>
  <c r="E23" i="65"/>
  <c r="F23" i="65"/>
  <c r="G23" i="65"/>
  <c r="E17" i="62"/>
  <c r="F17" i="62"/>
  <c r="G17" i="62"/>
  <c r="E31" i="65"/>
  <c r="F31" i="65"/>
  <c r="G31" i="65"/>
  <c r="E33" i="65"/>
  <c r="F33" i="65"/>
  <c r="G33" i="65"/>
  <c r="G44" i="1"/>
  <c r="I44" i="1"/>
  <c r="N44" i="51"/>
  <c r="O44" i="51"/>
  <c r="E44" i="1"/>
  <c r="F44" i="1"/>
  <c r="G35" i="1"/>
  <c r="I35" i="1"/>
  <c r="N35" i="51"/>
  <c r="O35" i="51"/>
  <c r="E35" i="1"/>
  <c r="F35" i="1"/>
  <c r="E22" i="69"/>
  <c r="F22" i="69"/>
  <c r="G22" i="69"/>
  <c r="G49" i="69"/>
  <c r="E49" i="69"/>
  <c r="F49" i="69"/>
  <c r="E45" i="69"/>
  <c r="F45" i="69"/>
  <c r="G45" i="69"/>
  <c r="G29" i="69"/>
  <c r="E29" i="69"/>
  <c r="F29" i="69"/>
  <c r="E43" i="69"/>
  <c r="F43" i="69"/>
  <c r="G43" i="69"/>
  <c r="G48" i="69"/>
  <c r="E48" i="69"/>
  <c r="F48" i="69"/>
  <c r="E15" i="69"/>
  <c r="F15" i="69"/>
  <c r="G15" i="69"/>
  <c r="G21" i="69"/>
  <c r="E21" i="69"/>
  <c r="F21" i="69"/>
  <c r="E56" i="69"/>
  <c r="F56" i="69"/>
  <c r="G56" i="69"/>
  <c r="G28" i="67"/>
  <c r="E28" i="67"/>
  <c r="F28" i="67"/>
  <c r="E28" i="1"/>
  <c r="F28" i="1"/>
  <c r="G28" i="1"/>
  <c r="I28" i="1"/>
  <c r="N28" i="51"/>
  <c r="O28" i="51"/>
  <c r="E41" i="1"/>
  <c r="F41" i="1"/>
  <c r="G41" i="1"/>
  <c r="I41" i="1"/>
  <c r="N41" i="51"/>
  <c r="O41" i="51"/>
  <c r="E36" i="63"/>
  <c r="F36" i="63"/>
  <c r="G36" i="63"/>
  <c r="E22" i="63"/>
  <c r="F22" i="63"/>
  <c r="G22" i="63"/>
  <c r="E31" i="63"/>
  <c r="F31" i="63"/>
  <c r="G31" i="63"/>
  <c r="E40" i="63"/>
  <c r="F40" i="63"/>
  <c r="G40" i="63"/>
  <c r="E33" i="1"/>
  <c r="F33" i="1"/>
  <c r="G33" i="1"/>
  <c r="I33" i="1"/>
  <c r="N33" i="51"/>
  <c r="O33" i="51"/>
  <c r="E20" i="1"/>
  <c r="F20" i="1"/>
  <c r="G20" i="1"/>
  <c r="I20" i="1"/>
  <c r="N20" i="51"/>
  <c r="O20" i="51"/>
  <c r="E23" i="1"/>
  <c r="F23" i="1"/>
  <c r="G23" i="1"/>
  <c r="I23" i="1"/>
  <c r="N23" i="51"/>
  <c r="O23" i="51"/>
  <c r="E38" i="1"/>
  <c r="F38" i="1"/>
  <c r="G38" i="1"/>
  <c r="I38" i="1"/>
  <c r="N38" i="51"/>
  <c r="O38" i="51"/>
  <c r="E43" i="1"/>
  <c r="F43" i="1"/>
  <c r="G43" i="1"/>
  <c r="I43" i="1"/>
  <c r="N43" i="51"/>
  <c r="O43" i="51"/>
  <c r="E34" i="65"/>
  <c r="F34" i="65"/>
  <c r="G34" i="65"/>
  <c r="E41" i="65"/>
  <c r="F41" i="65"/>
  <c r="G41" i="65"/>
  <c r="E49" i="61"/>
  <c r="F49" i="61"/>
  <c r="G49" i="61"/>
  <c r="E33" i="61"/>
  <c r="F33" i="61"/>
  <c r="G33" i="61"/>
  <c r="E51" i="61"/>
  <c r="F51" i="61"/>
  <c r="G51" i="61"/>
  <c r="E40" i="61"/>
  <c r="F40" i="61"/>
  <c r="G40" i="61"/>
  <c r="E9" i="61"/>
  <c r="F9" i="61"/>
  <c r="G9" i="61"/>
  <c r="E37" i="61"/>
  <c r="F37" i="61"/>
  <c r="G37" i="61"/>
  <c r="E13" i="61"/>
  <c r="F13" i="61"/>
  <c r="G13" i="61"/>
  <c r="C7" i="62"/>
  <c r="D7" i="62"/>
  <c r="D7" i="61"/>
  <c r="E45" i="61"/>
  <c r="F45" i="61"/>
  <c r="G45" i="61"/>
  <c r="E41" i="61"/>
  <c r="F41" i="61"/>
  <c r="G41" i="61"/>
  <c r="E30" i="61"/>
  <c r="F30" i="61"/>
  <c r="G30" i="61"/>
  <c r="E14" i="61"/>
  <c r="F14" i="61"/>
  <c r="G14" i="61"/>
  <c r="E46" i="61"/>
  <c r="F46" i="61"/>
  <c r="G46" i="61"/>
  <c r="E31" i="61"/>
  <c r="F31" i="61"/>
  <c r="G31" i="61"/>
  <c r="E47" i="61"/>
  <c r="F47" i="61"/>
  <c r="G47" i="61"/>
  <c r="E35" i="61"/>
  <c r="F35" i="61"/>
  <c r="G35" i="61"/>
  <c r="E36" i="67"/>
  <c r="F36" i="67"/>
  <c r="G36" i="67"/>
  <c r="E21" i="67"/>
  <c r="F21" i="67"/>
  <c r="G21" i="67"/>
  <c r="E34" i="67"/>
  <c r="F34" i="67"/>
  <c r="G34" i="67"/>
  <c r="E14" i="65"/>
  <c r="F14" i="65"/>
  <c r="G14" i="65"/>
  <c r="E51" i="67"/>
  <c r="F51" i="67"/>
  <c r="G51" i="67"/>
  <c r="E43" i="63"/>
  <c r="F43" i="63"/>
  <c r="G43" i="63"/>
  <c r="E17" i="68"/>
  <c r="F17" i="68"/>
  <c r="G17" i="68"/>
  <c r="E45" i="68"/>
  <c r="F45" i="68"/>
  <c r="G45" i="68"/>
  <c r="E38" i="68"/>
  <c r="F38" i="68"/>
  <c r="G38" i="68"/>
  <c r="E54" i="68"/>
  <c r="F54" i="68"/>
  <c r="G54" i="68"/>
  <c r="E52" i="68"/>
  <c r="F52" i="68"/>
  <c r="G52" i="68"/>
  <c r="E36" i="68"/>
  <c r="F36" i="68"/>
  <c r="G36" i="68"/>
  <c r="E40" i="68"/>
  <c r="F40" i="68"/>
  <c r="G40" i="68"/>
  <c r="E29" i="68"/>
  <c r="F29" i="68"/>
  <c r="G29" i="68"/>
  <c r="E30" i="68"/>
  <c r="F30" i="68"/>
  <c r="G30" i="68"/>
  <c r="E46" i="68"/>
  <c r="F46" i="68"/>
  <c r="G46" i="68"/>
  <c r="E42" i="67"/>
  <c r="F42" i="67"/>
  <c r="G42" i="67"/>
  <c r="E16" i="65"/>
  <c r="F16" i="65"/>
  <c r="G16" i="65"/>
  <c r="M32" i="62"/>
  <c r="N32" i="63"/>
  <c r="E40" i="67"/>
  <c r="F40" i="67"/>
  <c r="G40" i="67"/>
  <c r="G12" i="63"/>
  <c r="E12" i="63"/>
  <c r="F12" i="63"/>
  <c r="G42" i="63"/>
  <c r="E42" i="63"/>
  <c r="F42" i="63"/>
  <c r="E10" i="1"/>
  <c r="F10" i="1"/>
  <c r="G10" i="1"/>
  <c r="I10" i="1"/>
  <c r="N10" i="51"/>
  <c r="O10" i="51"/>
  <c r="G51" i="1"/>
  <c r="I51" i="1"/>
  <c r="N51" i="51"/>
  <c r="O51" i="51"/>
  <c r="E51" i="1"/>
  <c r="F51" i="1"/>
  <c r="G46" i="1"/>
  <c r="I46" i="1"/>
  <c r="N46" i="51"/>
  <c r="E46" i="1"/>
  <c r="F46" i="1"/>
  <c r="G19" i="1"/>
  <c r="I19" i="1"/>
  <c r="N19" i="51"/>
  <c r="E19" i="1"/>
  <c r="F19" i="1"/>
  <c r="G27" i="64"/>
  <c r="E27" i="64"/>
  <c r="F27" i="64"/>
  <c r="E47" i="64"/>
  <c r="F47" i="64"/>
  <c r="G47" i="64"/>
  <c r="E53" i="64"/>
  <c r="F53" i="64"/>
  <c r="G53" i="64"/>
  <c r="G21" i="64"/>
  <c r="E21" i="64"/>
  <c r="F21" i="64"/>
  <c r="G43" i="64"/>
  <c r="E43" i="64"/>
  <c r="F43" i="64"/>
  <c r="E11" i="64"/>
  <c r="F11" i="64"/>
  <c r="G11" i="64"/>
  <c r="E36" i="64"/>
  <c r="F36" i="64"/>
  <c r="G36" i="64"/>
  <c r="E40" i="64"/>
  <c r="F40" i="64"/>
  <c r="G40" i="64"/>
  <c r="E35" i="64"/>
  <c r="F35" i="64"/>
  <c r="G35" i="64"/>
  <c r="G15" i="64"/>
  <c r="E15" i="64"/>
  <c r="F15" i="64"/>
  <c r="G31" i="64"/>
  <c r="E31" i="64"/>
  <c r="F31" i="64"/>
  <c r="E19" i="64"/>
  <c r="F19" i="64"/>
  <c r="G19" i="64"/>
  <c r="E34" i="64"/>
  <c r="F34" i="64"/>
  <c r="G34" i="64"/>
  <c r="E20" i="64"/>
  <c r="F20" i="64"/>
  <c r="G20" i="64"/>
  <c r="E51" i="66"/>
  <c r="F51" i="66"/>
  <c r="G51" i="66"/>
  <c r="G40" i="66"/>
  <c r="E40" i="66"/>
  <c r="F40" i="66"/>
  <c r="E18" i="66"/>
  <c r="F18" i="66"/>
  <c r="G18" i="66"/>
  <c r="E38" i="66"/>
  <c r="F38" i="66"/>
  <c r="G38" i="66"/>
  <c r="G44" i="66"/>
  <c r="E44" i="66"/>
  <c r="F44" i="66"/>
  <c r="E43" i="66"/>
  <c r="F43" i="66"/>
  <c r="G43" i="66"/>
  <c r="G54" i="66"/>
  <c r="E54" i="66"/>
  <c r="F54" i="66"/>
  <c r="E48" i="66"/>
  <c r="F48" i="66"/>
  <c r="G48" i="66"/>
  <c r="E21" i="66"/>
  <c r="F21" i="66"/>
  <c r="G21" i="66"/>
  <c r="G55" i="66"/>
  <c r="E55" i="66"/>
  <c r="F55" i="66"/>
  <c r="E35" i="66"/>
  <c r="F35" i="66"/>
  <c r="G35" i="66"/>
  <c r="E46" i="67"/>
  <c r="F46" i="67"/>
  <c r="G46" i="67"/>
  <c r="E17" i="67"/>
  <c r="F17" i="67"/>
  <c r="G17" i="67"/>
  <c r="E52" i="67"/>
  <c r="F52" i="67"/>
  <c r="G52" i="67"/>
  <c r="G15" i="1"/>
  <c r="I15" i="1"/>
  <c r="N15" i="51"/>
  <c r="O15" i="51"/>
  <c r="E15" i="1"/>
  <c r="F15" i="1"/>
  <c r="E37" i="65"/>
  <c r="F37" i="65"/>
  <c r="G37" i="65"/>
  <c r="E28" i="65"/>
  <c r="F28" i="65"/>
  <c r="G28" i="65"/>
  <c r="E47" i="68"/>
  <c r="F47" i="68"/>
  <c r="G47" i="68"/>
  <c r="O47" i="51"/>
  <c r="N14" i="61"/>
  <c r="M14" i="51"/>
  <c r="O14" i="51"/>
  <c r="E16" i="1"/>
  <c r="F16" i="1"/>
  <c r="G16" i="1"/>
  <c r="I16" i="1"/>
  <c r="N16" i="51"/>
  <c r="C13" i="68"/>
  <c r="D13" i="68"/>
  <c r="D13" i="67"/>
  <c r="E12" i="65"/>
  <c r="F12" i="65"/>
  <c r="G12" i="65"/>
  <c r="E34" i="63"/>
  <c r="F34" i="63"/>
  <c r="G34" i="63"/>
  <c r="E22" i="67"/>
  <c r="F22" i="67"/>
  <c r="G22" i="67"/>
  <c r="E49" i="63"/>
  <c r="F49" i="63"/>
  <c r="G49" i="63"/>
  <c r="E26" i="67"/>
  <c r="F26" i="67"/>
  <c r="G26" i="67"/>
  <c r="E55" i="65"/>
  <c r="F55" i="65"/>
  <c r="G55" i="65"/>
  <c r="E19" i="68"/>
  <c r="F19" i="68"/>
  <c r="G19" i="68"/>
  <c r="E46" i="62"/>
  <c r="F46" i="62"/>
  <c r="G46" i="62"/>
  <c r="E26" i="1"/>
  <c r="F26" i="1"/>
  <c r="G26" i="1"/>
  <c r="I26" i="1"/>
  <c r="N26" i="51"/>
  <c r="O26" i="51"/>
  <c r="E18" i="69"/>
  <c r="F18" i="69"/>
  <c r="G18" i="69"/>
  <c r="E50" i="69"/>
  <c r="F50" i="69"/>
  <c r="G50" i="69"/>
  <c r="E53" i="69"/>
  <c r="F53" i="69"/>
  <c r="G53" i="69"/>
  <c r="E54" i="69"/>
  <c r="F54" i="69"/>
  <c r="G54" i="69"/>
  <c r="E36" i="1"/>
  <c r="F36" i="1"/>
  <c r="G36" i="1"/>
  <c r="I36" i="1"/>
  <c r="N36" i="51"/>
  <c r="O36" i="51"/>
  <c r="E36" i="61"/>
  <c r="F36" i="61"/>
  <c r="G36" i="61"/>
  <c r="E48" i="61"/>
  <c r="F48" i="61"/>
  <c r="G48" i="61"/>
  <c r="E24" i="61"/>
  <c r="F24" i="61"/>
  <c r="G24" i="61"/>
  <c r="E21" i="61"/>
  <c r="F21" i="61"/>
  <c r="G21" i="61"/>
  <c r="E37" i="67"/>
  <c r="F37" i="67"/>
  <c r="G37" i="67"/>
  <c r="E24" i="68"/>
  <c r="F24" i="68"/>
  <c r="G24" i="68"/>
  <c r="E15" i="68"/>
  <c r="F15" i="68"/>
  <c r="G15" i="68"/>
  <c r="E43" i="68"/>
  <c r="F43" i="68"/>
  <c r="G43" i="68"/>
  <c r="E27" i="68"/>
  <c r="F27" i="68"/>
  <c r="G27" i="68"/>
  <c r="E18" i="63"/>
  <c r="F18" i="63"/>
  <c r="G18" i="63"/>
  <c r="E38" i="64"/>
  <c r="F38" i="64"/>
  <c r="G38" i="64"/>
  <c r="E19" i="63"/>
  <c r="F19" i="63"/>
  <c r="G19" i="63"/>
  <c r="E56" i="63"/>
  <c r="F56" i="63"/>
  <c r="G56" i="63"/>
  <c r="E14" i="63"/>
  <c r="F14" i="63"/>
  <c r="G14" i="63"/>
  <c r="E30" i="63"/>
  <c r="F30" i="63"/>
  <c r="G30" i="63"/>
  <c r="E49" i="1"/>
  <c r="F49" i="1"/>
  <c r="G49" i="1"/>
  <c r="I49" i="1"/>
  <c r="N49" i="51"/>
  <c r="O49" i="51"/>
  <c r="E13" i="1"/>
  <c r="F13" i="1"/>
  <c r="G13" i="1"/>
  <c r="I13" i="1"/>
  <c r="N13" i="51"/>
  <c r="O13" i="51"/>
  <c r="E8" i="1"/>
  <c r="F8" i="1"/>
  <c r="G8" i="1"/>
  <c r="I8" i="1"/>
  <c r="N8" i="51"/>
  <c r="O8" i="51"/>
  <c r="E40" i="1"/>
  <c r="F40" i="1"/>
  <c r="G40" i="1"/>
  <c r="I40" i="1"/>
  <c r="N40" i="51"/>
  <c r="E32" i="1"/>
  <c r="F32" i="1"/>
  <c r="G32" i="1"/>
  <c r="I32" i="1"/>
  <c r="N32" i="51"/>
  <c r="O32" i="51"/>
  <c r="E41" i="67"/>
  <c r="F41" i="67"/>
  <c r="G41" i="67"/>
  <c r="E26" i="63"/>
  <c r="F26" i="63"/>
  <c r="G26" i="63"/>
  <c r="E28" i="63"/>
  <c r="F28" i="63"/>
  <c r="G28" i="63"/>
  <c r="E45" i="67"/>
  <c r="F45" i="67"/>
  <c r="G45" i="67"/>
  <c r="E19" i="67"/>
  <c r="F19" i="67"/>
  <c r="G19" i="67"/>
  <c r="E26" i="65"/>
  <c r="F26" i="65"/>
  <c r="G26" i="65"/>
  <c r="E40" i="65"/>
  <c r="F40" i="65"/>
  <c r="G40" i="65"/>
  <c r="E39" i="65"/>
  <c r="F39" i="65"/>
  <c r="G39" i="65"/>
  <c r="E17" i="65"/>
  <c r="F17" i="65"/>
  <c r="G17" i="65"/>
  <c r="E53" i="63"/>
  <c r="F53" i="63"/>
  <c r="G53" i="63"/>
  <c r="E37" i="69"/>
  <c r="F37" i="69"/>
  <c r="G37" i="69"/>
  <c r="E23" i="69"/>
  <c r="F23" i="69"/>
  <c r="G23" i="69"/>
  <c r="E30" i="69"/>
  <c r="F30" i="69"/>
  <c r="G30" i="69"/>
  <c r="E24" i="69"/>
  <c r="F24" i="69"/>
  <c r="G24" i="69"/>
  <c r="E32" i="69"/>
  <c r="F32" i="69"/>
  <c r="G32" i="69"/>
  <c r="E26" i="69"/>
  <c r="F26" i="69"/>
  <c r="G26" i="69"/>
  <c r="E35" i="69"/>
  <c r="F35" i="69"/>
  <c r="G35" i="69"/>
  <c r="E33" i="69"/>
  <c r="F33" i="69"/>
  <c r="G33" i="69"/>
  <c r="E52" i="69"/>
  <c r="F52" i="69"/>
  <c r="G52" i="69"/>
  <c r="E42" i="69"/>
  <c r="F42" i="69"/>
  <c r="G42" i="69"/>
  <c r="E25" i="69"/>
  <c r="F25" i="69"/>
  <c r="G25" i="69"/>
  <c r="E36" i="69"/>
  <c r="F36" i="69"/>
  <c r="G36" i="69"/>
  <c r="E31" i="69"/>
  <c r="F31" i="69"/>
  <c r="G31" i="69"/>
  <c r="E29" i="65"/>
  <c r="F29" i="65"/>
  <c r="G29" i="65"/>
  <c r="E48" i="65"/>
  <c r="F48" i="65"/>
  <c r="G48" i="65"/>
  <c r="M19" i="51"/>
  <c r="N19" i="61"/>
  <c r="E30" i="65"/>
  <c r="F30" i="65"/>
  <c r="G30" i="65"/>
  <c r="E36" i="65"/>
  <c r="F36" i="65"/>
  <c r="G36" i="65"/>
  <c r="E53" i="65"/>
  <c r="F53" i="65"/>
  <c r="G53" i="65"/>
  <c r="E52" i="65"/>
  <c r="F52" i="65"/>
  <c r="G52" i="65"/>
  <c r="E11" i="61"/>
  <c r="F11" i="61"/>
  <c r="G11" i="61"/>
  <c r="E42" i="61"/>
  <c r="F42" i="61"/>
  <c r="G42" i="61"/>
  <c r="E19" i="61"/>
  <c r="F19" i="61"/>
  <c r="G19" i="61"/>
  <c r="E53" i="61"/>
  <c r="F53" i="61"/>
  <c r="G53" i="61"/>
  <c r="E54" i="61"/>
  <c r="F54" i="61"/>
  <c r="G54" i="61"/>
  <c r="E10" i="61"/>
  <c r="F10" i="61"/>
  <c r="G10" i="61"/>
  <c r="E22" i="61"/>
  <c r="F22" i="61"/>
  <c r="G22" i="61"/>
  <c r="E50" i="61"/>
  <c r="F50" i="61"/>
  <c r="G50" i="61"/>
  <c r="E27" i="61"/>
  <c r="F27" i="61"/>
  <c r="G27" i="61"/>
  <c r="E39" i="61"/>
  <c r="F39" i="61"/>
  <c r="G39" i="61"/>
  <c r="E29" i="67"/>
  <c r="F29" i="67"/>
  <c r="G29" i="67"/>
  <c r="E48" i="67"/>
  <c r="F48" i="67"/>
  <c r="G48" i="67"/>
  <c r="E43" i="65"/>
  <c r="F43" i="65"/>
  <c r="G43" i="65"/>
  <c r="E41" i="63"/>
  <c r="F41" i="63"/>
  <c r="G41" i="63"/>
  <c r="E33" i="63"/>
  <c r="F33" i="63"/>
  <c r="G33" i="63"/>
  <c r="E37" i="1"/>
  <c r="F37" i="1"/>
  <c r="G37" i="1"/>
  <c r="I37" i="1"/>
  <c r="N37" i="51"/>
  <c r="O37" i="51"/>
  <c r="E28" i="68"/>
  <c r="F28" i="68"/>
  <c r="G28" i="68"/>
  <c r="E31" i="68"/>
  <c r="F31" i="68"/>
  <c r="G31" i="68"/>
  <c r="E49" i="68"/>
  <c r="F49" i="68"/>
  <c r="G49" i="68"/>
  <c r="E16" i="68"/>
  <c r="F16" i="68"/>
  <c r="G16" i="68"/>
  <c r="E23" i="68"/>
  <c r="F23" i="68"/>
  <c r="G23" i="68"/>
  <c r="E51" i="68"/>
  <c r="F51" i="68"/>
  <c r="G51" i="68"/>
  <c r="E32" i="68"/>
  <c r="F32" i="68"/>
  <c r="G32" i="68"/>
  <c r="E35" i="68"/>
  <c r="F35" i="68"/>
  <c r="G35" i="68"/>
  <c r="E20" i="68"/>
  <c r="F20" i="68"/>
  <c r="G20" i="68"/>
  <c r="E16" i="67"/>
  <c r="F16" i="67"/>
  <c r="G16" i="67"/>
  <c r="E50" i="67"/>
  <c r="F50" i="67"/>
  <c r="G50" i="67"/>
  <c r="E38" i="65"/>
  <c r="F38" i="65"/>
  <c r="G38" i="65"/>
  <c r="E13" i="65"/>
  <c r="F13" i="65"/>
  <c r="G13" i="65"/>
  <c r="E27" i="67"/>
  <c r="F27" i="67"/>
  <c r="G27" i="67"/>
  <c r="E51" i="63"/>
  <c r="F51" i="63"/>
  <c r="G51" i="63"/>
  <c r="E25" i="63"/>
  <c r="F25" i="63"/>
  <c r="G25" i="63"/>
  <c r="E55" i="63"/>
  <c r="F55" i="63"/>
  <c r="G55" i="63"/>
  <c r="E52" i="64"/>
  <c r="F52" i="64"/>
  <c r="G52" i="64"/>
  <c r="E46" i="64"/>
  <c r="F46" i="64"/>
  <c r="G46" i="64"/>
  <c r="E45" i="64"/>
  <c r="F45" i="64"/>
  <c r="G45" i="64"/>
  <c r="E48" i="64"/>
  <c r="F48" i="64"/>
  <c r="G48" i="64"/>
  <c r="E26" i="64"/>
  <c r="F26" i="64"/>
  <c r="G26" i="64"/>
  <c r="E49" i="64"/>
  <c r="F49" i="64"/>
  <c r="G49" i="64"/>
  <c r="E32" i="64"/>
  <c r="F32" i="64"/>
  <c r="G32" i="64"/>
  <c r="E56" i="64"/>
  <c r="F56" i="64"/>
  <c r="G56" i="64"/>
  <c r="E29" i="64"/>
  <c r="F29" i="64"/>
  <c r="G29" i="64"/>
  <c r="E52" i="66"/>
  <c r="F52" i="66"/>
  <c r="G52" i="66"/>
  <c r="E46" i="66"/>
  <c r="F46" i="66"/>
  <c r="G46" i="66"/>
  <c r="E29" i="66"/>
  <c r="F29" i="66"/>
  <c r="G29" i="66"/>
  <c r="E20" i="66"/>
  <c r="F20" i="66"/>
  <c r="G20" i="66"/>
  <c r="E33" i="66"/>
  <c r="F33" i="66"/>
  <c r="G33" i="66"/>
  <c r="E25" i="66"/>
  <c r="F25" i="66"/>
  <c r="G25" i="66"/>
  <c r="E16" i="66"/>
  <c r="F16" i="66"/>
  <c r="G16" i="66"/>
  <c r="E14" i="66"/>
  <c r="F14" i="66"/>
  <c r="G14" i="66"/>
  <c r="E13" i="66"/>
  <c r="F13" i="66"/>
  <c r="G13" i="66"/>
  <c r="E47" i="67"/>
  <c r="F47" i="67"/>
  <c r="G47" i="67"/>
  <c r="E25" i="67"/>
  <c r="F25" i="67"/>
  <c r="G25" i="67"/>
  <c r="E47" i="65"/>
  <c r="F47" i="65"/>
  <c r="G47" i="65"/>
  <c r="E54" i="65"/>
  <c r="F54" i="65"/>
  <c r="G54" i="65"/>
  <c r="E45" i="63"/>
  <c r="F45" i="63"/>
  <c r="G45" i="63"/>
  <c r="I39" i="67"/>
  <c r="K39" i="67"/>
  <c r="E43" i="67"/>
  <c r="F43" i="67"/>
  <c r="G43" i="67"/>
  <c r="E22" i="65"/>
  <c r="F22" i="65"/>
  <c r="G22" i="65"/>
  <c r="E20" i="69"/>
  <c r="F20" i="69"/>
  <c r="G20" i="69"/>
  <c r="K45" i="64"/>
  <c r="I45" i="64"/>
  <c r="I12" i="65"/>
  <c r="K12" i="65"/>
  <c r="K34" i="64"/>
  <c r="I34" i="64"/>
  <c r="I14" i="66"/>
  <c r="K14" i="66"/>
  <c r="I29" i="64"/>
  <c r="K29" i="64"/>
  <c r="I52" i="64"/>
  <c r="K52" i="64"/>
  <c r="K41" i="63"/>
  <c r="I41" i="63"/>
  <c r="I22" i="61"/>
  <c r="K22" i="61"/>
  <c r="K42" i="61"/>
  <c r="I42" i="61"/>
  <c r="I33" i="69"/>
  <c r="M33" i="69"/>
  <c r="K33" i="69"/>
  <c r="I19" i="67"/>
  <c r="K19" i="67"/>
  <c r="I19" i="63"/>
  <c r="K19" i="63"/>
  <c r="K34" i="63"/>
  <c r="I34" i="63"/>
  <c r="K46" i="67"/>
  <c r="I46" i="67"/>
  <c r="I21" i="66"/>
  <c r="K21" i="66"/>
  <c r="I43" i="66"/>
  <c r="K43" i="66"/>
  <c r="K18" i="66"/>
  <c r="I18" i="66"/>
  <c r="I20" i="64"/>
  <c r="K20" i="64"/>
  <c r="K40" i="64"/>
  <c r="I40" i="64"/>
  <c r="K47" i="64"/>
  <c r="I47" i="64"/>
  <c r="I37" i="61"/>
  <c r="K37" i="61"/>
  <c r="I34" i="65"/>
  <c r="K34" i="65"/>
  <c r="K43" i="69"/>
  <c r="I43" i="69"/>
  <c r="M43" i="69"/>
  <c r="K41" i="68"/>
  <c r="I41" i="68"/>
  <c r="K8" i="61"/>
  <c r="I8" i="61"/>
  <c r="K17" i="69"/>
  <c r="I17" i="69"/>
  <c r="M17" i="69"/>
  <c r="K27" i="66"/>
  <c r="I27" i="66"/>
  <c r="K45" i="66"/>
  <c r="I45" i="66"/>
  <c r="I23" i="64"/>
  <c r="K23" i="64"/>
  <c r="I44" i="64"/>
  <c r="K44" i="64"/>
  <c r="K47" i="63"/>
  <c r="I47" i="63"/>
  <c r="K50" i="68"/>
  <c r="I50" i="68"/>
  <c r="I29" i="61"/>
  <c r="K29" i="61"/>
  <c r="I55" i="61"/>
  <c r="K55" i="61"/>
  <c r="I37" i="64"/>
  <c r="K37" i="64"/>
  <c r="K15" i="63"/>
  <c r="I15" i="63"/>
  <c r="I52" i="63"/>
  <c r="K52" i="63"/>
  <c r="I49" i="67"/>
  <c r="K49" i="67"/>
  <c r="I21" i="65"/>
  <c r="K21" i="65"/>
  <c r="K19" i="66"/>
  <c r="I19" i="66"/>
  <c r="I30" i="64"/>
  <c r="K30" i="64"/>
  <c r="I25" i="68"/>
  <c r="K25" i="68"/>
  <c r="K46" i="63"/>
  <c r="I46" i="63"/>
  <c r="I39" i="63"/>
  <c r="K39" i="63"/>
  <c r="K51" i="63"/>
  <c r="I51" i="63"/>
  <c r="I43" i="65"/>
  <c r="K43" i="65"/>
  <c r="K39" i="61"/>
  <c r="I39" i="61"/>
  <c r="I48" i="65"/>
  <c r="K48" i="65"/>
  <c r="I35" i="69"/>
  <c r="K35" i="69"/>
  <c r="K53" i="63"/>
  <c r="I53" i="63"/>
  <c r="I46" i="68"/>
  <c r="K46" i="68"/>
  <c r="K52" i="68"/>
  <c r="I52" i="68"/>
  <c r="I36" i="67"/>
  <c r="K36" i="67"/>
  <c r="K49" i="61"/>
  <c r="I49" i="61"/>
  <c r="I22" i="63"/>
  <c r="K22" i="63"/>
  <c r="K15" i="69"/>
  <c r="I15" i="69"/>
  <c r="M15" i="69"/>
  <c r="I31" i="65"/>
  <c r="K31" i="65"/>
  <c r="I23" i="67"/>
  <c r="K23" i="67"/>
  <c r="I50" i="65"/>
  <c r="K50" i="65"/>
  <c r="I27" i="69"/>
  <c r="K27" i="69"/>
  <c r="K38" i="69"/>
  <c r="I38" i="69"/>
  <c r="I31" i="67"/>
  <c r="K31" i="67"/>
  <c r="K50" i="66"/>
  <c r="I50" i="66"/>
  <c r="I39" i="64"/>
  <c r="K39" i="64"/>
  <c r="K54" i="64"/>
  <c r="I54" i="64"/>
  <c r="K68" i="61"/>
  <c r="M68" i="61"/>
  <c r="O68" i="61"/>
  <c r="K66" i="61"/>
  <c r="M66" i="61"/>
  <c r="O66" i="61"/>
  <c r="K64" i="61"/>
  <c r="M64" i="61"/>
  <c r="O64" i="61"/>
  <c r="K57" i="61"/>
  <c r="M57" i="61"/>
  <c r="O57" i="61"/>
  <c r="K69" i="61"/>
  <c r="M69" i="61"/>
  <c r="O69" i="61"/>
  <c r="K59" i="61"/>
  <c r="M59" i="61"/>
  <c r="O59" i="61"/>
  <c r="K62" i="61"/>
  <c r="M62" i="61"/>
  <c r="O62" i="61"/>
  <c r="K63" i="61"/>
  <c r="M63" i="61"/>
  <c r="O63" i="61"/>
  <c r="K58" i="61"/>
  <c r="M58" i="61"/>
  <c r="O58" i="61"/>
  <c r="K67" i="61"/>
  <c r="M67" i="61"/>
  <c r="O67" i="61"/>
  <c r="K56" i="61"/>
  <c r="K65" i="61"/>
  <c r="M65" i="61"/>
  <c r="O65" i="61"/>
  <c r="K60" i="61"/>
  <c r="M60" i="61"/>
  <c r="O60" i="61"/>
  <c r="I56" i="61"/>
  <c r="K61" i="61"/>
  <c r="M61" i="61"/>
  <c r="O61" i="61"/>
  <c r="K17" i="61"/>
  <c r="I17" i="61"/>
  <c r="I32" i="67"/>
  <c r="K32" i="67"/>
  <c r="I17" i="66"/>
  <c r="K17" i="66"/>
  <c r="K55" i="64"/>
  <c r="I55" i="64"/>
  <c r="I43" i="67"/>
  <c r="K43" i="67"/>
  <c r="I47" i="68"/>
  <c r="K47" i="68"/>
  <c r="I48" i="66"/>
  <c r="K48" i="66"/>
  <c r="I54" i="65"/>
  <c r="K54" i="65"/>
  <c r="I20" i="66"/>
  <c r="K20" i="66"/>
  <c r="K26" i="64"/>
  <c r="I26" i="64"/>
  <c r="I38" i="65"/>
  <c r="K38" i="65"/>
  <c r="I23" i="68"/>
  <c r="K23" i="68"/>
  <c r="K24" i="68"/>
  <c r="I24" i="68"/>
  <c r="K54" i="69"/>
  <c r="I54" i="69"/>
  <c r="M54" i="69"/>
  <c r="K46" i="62"/>
  <c r="I46" i="62"/>
  <c r="I28" i="65"/>
  <c r="K28" i="65"/>
  <c r="I52" i="67"/>
  <c r="K52" i="67"/>
  <c r="I19" i="64"/>
  <c r="K19" i="64"/>
  <c r="K11" i="64"/>
  <c r="I11" i="64"/>
  <c r="K40" i="67"/>
  <c r="I40" i="67"/>
  <c r="I30" i="68"/>
  <c r="K30" i="68"/>
  <c r="I45" i="68"/>
  <c r="K45" i="68"/>
  <c r="I34" i="67"/>
  <c r="K34" i="67"/>
  <c r="I14" i="61"/>
  <c r="K14" i="61"/>
  <c r="K58" i="69"/>
  <c r="M58" i="69"/>
  <c r="O58" i="69"/>
  <c r="K67" i="69"/>
  <c r="M67" i="69"/>
  <c r="O67" i="69"/>
  <c r="K61" i="69"/>
  <c r="M61" i="69"/>
  <c r="O61" i="69"/>
  <c r="K66" i="69"/>
  <c r="M66" i="69"/>
  <c r="O66" i="69"/>
  <c r="K64" i="69"/>
  <c r="M64" i="69"/>
  <c r="O64" i="69"/>
  <c r="K59" i="69"/>
  <c r="M59" i="69"/>
  <c r="O59" i="69"/>
  <c r="K69" i="69"/>
  <c r="M69" i="69"/>
  <c r="O69" i="69"/>
  <c r="K56" i="69"/>
  <c r="K60" i="69"/>
  <c r="M60" i="69"/>
  <c r="O60" i="69"/>
  <c r="K65" i="69"/>
  <c r="M65" i="69"/>
  <c r="O65" i="69"/>
  <c r="K68" i="69"/>
  <c r="M68" i="69"/>
  <c r="O68" i="69"/>
  <c r="K62" i="69"/>
  <c r="M62" i="69"/>
  <c r="O62" i="69"/>
  <c r="I56" i="69"/>
  <c r="M56" i="69"/>
  <c r="K63" i="69"/>
  <c r="M63" i="69"/>
  <c r="O63" i="69"/>
  <c r="K57" i="69"/>
  <c r="M57" i="69"/>
  <c r="O57" i="69"/>
  <c r="I22" i="69"/>
  <c r="K22" i="69"/>
  <c r="K62" i="67"/>
  <c r="M62" i="67"/>
  <c r="O62" i="67"/>
  <c r="K61" i="67"/>
  <c r="M61" i="67"/>
  <c r="O61" i="67"/>
  <c r="K64" i="67"/>
  <c r="M64" i="67"/>
  <c r="O64" i="67"/>
  <c r="K57" i="67"/>
  <c r="M57" i="67"/>
  <c r="O57" i="67"/>
  <c r="K67" i="67"/>
  <c r="M67" i="67"/>
  <c r="O67" i="67"/>
  <c r="I56" i="67"/>
  <c r="K69" i="67"/>
  <c r="M69" i="67"/>
  <c r="O69" i="67"/>
  <c r="K63" i="67"/>
  <c r="M63" i="67"/>
  <c r="O63" i="67"/>
  <c r="K59" i="67"/>
  <c r="M59" i="67"/>
  <c r="O59" i="67"/>
  <c r="K56" i="67"/>
  <c r="K66" i="67"/>
  <c r="M66" i="67"/>
  <c r="O66" i="67"/>
  <c r="K68" i="67"/>
  <c r="M68" i="67"/>
  <c r="O68" i="67"/>
  <c r="K58" i="67"/>
  <c r="M58" i="67"/>
  <c r="O58" i="67"/>
  <c r="K65" i="67"/>
  <c r="M65" i="67"/>
  <c r="O65" i="67"/>
  <c r="K60" i="67"/>
  <c r="M60" i="67"/>
  <c r="O60" i="67"/>
  <c r="K18" i="68"/>
  <c r="I18" i="68"/>
  <c r="K11" i="63"/>
  <c r="I11" i="63"/>
  <c r="K64" i="65"/>
  <c r="M64" i="65"/>
  <c r="O64" i="65"/>
  <c r="K62" i="65"/>
  <c r="M62" i="65"/>
  <c r="O62" i="65"/>
  <c r="K67" i="65"/>
  <c r="M67" i="65"/>
  <c r="O67" i="65"/>
  <c r="K57" i="65"/>
  <c r="M57" i="65"/>
  <c r="O57" i="65"/>
  <c r="K66" i="65"/>
  <c r="M66" i="65"/>
  <c r="O66" i="65"/>
  <c r="I56" i="65"/>
  <c r="K63" i="65"/>
  <c r="M63" i="65"/>
  <c r="O63" i="65"/>
  <c r="K59" i="65"/>
  <c r="M59" i="65"/>
  <c r="O59" i="65"/>
  <c r="K61" i="65"/>
  <c r="M61" i="65"/>
  <c r="O61" i="65"/>
  <c r="K58" i="65"/>
  <c r="M58" i="65"/>
  <c r="O58" i="65"/>
  <c r="K56" i="65"/>
  <c r="K68" i="65"/>
  <c r="M68" i="65"/>
  <c r="O68" i="65"/>
  <c r="K60" i="65"/>
  <c r="M60" i="65"/>
  <c r="O60" i="65"/>
  <c r="K65" i="65"/>
  <c r="M65" i="65"/>
  <c r="O65" i="65"/>
  <c r="K69" i="65"/>
  <c r="M69" i="65"/>
  <c r="O69" i="65"/>
  <c r="I55" i="69"/>
  <c r="K55" i="69"/>
  <c r="K54" i="67"/>
  <c r="I54" i="67"/>
  <c r="I15" i="65"/>
  <c r="K15" i="65"/>
  <c r="K20" i="63"/>
  <c r="I20" i="63"/>
  <c r="K62" i="66"/>
  <c r="M62" i="66"/>
  <c r="O62" i="66"/>
  <c r="K57" i="66"/>
  <c r="M57" i="66"/>
  <c r="O57" i="66"/>
  <c r="K59" i="66"/>
  <c r="M59" i="66"/>
  <c r="O59" i="66"/>
  <c r="K61" i="66"/>
  <c r="M61" i="66"/>
  <c r="O61" i="66"/>
  <c r="K67" i="66"/>
  <c r="M67" i="66"/>
  <c r="O67" i="66"/>
  <c r="K69" i="66"/>
  <c r="M69" i="66"/>
  <c r="O69" i="66"/>
  <c r="K60" i="66"/>
  <c r="M60" i="66"/>
  <c r="O60" i="66"/>
  <c r="K68" i="66"/>
  <c r="M68" i="66"/>
  <c r="O68" i="66"/>
  <c r="K65" i="66"/>
  <c r="M65" i="66"/>
  <c r="O65" i="66"/>
  <c r="K58" i="66"/>
  <c r="M58" i="66"/>
  <c r="O58" i="66"/>
  <c r="K66" i="66"/>
  <c r="M66" i="66"/>
  <c r="O66" i="66"/>
  <c r="K63" i="66"/>
  <c r="M63" i="66"/>
  <c r="O63" i="66"/>
  <c r="K64" i="66"/>
  <c r="M64" i="66"/>
  <c r="O64" i="66"/>
  <c r="K56" i="66"/>
  <c r="I56" i="66"/>
  <c r="K14" i="64"/>
  <c r="I14" i="64"/>
  <c r="I44" i="68"/>
  <c r="K44" i="68"/>
  <c r="I42" i="65"/>
  <c r="K42" i="65"/>
  <c r="K20" i="61"/>
  <c r="I20" i="61"/>
  <c r="K35" i="65"/>
  <c r="I35" i="65"/>
  <c r="I41" i="69"/>
  <c r="M41" i="69"/>
  <c r="K41" i="69"/>
  <c r="K32" i="65"/>
  <c r="I32" i="65"/>
  <c r="K55" i="67"/>
  <c r="I55" i="67"/>
  <c r="K24" i="66"/>
  <c r="I24" i="66"/>
  <c r="I47" i="66"/>
  <c r="K47" i="66"/>
  <c r="I42" i="66"/>
  <c r="K42" i="66"/>
  <c r="K16" i="64"/>
  <c r="I16" i="64"/>
  <c r="K12" i="61"/>
  <c r="I12" i="61"/>
  <c r="I9" i="62"/>
  <c r="K9" i="62"/>
  <c r="K46" i="66"/>
  <c r="I46" i="66"/>
  <c r="I35" i="66"/>
  <c r="K35" i="66"/>
  <c r="I36" i="64"/>
  <c r="K36" i="64"/>
  <c r="K20" i="69"/>
  <c r="I20" i="69"/>
  <c r="I47" i="67"/>
  <c r="K47" i="67"/>
  <c r="I48" i="67"/>
  <c r="K48" i="67"/>
  <c r="K27" i="61"/>
  <c r="I27" i="61"/>
  <c r="K29" i="65"/>
  <c r="I29" i="65"/>
  <c r="K26" i="69"/>
  <c r="I26" i="69"/>
  <c r="I17" i="65"/>
  <c r="K17" i="65"/>
  <c r="K47" i="65"/>
  <c r="I47" i="65"/>
  <c r="K13" i="66"/>
  <c r="I13" i="66"/>
  <c r="I25" i="66"/>
  <c r="K25" i="66"/>
  <c r="K32" i="64"/>
  <c r="I32" i="64"/>
  <c r="I32" i="68"/>
  <c r="K32" i="68"/>
  <c r="K16" i="68"/>
  <c r="I16" i="68"/>
  <c r="I33" i="63"/>
  <c r="K33" i="63"/>
  <c r="K50" i="61"/>
  <c r="I50" i="61"/>
  <c r="I54" i="61"/>
  <c r="K54" i="61"/>
  <c r="K52" i="69"/>
  <c r="I52" i="69"/>
  <c r="M52" i="69"/>
  <c r="I39" i="65"/>
  <c r="K39" i="65"/>
  <c r="K43" i="68"/>
  <c r="I43" i="68"/>
  <c r="I36" i="61"/>
  <c r="K36" i="61"/>
  <c r="I19" i="68"/>
  <c r="K19" i="68"/>
  <c r="I37" i="65"/>
  <c r="K37" i="65"/>
  <c r="I17" i="67"/>
  <c r="K17" i="67"/>
  <c r="I38" i="66"/>
  <c r="K38" i="66"/>
  <c r="K51" i="66"/>
  <c r="I51" i="66"/>
  <c r="I35" i="64"/>
  <c r="K35" i="64"/>
  <c r="K53" i="64"/>
  <c r="I53" i="64"/>
  <c r="I17" i="68"/>
  <c r="K17" i="68"/>
  <c r="K45" i="61"/>
  <c r="I45" i="61"/>
  <c r="I45" i="69"/>
  <c r="M45" i="69"/>
  <c r="K45" i="69"/>
  <c r="I29" i="63"/>
  <c r="K29" i="63"/>
  <c r="K17" i="63"/>
  <c r="I17" i="63"/>
  <c r="I53" i="68"/>
  <c r="K53" i="68"/>
  <c r="K16" i="63"/>
  <c r="I16" i="63"/>
  <c r="K19" i="69"/>
  <c r="I19" i="69"/>
  <c r="M19" i="69"/>
  <c r="K10" i="63"/>
  <c r="I10" i="63"/>
  <c r="K30" i="67"/>
  <c r="I30" i="67"/>
  <c r="K15" i="66"/>
  <c r="I15" i="66"/>
  <c r="I50" i="64"/>
  <c r="K50" i="64"/>
  <c r="K25" i="64"/>
  <c r="I25" i="64"/>
  <c r="K39" i="68"/>
  <c r="I39" i="68"/>
  <c r="I32" i="61"/>
  <c r="K32" i="61"/>
  <c r="I38" i="61"/>
  <c r="K38" i="61"/>
  <c r="I19" i="65"/>
  <c r="K19" i="65"/>
  <c r="I18" i="67"/>
  <c r="K18" i="67"/>
  <c r="K39" i="69"/>
  <c r="I39" i="69"/>
  <c r="K45" i="65"/>
  <c r="I45" i="65"/>
  <c r="K44" i="63"/>
  <c r="I44" i="63"/>
  <c r="I44" i="67"/>
  <c r="K44" i="67"/>
  <c r="K25" i="65"/>
  <c r="I25" i="65"/>
  <c r="I31" i="66"/>
  <c r="K31" i="66"/>
  <c r="I36" i="66"/>
  <c r="K36" i="66"/>
  <c r="K30" i="66"/>
  <c r="I30" i="66"/>
  <c r="K28" i="64"/>
  <c r="I28" i="64"/>
  <c r="K43" i="61"/>
  <c r="I43" i="61"/>
  <c r="K16" i="61"/>
  <c r="I16" i="61"/>
  <c r="K27" i="63"/>
  <c r="I27" i="63"/>
  <c r="K46" i="69"/>
  <c r="I46" i="69"/>
  <c r="M46" i="69"/>
  <c r="K16" i="66"/>
  <c r="I16" i="66"/>
  <c r="K33" i="66"/>
  <c r="I33" i="66"/>
  <c r="K29" i="66"/>
  <c r="I29" i="66"/>
  <c r="K52" i="66"/>
  <c r="I52" i="66"/>
  <c r="K69" i="64"/>
  <c r="M69" i="64"/>
  <c r="O69" i="64"/>
  <c r="K58" i="64"/>
  <c r="M58" i="64"/>
  <c r="O58" i="64"/>
  <c r="K62" i="64"/>
  <c r="M62" i="64"/>
  <c r="O62" i="64"/>
  <c r="I56" i="64"/>
  <c r="K56" i="64"/>
  <c r="K60" i="64"/>
  <c r="M60" i="64"/>
  <c r="O60" i="64"/>
  <c r="K63" i="64"/>
  <c r="M63" i="64"/>
  <c r="O63" i="64"/>
  <c r="K68" i="64"/>
  <c r="M68" i="64"/>
  <c r="O68" i="64"/>
  <c r="K59" i="64"/>
  <c r="M59" i="64"/>
  <c r="O59" i="64"/>
  <c r="K66" i="64"/>
  <c r="M66" i="64"/>
  <c r="O66" i="64"/>
  <c r="K61" i="64"/>
  <c r="M61" i="64"/>
  <c r="O61" i="64"/>
  <c r="K57" i="64"/>
  <c r="M57" i="64"/>
  <c r="O57" i="64"/>
  <c r="K65" i="64"/>
  <c r="M65" i="64"/>
  <c r="O65" i="64"/>
  <c r="K67" i="64"/>
  <c r="M67" i="64"/>
  <c r="O67" i="64"/>
  <c r="K64" i="64"/>
  <c r="M64" i="64"/>
  <c r="O64" i="64"/>
  <c r="I49" i="64"/>
  <c r="K49" i="64"/>
  <c r="I48" i="64"/>
  <c r="K48" i="64"/>
  <c r="I46" i="64"/>
  <c r="K46" i="64"/>
  <c r="I55" i="63"/>
  <c r="K55" i="63"/>
  <c r="I16" i="67"/>
  <c r="K16" i="67"/>
  <c r="I51" i="68"/>
  <c r="K51" i="68"/>
  <c r="K25" i="69"/>
  <c r="I25" i="69"/>
  <c r="K28" i="63"/>
  <c r="I28" i="63"/>
  <c r="I41" i="67"/>
  <c r="K41" i="67"/>
  <c r="K21" i="63"/>
  <c r="I21" i="63"/>
  <c r="I44" i="65"/>
  <c r="K44" i="65"/>
  <c r="I20" i="65"/>
  <c r="K20" i="65"/>
  <c r="I23" i="63"/>
  <c r="K23" i="63"/>
  <c r="K24" i="63"/>
  <c r="I24" i="63"/>
  <c r="O16" i="51"/>
  <c r="I35" i="67"/>
  <c r="K35" i="67"/>
  <c r="K32" i="66"/>
  <c r="I32" i="66"/>
  <c r="K28" i="66"/>
  <c r="I28" i="66"/>
  <c r="I49" i="66"/>
  <c r="K49" i="66"/>
  <c r="I37" i="66"/>
  <c r="K37" i="66"/>
  <c r="I41" i="64"/>
  <c r="K41" i="64"/>
  <c r="I17" i="64"/>
  <c r="K17" i="64"/>
  <c r="I51" i="64"/>
  <c r="K51" i="64"/>
  <c r="I22" i="68"/>
  <c r="K22" i="68"/>
  <c r="K34" i="68"/>
  <c r="I34" i="68"/>
  <c r="K55" i="68"/>
  <c r="I55" i="68"/>
  <c r="I23" i="61"/>
  <c r="K23" i="61"/>
  <c r="I44" i="61"/>
  <c r="K44" i="61"/>
  <c r="I47" i="69"/>
  <c r="K47" i="69"/>
  <c r="K34" i="69"/>
  <c r="I34" i="69"/>
  <c r="M34" i="69"/>
  <c r="K50" i="63"/>
  <c r="I50" i="63"/>
  <c r="I53" i="67"/>
  <c r="K53" i="67"/>
  <c r="K13" i="63"/>
  <c r="I13" i="63"/>
  <c r="G9" i="63"/>
  <c r="E9" i="63"/>
  <c r="F9" i="63"/>
  <c r="I35" i="68"/>
  <c r="K35" i="68"/>
  <c r="I36" i="65"/>
  <c r="K36" i="65"/>
  <c r="K31" i="69"/>
  <c r="I31" i="69"/>
  <c r="I30" i="63"/>
  <c r="K30" i="63"/>
  <c r="K18" i="63"/>
  <c r="I18" i="63"/>
  <c r="I55" i="65"/>
  <c r="K55" i="65"/>
  <c r="K49" i="63"/>
  <c r="I49" i="63"/>
  <c r="G13" i="67"/>
  <c r="E13" i="67"/>
  <c r="F13" i="67"/>
  <c r="I40" i="68"/>
  <c r="K40" i="68"/>
  <c r="K23" i="65"/>
  <c r="I23" i="65"/>
  <c r="I20" i="67"/>
  <c r="K20" i="67"/>
  <c r="I35" i="63"/>
  <c r="K35" i="63"/>
  <c r="I14" i="67"/>
  <c r="K14" i="67"/>
  <c r="I42" i="64"/>
  <c r="K42" i="64"/>
  <c r="N39" i="68"/>
  <c r="M39" i="67"/>
  <c r="O19" i="51"/>
  <c r="E13" i="68"/>
  <c r="F13" i="68"/>
  <c r="G13" i="68"/>
  <c r="E14" i="68"/>
  <c r="F14" i="68"/>
  <c r="G14" i="68"/>
  <c r="E11" i="65"/>
  <c r="F11" i="65"/>
  <c r="G11" i="65"/>
  <c r="E12" i="67"/>
  <c r="F12" i="67"/>
  <c r="G12" i="67"/>
  <c r="I48" i="63"/>
  <c r="K48" i="63"/>
  <c r="N38" i="68"/>
  <c r="M38" i="67"/>
  <c r="N6" i="61"/>
  <c r="O6" i="61"/>
  <c r="I25" i="67"/>
  <c r="K25" i="67"/>
  <c r="K31" i="68"/>
  <c r="I31" i="68"/>
  <c r="K21" i="61"/>
  <c r="I21" i="61"/>
  <c r="I48" i="61"/>
  <c r="K48" i="61"/>
  <c r="I42" i="63"/>
  <c r="K42" i="63"/>
  <c r="I38" i="68"/>
  <c r="K38" i="68"/>
  <c r="I47" i="61"/>
  <c r="K47" i="61"/>
  <c r="K46" i="61"/>
  <c r="I46" i="61"/>
  <c r="K30" i="61"/>
  <c r="I30" i="61"/>
  <c r="I40" i="63"/>
  <c r="K40" i="63"/>
  <c r="I25" i="63"/>
  <c r="K25" i="63"/>
  <c r="I27" i="67"/>
  <c r="K27" i="67"/>
  <c r="I13" i="65"/>
  <c r="K13" i="65"/>
  <c r="K50" i="67"/>
  <c r="I50" i="67"/>
  <c r="I20" i="68"/>
  <c r="K20" i="68"/>
  <c r="I49" i="68"/>
  <c r="K49" i="68"/>
  <c r="K28" i="68"/>
  <c r="I28" i="68"/>
  <c r="I29" i="67"/>
  <c r="K29" i="67"/>
  <c r="K19" i="61"/>
  <c r="I19" i="61"/>
  <c r="I11" i="61"/>
  <c r="K11" i="61"/>
  <c r="K53" i="65"/>
  <c r="I53" i="65"/>
  <c r="I30" i="65"/>
  <c r="K30" i="65"/>
  <c r="K36" i="69"/>
  <c r="I36" i="69"/>
  <c r="M36" i="69"/>
  <c r="K42" i="69"/>
  <c r="I42" i="69"/>
  <c r="K24" i="69"/>
  <c r="I24" i="69"/>
  <c r="M24" i="69"/>
  <c r="I23" i="69"/>
  <c r="M23" i="69"/>
  <c r="K23" i="69"/>
  <c r="I26" i="65"/>
  <c r="K26" i="65"/>
  <c r="K45" i="67"/>
  <c r="I45" i="67"/>
  <c r="I26" i="63"/>
  <c r="K26" i="63"/>
  <c r="I14" i="63"/>
  <c r="K14" i="63"/>
  <c r="K69" i="63"/>
  <c r="M69" i="63"/>
  <c r="O69" i="63"/>
  <c r="K58" i="63"/>
  <c r="M58" i="63"/>
  <c r="O58" i="63"/>
  <c r="K61" i="63"/>
  <c r="M61" i="63"/>
  <c r="O61" i="63"/>
  <c r="K60" i="63"/>
  <c r="M60" i="63"/>
  <c r="O60" i="63"/>
  <c r="I56" i="63"/>
  <c r="K62" i="63"/>
  <c r="M62" i="63"/>
  <c r="O62" i="63"/>
  <c r="K65" i="63"/>
  <c r="M65" i="63"/>
  <c r="O65" i="63"/>
  <c r="K64" i="63"/>
  <c r="M64" i="63"/>
  <c r="O64" i="63"/>
  <c r="K59" i="63"/>
  <c r="M59" i="63"/>
  <c r="O59" i="63"/>
  <c r="K56" i="63"/>
  <c r="K66" i="63"/>
  <c r="M66" i="63"/>
  <c r="O66" i="63"/>
  <c r="K68" i="63"/>
  <c r="M68" i="63"/>
  <c r="O68" i="63"/>
  <c r="K63" i="63"/>
  <c r="M63" i="63"/>
  <c r="O63" i="63"/>
  <c r="K67" i="63"/>
  <c r="M67" i="63"/>
  <c r="O67" i="63"/>
  <c r="K57" i="63"/>
  <c r="M57" i="63"/>
  <c r="O57" i="63"/>
  <c r="I38" i="64"/>
  <c r="K38" i="64"/>
  <c r="K27" i="68"/>
  <c r="I27" i="68"/>
  <c r="K15" i="68"/>
  <c r="I15" i="68"/>
  <c r="I37" i="67"/>
  <c r="K37" i="67"/>
  <c r="K24" i="61"/>
  <c r="I24" i="61"/>
  <c r="K50" i="69"/>
  <c r="I50" i="69"/>
  <c r="I26" i="67"/>
  <c r="K26" i="67"/>
  <c r="K22" i="67"/>
  <c r="I22" i="67"/>
  <c r="K54" i="66"/>
  <c r="I54" i="66"/>
  <c r="K44" i="66"/>
  <c r="I44" i="66"/>
  <c r="I31" i="64"/>
  <c r="K31" i="64"/>
  <c r="K43" i="64"/>
  <c r="I43" i="64"/>
  <c r="I27" i="64"/>
  <c r="K27" i="64"/>
  <c r="K12" i="63"/>
  <c r="I12" i="63"/>
  <c r="K16" i="65"/>
  <c r="I16" i="65"/>
  <c r="I29" i="68"/>
  <c r="K29" i="68"/>
  <c r="I36" i="68"/>
  <c r="K36" i="68"/>
  <c r="I54" i="68"/>
  <c r="K54" i="68"/>
  <c r="K43" i="63"/>
  <c r="I43" i="63"/>
  <c r="I14" i="65"/>
  <c r="K14" i="65"/>
  <c r="I21" i="67"/>
  <c r="K21" i="67"/>
  <c r="K35" i="61"/>
  <c r="I35" i="61"/>
  <c r="I31" i="61"/>
  <c r="K31" i="61"/>
  <c r="I41" i="61"/>
  <c r="K41" i="61"/>
  <c r="G7" i="61"/>
  <c r="E7" i="61"/>
  <c r="F7" i="61"/>
  <c r="K40" i="61"/>
  <c r="I40" i="61"/>
  <c r="I33" i="61"/>
  <c r="K33" i="61"/>
  <c r="K41" i="65"/>
  <c r="I41" i="65"/>
  <c r="I31" i="63"/>
  <c r="K31" i="63"/>
  <c r="I36" i="63"/>
  <c r="K36" i="63"/>
  <c r="I28" i="67"/>
  <c r="K28" i="67"/>
  <c r="I21" i="69"/>
  <c r="K21" i="69"/>
  <c r="I48" i="69"/>
  <c r="M48" i="69"/>
  <c r="K48" i="69"/>
  <c r="I29" i="69"/>
  <c r="K29" i="69"/>
  <c r="K49" i="69"/>
  <c r="I49" i="69"/>
  <c r="I33" i="65"/>
  <c r="K33" i="65"/>
  <c r="K17" i="62"/>
  <c r="I17" i="62"/>
  <c r="I32" i="63"/>
  <c r="K32" i="63"/>
  <c r="I37" i="63"/>
  <c r="K37" i="63"/>
  <c r="E10" i="65"/>
  <c r="F10" i="65"/>
  <c r="G10" i="65"/>
  <c r="I37" i="68"/>
  <c r="K37" i="68"/>
  <c r="K26" i="61"/>
  <c r="I26" i="61"/>
  <c r="I40" i="69"/>
  <c r="M40" i="69"/>
  <c r="K40" i="69"/>
  <c r="I16" i="69"/>
  <c r="K16" i="69"/>
  <c r="K54" i="63"/>
  <c r="I54" i="63"/>
  <c r="K18" i="62"/>
  <c r="I18" i="62"/>
  <c r="K15" i="67"/>
  <c r="I15" i="67"/>
  <c r="I25" i="61"/>
  <c r="K25" i="61"/>
  <c r="I27" i="65"/>
  <c r="K27" i="65"/>
  <c r="I23" i="66"/>
  <c r="K23" i="66"/>
  <c r="I34" i="66"/>
  <c r="K34" i="66"/>
  <c r="I22" i="66"/>
  <c r="K22" i="66"/>
  <c r="I18" i="64"/>
  <c r="K18" i="64"/>
  <c r="I42" i="68"/>
  <c r="K42" i="68"/>
  <c r="I21" i="68"/>
  <c r="K21" i="68"/>
  <c r="E14" i="69"/>
  <c r="F14" i="69"/>
  <c r="G14" i="69"/>
  <c r="I18" i="61"/>
  <c r="K18" i="61"/>
  <c r="K28" i="61"/>
  <c r="I28" i="61"/>
  <c r="O46" i="51"/>
  <c r="I28" i="69"/>
  <c r="M28" i="69"/>
  <c r="K28" i="69"/>
  <c r="I51" i="69"/>
  <c r="K51" i="69"/>
  <c r="I24" i="65"/>
  <c r="K24" i="65"/>
  <c r="N24" i="68"/>
  <c r="M24" i="67"/>
  <c r="O40" i="51"/>
  <c r="E11" i="66"/>
  <c r="F11" i="66"/>
  <c r="G11" i="66"/>
  <c r="E12" i="66"/>
  <c r="F12" i="66"/>
  <c r="G12" i="66"/>
  <c r="I41" i="66"/>
  <c r="K41" i="66"/>
  <c r="K12" i="64"/>
  <c r="I12" i="64"/>
  <c r="I33" i="64"/>
  <c r="K33" i="64"/>
  <c r="I26" i="68"/>
  <c r="K26" i="68"/>
  <c r="I22" i="65"/>
  <c r="K22" i="65"/>
  <c r="K10" i="61"/>
  <c r="I10" i="61"/>
  <c r="K53" i="61"/>
  <c r="I53" i="61"/>
  <c r="K52" i="65"/>
  <c r="I52" i="65"/>
  <c r="K32" i="69"/>
  <c r="I32" i="69"/>
  <c r="M32" i="69"/>
  <c r="I30" i="69"/>
  <c r="K30" i="69"/>
  <c r="K37" i="69"/>
  <c r="I37" i="69"/>
  <c r="M37" i="69"/>
  <c r="K40" i="65"/>
  <c r="I40" i="65"/>
  <c r="I53" i="69"/>
  <c r="M53" i="69"/>
  <c r="K53" i="69"/>
  <c r="I18" i="69"/>
  <c r="K18" i="69"/>
  <c r="K55" i="66"/>
  <c r="I55" i="66"/>
  <c r="I40" i="66"/>
  <c r="K40" i="66"/>
  <c r="K15" i="64"/>
  <c r="I15" i="64"/>
  <c r="I21" i="64"/>
  <c r="K21" i="64"/>
  <c r="K42" i="67"/>
  <c r="I42" i="67"/>
  <c r="K51" i="67"/>
  <c r="I51" i="67"/>
  <c r="I13" i="61"/>
  <c r="K13" i="61"/>
  <c r="I9" i="61"/>
  <c r="K9" i="61"/>
  <c r="K51" i="61"/>
  <c r="I51" i="61"/>
  <c r="K45" i="63"/>
  <c r="I45" i="63"/>
  <c r="E7" i="62"/>
  <c r="F7" i="62"/>
  <c r="G7" i="62"/>
  <c r="E10" i="64"/>
  <c r="F10" i="64"/>
  <c r="G10" i="64"/>
  <c r="K58" i="68"/>
  <c r="M58" i="68"/>
  <c r="O58" i="68"/>
  <c r="K57" i="68"/>
  <c r="M57" i="68"/>
  <c r="O57" i="68"/>
  <c r="K63" i="68"/>
  <c r="M63" i="68"/>
  <c r="O63" i="68"/>
  <c r="K66" i="68"/>
  <c r="M66" i="68"/>
  <c r="O66" i="68"/>
  <c r="K65" i="68"/>
  <c r="M65" i="68"/>
  <c r="O65" i="68"/>
  <c r="K64" i="68"/>
  <c r="M64" i="68"/>
  <c r="O64" i="68"/>
  <c r="K59" i="68"/>
  <c r="M59" i="68"/>
  <c r="O59" i="68"/>
  <c r="K62" i="68"/>
  <c r="M62" i="68"/>
  <c r="O62" i="68"/>
  <c r="K60" i="68"/>
  <c r="M60" i="68"/>
  <c r="O60" i="68"/>
  <c r="K56" i="68"/>
  <c r="K68" i="68"/>
  <c r="M68" i="68"/>
  <c r="O68" i="68"/>
  <c r="K61" i="68"/>
  <c r="M61" i="68"/>
  <c r="O61" i="68"/>
  <c r="I56" i="68"/>
  <c r="K69" i="68"/>
  <c r="M69" i="68"/>
  <c r="O69" i="68"/>
  <c r="K67" i="68"/>
  <c r="M67" i="68"/>
  <c r="O67" i="68"/>
  <c r="I52" i="61"/>
  <c r="K52" i="61"/>
  <c r="K15" i="61"/>
  <c r="I15" i="61"/>
  <c r="K44" i="69"/>
  <c r="I44" i="69"/>
  <c r="I51" i="65"/>
  <c r="K51" i="65"/>
  <c r="I49" i="65"/>
  <c r="K49" i="65"/>
  <c r="I33" i="67"/>
  <c r="K33" i="67"/>
  <c r="K53" i="66"/>
  <c r="I53" i="66"/>
  <c r="I39" i="66"/>
  <c r="K39" i="66"/>
  <c r="K13" i="64"/>
  <c r="I13" i="64"/>
  <c r="K22" i="64"/>
  <c r="I22" i="64"/>
  <c r="I38" i="63"/>
  <c r="K38" i="63"/>
  <c r="I33" i="68"/>
  <c r="K33" i="68"/>
  <c r="K48" i="68"/>
  <c r="I48" i="68"/>
  <c r="I46" i="65"/>
  <c r="K46" i="65"/>
  <c r="K34" i="61"/>
  <c r="I34" i="61"/>
  <c r="E9" i="64"/>
  <c r="F9" i="64"/>
  <c r="G9" i="64"/>
  <c r="I18" i="65"/>
  <c r="K18" i="65"/>
  <c r="M26" i="66"/>
  <c r="N26" i="67"/>
  <c r="N24" i="65"/>
  <c r="M24" i="64"/>
  <c r="O6" i="51"/>
  <c r="I13" i="68"/>
  <c r="K13" i="68"/>
  <c r="I7" i="62"/>
  <c r="M7" i="62"/>
  <c r="K7" i="62"/>
  <c r="J14" i="69"/>
  <c r="I14" i="68"/>
  <c r="M14" i="68"/>
  <c r="K14" i="68"/>
  <c r="I14" i="69"/>
  <c r="K14" i="69"/>
  <c r="J10" i="65"/>
  <c r="N10" i="65"/>
  <c r="I10" i="64"/>
  <c r="M10" i="64"/>
  <c r="K10" i="64"/>
  <c r="I11" i="66"/>
  <c r="K11" i="66"/>
  <c r="I11" i="65"/>
  <c r="M11" i="65"/>
  <c r="J11" i="66"/>
  <c r="K11" i="65"/>
  <c r="M46" i="65"/>
  <c r="N46" i="66"/>
  <c r="M56" i="68"/>
  <c r="N56" i="69"/>
  <c r="N53" i="62"/>
  <c r="O53" i="62"/>
  <c r="M53" i="61"/>
  <c r="O53" i="61"/>
  <c r="N33" i="65"/>
  <c r="M33" i="64"/>
  <c r="M18" i="64"/>
  <c r="N18" i="65"/>
  <c r="M40" i="61"/>
  <c r="O40" i="61"/>
  <c r="N40" i="62"/>
  <c r="O40" i="62"/>
  <c r="N19" i="62"/>
  <c r="O19" i="62"/>
  <c r="M19" i="61"/>
  <c r="O19" i="61"/>
  <c r="N40" i="64"/>
  <c r="M40" i="63"/>
  <c r="O40" i="63"/>
  <c r="N23" i="66"/>
  <c r="M23" i="65"/>
  <c r="N30" i="64"/>
  <c r="M30" i="63"/>
  <c r="O30" i="63"/>
  <c r="N55" i="69"/>
  <c r="M55" i="68"/>
  <c r="M55" i="63"/>
  <c r="O55" i="63"/>
  <c r="N55" i="64"/>
  <c r="M16" i="66"/>
  <c r="N16" i="67"/>
  <c r="N32" i="62"/>
  <c r="O32" i="62"/>
  <c r="M32" i="61"/>
  <c r="O32" i="61"/>
  <c r="M17" i="68"/>
  <c r="N17" i="69"/>
  <c r="N35" i="65"/>
  <c r="M35" i="64"/>
  <c r="N38" i="67"/>
  <c r="M38" i="66"/>
  <c r="N37" i="66"/>
  <c r="M37" i="65"/>
  <c r="N36" i="62"/>
  <c r="O36" i="62"/>
  <c r="M36" i="61"/>
  <c r="O36" i="61"/>
  <c r="M47" i="65"/>
  <c r="N47" i="66"/>
  <c r="M26" i="69"/>
  <c r="M27" i="61"/>
  <c r="O27" i="61"/>
  <c r="N27" i="62"/>
  <c r="O27" i="62"/>
  <c r="N35" i="67"/>
  <c r="M35" i="66"/>
  <c r="M16" i="64"/>
  <c r="N16" i="65"/>
  <c r="N55" i="68"/>
  <c r="M55" i="67"/>
  <c r="N20" i="62"/>
  <c r="O20" i="62"/>
  <c r="M20" i="61"/>
  <c r="O20" i="61"/>
  <c r="M56" i="66"/>
  <c r="O56" i="66"/>
  <c r="N56" i="67"/>
  <c r="N56" i="66"/>
  <c r="M56" i="65"/>
  <c r="N18" i="69"/>
  <c r="M18" i="68"/>
  <c r="M56" i="67"/>
  <c r="O56" i="67"/>
  <c r="N56" i="68"/>
  <c r="M40" i="67"/>
  <c r="N40" i="68"/>
  <c r="N26" i="65"/>
  <c r="M26" i="64"/>
  <c r="N43" i="68"/>
  <c r="M43" i="67"/>
  <c r="M17" i="66"/>
  <c r="N17" i="67"/>
  <c r="N17" i="62"/>
  <c r="M17" i="61"/>
  <c r="O17" i="61"/>
  <c r="M54" i="64"/>
  <c r="N54" i="65"/>
  <c r="N50" i="67"/>
  <c r="M50" i="66"/>
  <c r="M38" i="69"/>
  <c r="N53" i="64"/>
  <c r="M53" i="63"/>
  <c r="O53" i="63"/>
  <c r="M19" i="66"/>
  <c r="N19" i="67"/>
  <c r="N37" i="65"/>
  <c r="M37" i="64"/>
  <c r="N29" i="62"/>
  <c r="O29" i="62"/>
  <c r="M29" i="61"/>
  <c r="O29" i="61"/>
  <c r="N23" i="65"/>
  <c r="M23" i="64"/>
  <c r="M40" i="64"/>
  <c r="O40" i="64"/>
  <c r="N40" i="65"/>
  <c r="M18" i="66"/>
  <c r="N18" i="67"/>
  <c r="N34" i="64"/>
  <c r="M34" i="63"/>
  <c r="O34" i="63"/>
  <c r="M22" i="61"/>
  <c r="O22" i="61"/>
  <c r="N22" i="62"/>
  <c r="O22" i="62"/>
  <c r="N52" i="65"/>
  <c r="M52" i="64"/>
  <c r="M14" i="66"/>
  <c r="N14" i="67"/>
  <c r="M12" i="65"/>
  <c r="N12" i="66"/>
  <c r="N41" i="67"/>
  <c r="M41" i="66"/>
  <c r="M18" i="61"/>
  <c r="O18" i="61"/>
  <c r="N18" i="62"/>
  <c r="M34" i="66"/>
  <c r="N34" i="67"/>
  <c r="I10" i="65"/>
  <c r="M10" i="65"/>
  <c r="O10" i="65"/>
  <c r="K10" i="65"/>
  <c r="N28" i="68"/>
  <c r="M28" i="67"/>
  <c r="N31" i="65"/>
  <c r="M31" i="64"/>
  <c r="J13" i="68"/>
  <c r="N13" i="68"/>
  <c r="I13" i="67"/>
  <c r="K13" i="67"/>
  <c r="M34" i="61"/>
  <c r="O34" i="61"/>
  <c r="N34" i="62"/>
  <c r="O34" i="62"/>
  <c r="M53" i="66"/>
  <c r="N53" i="67"/>
  <c r="M45" i="63"/>
  <c r="O45" i="63"/>
  <c r="N45" i="64"/>
  <c r="N51" i="68"/>
  <c r="M51" i="67"/>
  <c r="M22" i="65"/>
  <c r="N22" i="66"/>
  <c r="N12" i="65"/>
  <c r="M12" i="64"/>
  <c r="J12" i="67"/>
  <c r="N12" i="67"/>
  <c r="K12" i="66"/>
  <c r="I12" i="66"/>
  <c r="M12" i="66"/>
  <c r="O12" i="66"/>
  <c r="M51" i="69"/>
  <c r="M28" i="61"/>
  <c r="O28" i="61"/>
  <c r="N28" i="62"/>
  <c r="O28" i="62"/>
  <c r="N18" i="63"/>
  <c r="M18" i="62"/>
  <c r="O18" i="62"/>
  <c r="N32" i="64"/>
  <c r="M32" i="63"/>
  <c r="O32" i="63"/>
  <c r="M31" i="63"/>
  <c r="O31" i="63"/>
  <c r="N31" i="64"/>
  <c r="M41" i="61"/>
  <c r="O41" i="61"/>
  <c r="N41" i="62"/>
  <c r="O41" i="62"/>
  <c r="N14" i="66"/>
  <c r="M14" i="65"/>
  <c r="N54" i="69"/>
  <c r="O54" i="69"/>
  <c r="M54" i="68"/>
  <c r="N29" i="69"/>
  <c r="M29" i="68"/>
  <c r="M12" i="63"/>
  <c r="O12" i="63"/>
  <c r="N12" i="64"/>
  <c r="N43" i="65"/>
  <c r="M43" i="64"/>
  <c r="M44" i="66"/>
  <c r="N44" i="67"/>
  <c r="M24" i="61"/>
  <c r="O24" i="61"/>
  <c r="N24" i="62"/>
  <c r="O24" i="62"/>
  <c r="N15" i="69"/>
  <c r="M15" i="68"/>
  <c r="N56" i="64"/>
  <c r="M56" i="63"/>
  <c r="O56" i="63"/>
  <c r="M26" i="63"/>
  <c r="O26" i="63"/>
  <c r="N26" i="64"/>
  <c r="N26" i="66"/>
  <c r="M26" i="65"/>
  <c r="O26" i="65"/>
  <c r="M20" i="68"/>
  <c r="N20" i="69"/>
  <c r="M13" i="65"/>
  <c r="N13" i="66"/>
  <c r="M25" i="63"/>
  <c r="O25" i="63"/>
  <c r="N25" i="64"/>
  <c r="N38" i="69"/>
  <c r="M38" i="68"/>
  <c r="O38" i="68"/>
  <c r="M48" i="61"/>
  <c r="O48" i="61"/>
  <c r="N48" i="62"/>
  <c r="O48" i="62"/>
  <c r="O38" i="67"/>
  <c r="K12" i="67"/>
  <c r="I12" i="67"/>
  <c r="M12" i="67"/>
  <c r="O12" i="67"/>
  <c r="N42" i="65"/>
  <c r="M42" i="64"/>
  <c r="N35" i="64"/>
  <c r="M35" i="63"/>
  <c r="O35" i="63"/>
  <c r="M49" i="63"/>
  <c r="O49" i="63"/>
  <c r="N49" i="64"/>
  <c r="M18" i="63"/>
  <c r="O18" i="63"/>
  <c r="N18" i="64"/>
  <c r="M31" i="69"/>
  <c r="N53" i="68"/>
  <c r="M53" i="67"/>
  <c r="O53" i="67"/>
  <c r="M44" i="61"/>
  <c r="O44" i="61"/>
  <c r="N44" i="62"/>
  <c r="O44" i="62"/>
  <c r="N22" i="69"/>
  <c r="M22" i="68"/>
  <c r="N17" i="65"/>
  <c r="M17" i="64"/>
  <c r="M37" i="66"/>
  <c r="O37" i="66"/>
  <c r="N37" i="67"/>
  <c r="N35" i="68"/>
  <c r="M35" i="67"/>
  <c r="O35" i="67"/>
  <c r="M25" i="69"/>
  <c r="N31" i="67"/>
  <c r="M31" i="66"/>
  <c r="O31" i="66"/>
  <c r="M45" i="65"/>
  <c r="N45" i="66"/>
  <c r="N39" i="69"/>
  <c r="M39" i="68"/>
  <c r="O39" i="68"/>
  <c r="M30" i="67"/>
  <c r="N30" i="68"/>
  <c r="M45" i="61"/>
  <c r="O45" i="61"/>
  <c r="N45" i="62"/>
  <c r="O45" i="62"/>
  <c r="M53" i="64"/>
  <c r="O53" i="64"/>
  <c r="N53" i="65"/>
  <c r="M51" i="66"/>
  <c r="O51" i="66"/>
  <c r="N51" i="67"/>
  <c r="N43" i="69"/>
  <c r="O43" i="69"/>
  <c r="M43" i="68"/>
  <c r="O43" i="68"/>
  <c r="M39" i="65"/>
  <c r="O39" i="65"/>
  <c r="N39" i="66"/>
  <c r="N54" i="62"/>
  <c r="O54" i="62"/>
  <c r="M54" i="61"/>
  <c r="O54" i="61"/>
  <c r="N33" i="64"/>
  <c r="M33" i="63"/>
  <c r="O33" i="63"/>
  <c r="N32" i="69"/>
  <c r="M32" i="68"/>
  <c r="M25" i="66"/>
  <c r="N25" i="67"/>
  <c r="M9" i="62"/>
  <c r="N9" i="63"/>
  <c r="M47" i="66"/>
  <c r="O47" i="66"/>
  <c r="N47" i="67"/>
  <c r="N44" i="69"/>
  <c r="M44" i="68"/>
  <c r="O44" i="68"/>
  <c r="M14" i="61"/>
  <c r="O14" i="61"/>
  <c r="N14" i="62"/>
  <c r="O14" i="62"/>
  <c r="N45" i="69"/>
  <c r="O45" i="69"/>
  <c r="M45" i="68"/>
  <c r="M19" i="64"/>
  <c r="N19" i="65"/>
  <c r="M28" i="65"/>
  <c r="N28" i="66"/>
  <c r="N23" i="69"/>
  <c r="O23" i="69"/>
  <c r="M23" i="68"/>
  <c r="N54" i="66"/>
  <c r="M54" i="65"/>
  <c r="O54" i="65"/>
  <c r="N47" i="69"/>
  <c r="M47" i="68"/>
  <c r="N55" i="65"/>
  <c r="M55" i="64"/>
  <c r="O55" i="64"/>
  <c r="N50" i="66"/>
  <c r="M50" i="65"/>
  <c r="N31" i="66"/>
  <c r="M31" i="65"/>
  <c r="O31" i="65"/>
  <c r="N22" i="64"/>
  <c r="M22" i="63"/>
  <c r="O22" i="63"/>
  <c r="M48" i="65"/>
  <c r="N48" i="66"/>
  <c r="M43" i="65"/>
  <c r="O43" i="65"/>
  <c r="N43" i="66"/>
  <c r="N39" i="64"/>
  <c r="M39" i="63"/>
  <c r="O39" i="63"/>
  <c r="N25" i="69"/>
  <c r="M25" i="68"/>
  <c r="O25" i="68"/>
  <c r="N49" i="68"/>
  <c r="M49" i="67"/>
  <c r="M15" i="63"/>
  <c r="O15" i="63"/>
  <c r="N15" i="64"/>
  <c r="M50" i="68"/>
  <c r="N50" i="69"/>
  <c r="M45" i="66"/>
  <c r="O45" i="66"/>
  <c r="N45" i="67"/>
  <c r="O17" i="69"/>
  <c r="N41" i="69"/>
  <c r="O41" i="69"/>
  <c r="M41" i="68"/>
  <c r="N37" i="62"/>
  <c r="O37" i="62"/>
  <c r="M37" i="61"/>
  <c r="O37" i="61"/>
  <c r="N21" i="67"/>
  <c r="M21" i="66"/>
  <c r="N42" i="62"/>
  <c r="O42" i="62"/>
  <c r="M42" i="61"/>
  <c r="O42" i="61"/>
  <c r="M41" i="63"/>
  <c r="O41" i="63"/>
  <c r="N41" i="64"/>
  <c r="M34" i="64"/>
  <c r="O34" i="64"/>
  <c r="N34" i="65"/>
  <c r="N33" i="69"/>
  <c r="O33" i="69"/>
  <c r="M33" i="68"/>
  <c r="N33" i="68"/>
  <c r="M33" i="67"/>
  <c r="N21" i="69"/>
  <c r="M21" i="68"/>
  <c r="O21" i="68"/>
  <c r="N41" i="66"/>
  <c r="M41" i="65"/>
  <c r="M27" i="64"/>
  <c r="O27" i="64"/>
  <c r="N27" i="65"/>
  <c r="N53" i="66"/>
  <c r="M53" i="65"/>
  <c r="O53" i="65"/>
  <c r="N40" i="69"/>
  <c r="O40" i="69"/>
  <c r="M40" i="68"/>
  <c r="O40" i="68"/>
  <c r="N36" i="66"/>
  <c r="M36" i="65"/>
  <c r="O36" i="65"/>
  <c r="K9" i="63"/>
  <c r="J9" i="64"/>
  <c r="N9" i="64"/>
  <c r="I9" i="63"/>
  <c r="M9" i="63"/>
  <c r="O9" i="63"/>
  <c r="M20" i="65"/>
  <c r="O20" i="65"/>
  <c r="N20" i="66"/>
  <c r="N51" i="69"/>
  <c r="M51" i="68"/>
  <c r="O51" i="68"/>
  <c r="M48" i="64"/>
  <c r="O48" i="64"/>
  <c r="N48" i="65"/>
  <c r="N29" i="67"/>
  <c r="M29" i="66"/>
  <c r="O29" i="66"/>
  <c r="N43" i="62"/>
  <c r="O43" i="62"/>
  <c r="M43" i="61"/>
  <c r="O43" i="61"/>
  <c r="M19" i="65"/>
  <c r="O19" i="65"/>
  <c r="N19" i="66"/>
  <c r="N48" i="69"/>
  <c r="M48" i="68"/>
  <c r="M52" i="61"/>
  <c r="O52" i="61"/>
  <c r="N52" i="62"/>
  <c r="O52" i="62"/>
  <c r="K9" i="64"/>
  <c r="I9" i="64"/>
  <c r="M9" i="64"/>
  <c r="O9" i="64"/>
  <c r="N38" i="64"/>
  <c r="M38" i="63"/>
  <c r="O38" i="63"/>
  <c r="N49" i="66"/>
  <c r="M49" i="65"/>
  <c r="M15" i="61"/>
  <c r="O15" i="61"/>
  <c r="N15" i="62"/>
  <c r="O15" i="62"/>
  <c r="N9" i="62"/>
  <c r="M9" i="61"/>
  <c r="O9" i="61"/>
  <c r="M21" i="64"/>
  <c r="N21" i="65"/>
  <c r="N40" i="67"/>
  <c r="M40" i="66"/>
  <c r="M18" i="69"/>
  <c r="O18" i="69"/>
  <c r="N40" i="66"/>
  <c r="M40" i="65"/>
  <c r="O40" i="65"/>
  <c r="N52" i="66"/>
  <c r="M52" i="65"/>
  <c r="O52" i="65"/>
  <c r="N10" i="62"/>
  <c r="O10" i="62"/>
  <c r="M10" i="61"/>
  <c r="O10" i="61"/>
  <c r="M42" i="68"/>
  <c r="N42" i="69"/>
  <c r="M22" i="66"/>
  <c r="O22" i="66"/>
  <c r="N22" i="67"/>
  <c r="N23" i="67"/>
  <c r="M23" i="66"/>
  <c r="O23" i="66"/>
  <c r="N25" i="62"/>
  <c r="O25" i="62"/>
  <c r="M25" i="61"/>
  <c r="O25" i="61"/>
  <c r="M16" i="69"/>
  <c r="N37" i="69"/>
  <c r="O37" i="69"/>
  <c r="M37" i="68"/>
  <c r="N33" i="66"/>
  <c r="M33" i="65"/>
  <c r="O33" i="65"/>
  <c r="M29" i="69"/>
  <c r="O29" i="69"/>
  <c r="M21" i="69"/>
  <c r="O21" i="69"/>
  <c r="M43" i="63"/>
  <c r="O43" i="63"/>
  <c r="N43" i="64"/>
  <c r="N16" i="66"/>
  <c r="M16" i="65"/>
  <c r="O16" i="65"/>
  <c r="M26" i="67"/>
  <c r="O26" i="67"/>
  <c r="N26" i="68"/>
  <c r="N38" i="65"/>
  <c r="M38" i="64"/>
  <c r="O38" i="64"/>
  <c r="M45" i="67"/>
  <c r="N45" i="68"/>
  <c r="M42" i="69"/>
  <c r="N50" i="68"/>
  <c r="M50" i="67"/>
  <c r="O50" i="67"/>
  <c r="M30" i="61"/>
  <c r="O30" i="61"/>
  <c r="N30" i="62"/>
  <c r="O30" i="62"/>
  <c r="M21" i="61"/>
  <c r="O21" i="61"/>
  <c r="N21" i="62"/>
  <c r="O21" i="62"/>
  <c r="M35" i="68"/>
  <c r="O35" i="68"/>
  <c r="N35" i="69"/>
  <c r="M13" i="63"/>
  <c r="O13" i="63"/>
  <c r="N13" i="64"/>
  <c r="M50" i="63"/>
  <c r="O50" i="63"/>
  <c r="N50" i="64"/>
  <c r="M34" i="68"/>
  <c r="N34" i="69"/>
  <c r="N32" i="67"/>
  <c r="M32" i="66"/>
  <c r="O32" i="66"/>
  <c r="N23" i="64"/>
  <c r="M23" i="63"/>
  <c r="O23" i="63"/>
  <c r="N44" i="66"/>
  <c r="M44" i="65"/>
  <c r="M41" i="67"/>
  <c r="O41" i="67"/>
  <c r="N41" i="68"/>
  <c r="N16" i="68"/>
  <c r="M16" i="67"/>
  <c r="O16" i="67"/>
  <c r="M46" i="64"/>
  <c r="N46" i="65"/>
  <c r="N49" i="65"/>
  <c r="M49" i="64"/>
  <c r="O49" i="64"/>
  <c r="M56" i="64"/>
  <c r="O56" i="64"/>
  <c r="N56" i="65"/>
  <c r="N52" i="67"/>
  <c r="M52" i="66"/>
  <c r="O52" i="66"/>
  <c r="N33" i="67"/>
  <c r="M33" i="66"/>
  <c r="O33" i="66"/>
  <c r="N16" i="62"/>
  <c r="O16" i="62"/>
  <c r="M16" i="61"/>
  <c r="O16" i="61"/>
  <c r="M28" i="64"/>
  <c r="N28" i="65"/>
  <c r="M25" i="65"/>
  <c r="N25" i="66"/>
  <c r="N44" i="68"/>
  <c r="M44" i="67"/>
  <c r="O44" i="67"/>
  <c r="M18" i="67"/>
  <c r="O18" i="67"/>
  <c r="N18" i="68"/>
  <c r="M38" i="61"/>
  <c r="O38" i="61"/>
  <c r="N38" i="62"/>
  <c r="O38" i="62"/>
  <c r="M50" i="64"/>
  <c r="N50" i="65"/>
  <c r="M53" i="68"/>
  <c r="O53" i="68"/>
  <c r="N53" i="69"/>
  <c r="O53" i="69"/>
  <c r="M29" i="63"/>
  <c r="O29" i="63"/>
  <c r="N29" i="64"/>
  <c r="N17" i="68"/>
  <c r="M17" i="67"/>
  <c r="O17" i="67"/>
  <c r="M19" i="68"/>
  <c r="N19" i="69"/>
  <c r="O19" i="69"/>
  <c r="N50" i="62"/>
  <c r="O50" i="62"/>
  <c r="M50" i="61"/>
  <c r="O50" i="61"/>
  <c r="N16" i="69"/>
  <c r="M16" i="68"/>
  <c r="M32" i="64"/>
  <c r="O32" i="64"/>
  <c r="N32" i="65"/>
  <c r="N13" i="67"/>
  <c r="M13" i="66"/>
  <c r="O13" i="66"/>
  <c r="M29" i="65"/>
  <c r="N29" i="66"/>
  <c r="M47" i="67"/>
  <c r="O47" i="67"/>
  <c r="N47" i="68"/>
  <c r="M36" i="64"/>
  <c r="N36" i="65"/>
  <c r="N46" i="67"/>
  <c r="M46" i="66"/>
  <c r="O46" i="66"/>
  <c r="M12" i="61"/>
  <c r="O12" i="61"/>
  <c r="N12" i="62"/>
  <c r="O12" i="62"/>
  <c r="N24" i="67"/>
  <c r="O24" i="67"/>
  <c r="M24" i="66"/>
  <c r="M32" i="65"/>
  <c r="O32" i="65"/>
  <c r="N32" i="66"/>
  <c r="N35" i="66"/>
  <c r="M35" i="65"/>
  <c r="O35" i="65"/>
  <c r="N14" i="65"/>
  <c r="M14" i="64"/>
  <c r="M15" i="65"/>
  <c r="O15" i="65"/>
  <c r="N15" i="66"/>
  <c r="M55" i="69"/>
  <c r="O55" i="69"/>
  <c r="M11" i="63"/>
  <c r="O11" i="63"/>
  <c r="N11" i="64"/>
  <c r="O56" i="69"/>
  <c r="N11" i="65"/>
  <c r="M11" i="64"/>
  <c r="O11" i="64"/>
  <c r="N46" i="63"/>
  <c r="M46" i="62"/>
  <c r="N24" i="69"/>
  <c r="M24" i="68"/>
  <c r="O24" i="68"/>
  <c r="M32" i="67"/>
  <c r="O32" i="67"/>
  <c r="N32" i="68"/>
  <c r="O15" i="69"/>
  <c r="M36" i="67"/>
  <c r="N36" i="68"/>
  <c r="N46" i="69"/>
  <c r="O46" i="69"/>
  <c r="M46" i="68"/>
  <c r="O46" i="68"/>
  <c r="N39" i="62"/>
  <c r="O39" i="62"/>
  <c r="M39" i="61"/>
  <c r="O39" i="61"/>
  <c r="N51" i="64"/>
  <c r="M51" i="63"/>
  <c r="O51" i="63"/>
  <c r="N46" i="64"/>
  <c r="M46" i="63"/>
  <c r="O46" i="63"/>
  <c r="N55" i="62"/>
  <c r="O55" i="62"/>
  <c r="M55" i="61"/>
  <c r="O55" i="61"/>
  <c r="N44" i="65"/>
  <c r="M44" i="64"/>
  <c r="O44" i="64"/>
  <c r="N47" i="65"/>
  <c r="M47" i="64"/>
  <c r="N46" i="68"/>
  <c r="M46" i="67"/>
  <c r="O46" i="67"/>
  <c r="M19" i="67"/>
  <c r="O19" i="67"/>
  <c r="N19" i="68"/>
  <c r="N29" i="65"/>
  <c r="M29" i="64"/>
  <c r="O29" i="64"/>
  <c r="M45" i="64"/>
  <c r="O45" i="64"/>
  <c r="N45" i="65"/>
  <c r="M39" i="66"/>
  <c r="O39" i="66"/>
  <c r="N39" i="67"/>
  <c r="O39" i="67"/>
  <c r="N13" i="62"/>
  <c r="O13" i="62"/>
  <c r="M13" i="61"/>
  <c r="O13" i="61"/>
  <c r="O32" i="69"/>
  <c r="M26" i="68"/>
  <c r="O26" i="68"/>
  <c r="N26" i="69"/>
  <c r="N27" i="66"/>
  <c r="M27" i="65"/>
  <c r="O27" i="65"/>
  <c r="O48" i="69"/>
  <c r="M35" i="61"/>
  <c r="O35" i="61"/>
  <c r="N35" i="62"/>
  <c r="O35" i="62"/>
  <c r="M37" i="67"/>
  <c r="O37" i="67"/>
  <c r="N37" i="68"/>
  <c r="O24" i="69"/>
  <c r="N28" i="69"/>
  <c r="O28" i="69"/>
  <c r="M28" i="68"/>
  <c r="O28" i="68"/>
  <c r="N46" i="62"/>
  <c r="M46" i="61"/>
  <c r="O46" i="61"/>
  <c r="M31" i="68"/>
  <c r="O31" i="68"/>
  <c r="N31" i="69"/>
  <c r="M48" i="63"/>
  <c r="O48" i="63"/>
  <c r="N48" i="64"/>
  <c r="N55" i="66"/>
  <c r="M55" i="65"/>
  <c r="O55" i="65"/>
  <c r="O34" i="69"/>
  <c r="N28" i="67"/>
  <c r="M28" i="66"/>
  <c r="O28" i="66"/>
  <c r="N27" i="64"/>
  <c r="M27" i="63"/>
  <c r="O27" i="63"/>
  <c r="M30" i="66"/>
  <c r="N30" i="67"/>
  <c r="N18" i="66"/>
  <c r="M18" i="65"/>
  <c r="O18" i="65"/>
  <c r="N13" i="65"/>
  <c r="M13" i="64"/>
  <c r="O13" i="64"/>
  <c r="N51" i="66"/>
  <c r="M51" i="65"/>
  <c r="K2" i="51"/>
  <c r="P40" i="51"/>
  <c r="O26" i="66"/>
  <c r="N22" i="65"/>
  <c r="M22" i="64"/>
  <c r="O22" i="64"/>
  <c r="M44" i="69"/>
  <c r="O44" i="69"/>
  <c r="N51" i="62"/>
  <c r="O51" i="62"/>
  <c r="M51" i="61"/>
  <c r="O51" i="61"/>
  <c r="N42" i="68"/>
  <c r="M42" i="67"/>
  <c r="M15" i="64"/>
  <c r="N15" i="65"/>
  <c r="M55" i="66"/>
  <c r="O55" i="66"/>
  <c r="N55" i="67"/>
  <c r="M30" i="69"/>
  <c r="M24" i="65"/>
  <c r="O24" i="65"/>
  <c r="N24" i="66"/>
  <c r="N15" i="68"/>
  <c r="M15" i="67"/>
  <c r="M54" i="63"/>
  <c r="O54" i="63"/>
  <c r="N54" i="64"/>
  <c r="N26" i="62"/>
  <c r="O26" i="62"/>
  <c r="M26" i="61"/>
  <c r="O26" i="61"/>
  <c r="N37" i="64"/>
  <c r="M37" i="63"/>
  <c r="O37" i="63"/>
  <c r="M17" i="62"/>
  <c r="O17" i="62"/>
  <c r="N17" i="63"/>
  <c r="M49" i="69"/>
  <c r="O49" i="69"/>
  <c r="M36" i="63"/>
  <c r="O36" i="63"/>
  <c r="N36" i="64"/>
  <c r="M33" i="61"/>
  <c r="O33" i="61"/>
  <c r="N33" i="62"/>
  <c r="O33" i="62"/>
  <c r="I7" i="61"/>
  <c r="K7" i="61"/>
  <c r="J7" i="62"/>
  <c r="N7" i="62"/>
  <c r="M31" i="61"/>
  <c r="O31" i="61"/>
  <c r="N31" i="62"/>
  <c r="O31" i="62"/>
  <c r="M21" i="67"/>
  <c r="O21" i="67"/>
  <c r="N21" i="68"/>
  <c r="N36" i="69"/>
  <c r="O36" i="69"/>
  <c r="M36" i="68"/>
  <c r="N54" i="67"/>
  <c r="M54" i="66"/>
  <c r="O54" i="66"/>
  <c r="N22" i="68"/>
  <c r="M22" i="67"/>
  <c r="O22" i="67"/>
  <c r="M50" i="69"/>
  <c r="O50" i="69"/>
  <c r="N27" i="69"/>
  <c r="M27" i="68"/>
  <c r="N14" i="64"/>
  <c r="M14" i="63"/>
  <c r="O14" i="63"/>
  <c r="N30" i="66"/>
  <c r="M30" i="65"/>
  <c r="N11" i="62"/>
  <c r="O11" i="62"/>
  <c r="M11" i="61"/>
  <c r="O11" i="61"/>
  <c r="M29" i="67"/>
  <c r="O29" i="67"/>
  <c r="N29" i="68"/>
  <c r="N49" i="69"/>
  <c r="M49" i="68"/>
  <c r="O49" i="68"/>
  <c r="N27" i="68"/>
  <c r="M27" i="67"/>
  <c r="M47" i="61"/>
  <c r="O47" i="61"/>
  <c r="N47" i="62"/>
  <c r="O47" i="62"/>
  <c r="N42" i="64"/>
  <c r="M42" i="63"/>
  <c r="O42" i="63"/>
  <c r="M25" i="67"/>
  <c r="O25" i="67"/>
  <c r="N25" i="68"/>
  <c r="N14" i="68"/>
  <c r="M14" i="67"/>
  <c r="O14" i="67"/>
  <c r="N20" i="68"/>
  <c r="M20" i="67"/>
  <c r="M47" i="69"/>
  <c r="O47" i="69"/>
  <c r="N23" i="62"/>
  <c r="O23" i="62"/>
  <c r="M23" i="61"/>
  <c r="O23" i="61"/>
  <c r="M51" i="64"/>
  <c r="O51" i="64"/>
  <c r="N51" i="65"/>
  <c r="N41" i="65"/>
  <c r="M41" i="64"/>
  <c r="O41" i="64"/>
  <c r="M49" i="66"/>
  <c r="O49" i="66"/>
  <c r="N49" i="67"/>
  <c r="M24" i="63"/>
  <c r="O24" i="63"/>
  <c r="N24" i="64"/>
  <c r="O24" i="64"/>
  <c r="N21" i="64"/>
  <c r="M21" i="63"/>
  <c r="O21" i="63"/>
  <c r="M28" i="63"/>
  <c r="O28" i="63"/>
  <c r="N28" i="64"/>
  <c r="N36" i="67"/>
  <c r="M36" i="66"/>
  <c r="O36" i="66"/>
  <c r="N44" i="64"/>
  <c r="M44" i="63"/>
  <c r="O44" i="63"/>
  <c r="M39" i="69"/>
  <c r="O39" i="69"/>
  <c r="N25" i="65"/>
  <c r="M25" i="64"/>
  <c r="O25" i="64"/>
  <c r="N15" i="67"/>
  <c r="M15" i="66"/>
  <c r="O15" i="66"/>
  <c r="M10" i="63"/>
  <c r="O10" i="63"/>
  <c r="N10" i="64"/>
  <c r="M16" i="63"/>
  <c r="O16" i="63"/>
  <c r="N16" i="64"/>
  <c r="N17" i="64"/>
  <c r="M17" i="63"/>
  <c r="O17" i="63"/>
  <c r="N17" i="66"/>
  <c r="M17" i="65"/>
  <c r="O17" i="65"/>
  <c r="M48" i="67"/>
  <c r="O48" i="67"/>
  <c r="N48" i="68"/>
  <c r="M20" i="69"/>
  <c r="O20" i="69"/>
  <c r="M42" i="66"/>
  <c r="O42" i="66"/>
  <c r="N42" i="67"/>
  <c r="N42" i="66"/>
  <c r="M42" i="65"/>
  <c r="O42" i="65"/>
  <c r="N20" i="64"/>
  <c r="M20" i="63"/>
  <c r="O20" i="63"/>
  <c r="M54" i="67"/>
  <c r="O54" i="67"/>
  <c r="N54" i="68"/>
  <c r="M22" i="69"/>
  <c r="O22" i="69"/>
  <c r="M34" i="67"/>
  <c r="O34" i="67"/>
  <c r="N34" i="68"/>
  <c r="N30" i="69"/>
  <c r="M30" i="68"/>
  <c r="O30" i="68"/>
  <c r="M52" i="67"/>
  <c r="O52" i="67"/>
  <c r="N52" i="68"/>
  <c r="N38" i="66"/>
  <c r="M38" i="65"/>
  <c r="M20" i="66"/>
  <c r="O20" i="66"/>
  <c r="N20" i="67"/>
  <c r="N48" i="67"/>
  <c r="M48" i="66"/>
  <c r="O48" i="66"/>
  <c r="N56" i="62"/>
  <c r="O56" i="62"/>
  <c r="M56" i="61"/>
  <c r="O56" i="61"/>
  <c r="N39" i="65"/>
  <c r="M39" i="64"/>
  <c r="O39" i="64"/>
  <c r="N31" i="68"/>
  <c r="M31" i="67"/>
  <c r="O31" i="67"/>
  <c r="M27" i="69"/>
  <c r="O27" i="69"/>
  <c r="N23" i="68"/>
  <c r="M23" i="67"/>
  <c r="O23" i="67"/>
  <c r="N49" i="62"/>
  <c r="O49" i="62"/>
  <c r="M49" i="61"/>
  <c r="O49" i="61"/>
  <c r="M52" i="68"/>
  <c r="O52" i="68"/>
  <c r="N52" i="69"/>
  <c r="O52" i="69"/>
  <c r="M35" i="69"/>
  <c r="O35" i="69"/>
  <c r="N30" i="65"/>
  <c r="M30" i="64"/>
  <c r="O30" i="64"/>
  <c r="M21" i="65"/>
  <c r="N21" i="66"/>
  <c r="N52" i="64"/>
  <c r="M52" i="63"/>
  <c r="O52" i="63"/>
  <c r="N47" i="64"/>
  <c r="M47" i="63"/>
  <c r="O47" i="63"/>
  <c r="N27" i="67"/>
  <c r="M27" i="66"/>
  <c r="M8" i="61"/>
  <c r="O8" i="61"/>
  <c r="N8" i="62"/>
  <c r="O8" i="62"/>
  <c r="M34" i="65"/>
  <c r="O34" i="65"/>
  <c r="N34" i="66"/>
  <c r="N20" i="65"/>
  <c r="M20" i="64"/>
  <c r="O20" i="64"/>
  <c r="N43" i="67"/>
  <c r="M43" i="66"/>
  <c r="O43" i="66"/>
  <c r="N19" i="64"/>
  <c r="M19" i="63"/>
  <c r="O19" i="63"/>
  <c r="O27" i="68"/>
  <c r="O51" i="65"/>
  <c r="O50" i="65"/>
  <c r="O19" i="64"/>
  <c r="O25" i="66"/>
  <c r="O22" i="68"/>
  <c r="O20" i="68"/>
  <c r="O43" i="64"/>
  <c r="O29" i="68"/>
  <c r="O14" i="65"/>
  <c r="O51" i="69"/>
  <c r="O22" i="65"/>
  <c r="O34" i="66"/>
  <c r="O12" i="65"/>
  <c r="O26" i="64"/>
  <c r="O40" i="67"/>
  <c r="O56" i="65"/>
  <c r="O37" i="65"/>
  <c r="O35" i="64"/>
  <c r="O16" i="66"/>
  <c r="O55" i="68"/>
  <c r="O23" i="65"/>
  <c r="O46" i="65"/>
  <c r="O14" i="68"/>
  <c r="O21" i="65"/>
  <c r="O38" i="65"/>
  <c r="P20" i="63"/>
  <c r="O20" i="67"/>
  <c r="O15" i="67"/>
  <c r="P46" i="51"/>
  <c r="O36" i="67"/>
  <c r="O14" i="64"/>
  <c r="O19" i="68"/>
  <c r="O50" i="64"/>
  <c r="O25" i="65"/>
  <c r="O42" i="69"/>
  <c r="O16" i="69"/>
  <c r="O42" i="68"/>
  <c r="O21" i="64"/>
  <c r="P9" i="63"/>
  <c r="K2" i="63"/>
  <c r="P19" i="63"/>
  <c r="O41" i="65"/>
  <c r="O33" i="68"/>
  <c r="O21" i="66"/>
  <c r="O41" i="68"/>
  <c r="O45" i="68"/>
  <c r="O32" i="68"/>
  <c r="O25" i="69"/>
  <c r="O42" i="64"/>
  <c r="P31" i="63"/>
  <c r="O12" i="64"/>
  <c r="O51" i="67"/>
  <c r="O53" i="66"/>
  <c r="M13" i="67"/>
  <c r="O13" i="67"/>
  <c r="K2" i="67"/>
  <c r="O31" i="64"/>
  <c r="O38" i="69"/>
  <c r="O54" i="64"/>
  <c r="O17" i="66"/>
  <c r="O18" i="68"/>
  <c r="O47" i="65"/>
  <c r="M11" i="66"/>
  <c r="N14" i="69"/>
  <c r="M13" i="68"/>
  <c r="O13" i="68"/>
  <c r="P52" i="63"/>
  <c r="P16" i="63"/>
  <c r="O30" i="69"/>
  <c r="O15" i="64"/>
  <c r="D3" i="50"/>
  <c r="P67" i="51"/>
  <c r="P65" i="51"/>
  <c r="P60" i="51"/>
  <c r="P66" i="51"/>
  <c r="P62" i="51"/>
  <c r="P61" i="51"/>
  <c r="P58" i="51"/>
  <c r="P64" i="51"/>
  <c r="P69" i="51"/>
  <c r="P57" i="51"/>
  <c r="P59" i="51"/>
  <c r="P63" i="51"/>
  <c r="P56" i="51"/>
  <c r="P68" i="51"/>
  <c r="P34" i="51"/>
  <c r="P18" i="51"/>
  <c r="P21" i="51"/>
  <c r="P27" i="51"/>
  <c r="P54" i="51"/>
  <c r="P5" i="51"/>
  <c r="P35" i="51"/>
  <c r="P10" i="51"/>
  <c r="P52" i="51"/>
  <c r="P12" i="51"/>
  <c r="P38" i="51"/>
  <c r="P8" i="51"/>
  <c r="P23" i="51"/>
  <c r="P53" i="51"/>
  <c r="P30" i="51"/>
  <c r="P31" i="51"/>
  <c r="P48" i="51"/>
  <c r="P43" i="51"/>
  <c r="P50" i="51"/>
  <c r="P49" i="51"/>
  <c r="P11" i="51"/>
  <c r="P14" i="51"/>
  <c r="P44" i="51"/>
  <c r="P41" i="51"/>
  <c r="P47" i="51"/>
  <c r="P33" i="51"/>
  <c r="P17" i="51"/>
  <c r="P24" i="51"/>
  <c r="P29" i="51"/>
  <c r="P22" i="51"/>
  <c r="P32" i="51"/>
  <c r="P39" i="51"/>
  <c r="P26" i="51"/>
  <c r="P7" i="51"/>
  <c r="P51" i="51"/>
  <c r="P20" i="51"/>
  <c r="P15" i="51"/>
  <c r="P28" i="51"/>
  <c r="P25" i="51"/>
  <c r="P55" i="51"/>
  <c r="P36" i="51"/>
  <c r="P9" i="51"/>
  <c r="P13" i="51"/>
  <c r="P45" i="51"/>
  <c r="P37" i="51"/>
  <c r="P42" i="51"/>
  <c r="P48" i="63"/>
  <c r="O47" i="64"/>
  <c r="P51" i="63"/>
  <c r="O46" i="62"/>
  <c r="P11" i="63"/>
  <c r="O36" i="64"/>
  <c r="O29" i="65"/>
  <c r="O46" i="64"/>
  <c r="P43" i="63"/>
  <c r="O40" i="66"/>
  <c r="O49" i="65"/>
  <c r="O48" i="68"/>
  <c r="P41" i="63"/>
  <c r="O49" i="67"/>
  <c r="P39" i="63"/>
  <c r="O28" i="65"/>
  <c r="O9" i="62"/>
  <c r="O17" i="64"/>
  <c r="O31" i="69"/>
  <c r="P49" i="63"/>
  <c r="O13" i="65"/>
  <c r="P56" i="63"/>
  <c r="O15" i="68"/>
  <c r="O54" i="68"/>
  <c r="P32" i="63"/>
  <c r="O14" i="66"/>
  <c r="O19" i="66"/>
  <c r="O50" i="66"/>
  <c r="O43" i="67"/>
  <c r="O16" i="64"/>
  <c r="O38" i="66"/>
  <c r="P30" i="63"/>
  <c r="P40" i="63"/>
  <c r="O18" i="64"/>
  <c r="O56" i="68"/>
  <c r="N11" i="66"/>
  <c r="M14" i="69"/>
  <c r="O14" i="69"/>
  <c r="P21" i="63"/>
  <c r="P27" i="63"/>
  <c r="O27" i="66"/>
  <c r="P44" i="63"/>
  <c r="P17" i="63"/>
  <c r="P28" i="63"/>
  <c r="P24" i="63"/>
  <c r="P42" i="63"/>
  <c r="O27" i="67"/>
  <c r="O30" i="65"/>
  <c r="O36" i="68"/>
  <c r="M7" i="61"/>
  <c r="O7" i="61"/>
  <c r="P36" i="63"/>
  <c r="P37" i="63"/>
  <c r="O42" i="67"/>
  <c r="P6" i="51"/>
  <c r="O30" i="66"/>
  <c r="O24" i="66"/>
  <c r="O16" i="68"/>
  <c r="O28" i="64"/>
  <c r="O44" i="65"/>
  <c r="P16" i="51"/>
  <c r="O34" i="68"/>
  <c r="P13" i="63"/>
  <c r="O45" i="67"/>
  <c r="O37" i="68"/>
  <c r="O33" i="67"/>
  <c r="O50" i="68"/>
  <c r="O48" i="65"/>
  <c r="O47" i="68"/>
  <c r="O23" i="68"/>
  <c r="P33" i="63"/>
  <c r="O30" i="67"/>
  <c r="O45" i="65"/>
  <c r="P35" i="63"/>
  <c r="P19" i="51"/>
  <c r="O44" i="66"/>
  <c r="P12" i="63"/>
  <c r="O28" i="67"/>
  <c r="O41" i="66"/>
  <c r="O52" i="64"/>
  <c r="O18" i="66"/>
  <c r="O23" i="64"/>
  <c r="O37" i="64"/>
  <c r="P53" i="63"/>
  <c r="O55" i="67"/>
  <c r="O35" i="66"/>
  <c r="O26" i="69"/>
  <c r="O17" i="68"/>
  <c r="P55" i="63"/>
  <c r="O33" i="64"/>
  <c r="O11" i="65"/>
  <c r="O10" i="64"/>
  <c r="O7" i="62"/>
  <c r="D10" i="50"/>
  <c r="P59" i="67"/>
  <c r="P63" i="67"/>
  <c r="P60" i="67"/>
  <c r="P66" i="67"/>
  <c r="P67" i="67"/>
  <c r="P57" i="67"/>
  <c r="P64" i="67"/>
  <c r="P61" i="67"/>
  <c r="P62" i="67"/>
  <c r="P69" i="67"/>
  <c r="P68" i="67"/>
  <c r="P65" i="67"/>
  <c r="P58" i="67"/>
  <c r="P39" i="67"/>
  <c r="P53" i="67"/>
  <c r="P18" i="67"/>
  <c r="P52" i="67"/>
  <c r="P44" i="67"/>
  <c r="P26" i="67"/>
  <c r="P38" i="67"/>
  <c r="P50" i="67"/>
  <c r="P56" i="67"/>
  <c r="P54" i="67"/>
  <c r="P32" i="67"/>
  <c r="P24" i="67"/>
  <c r="P29" i="67"/>
  <c r="P31" i="67"/>
  <c r="P25" i="67"/>
  <c r="P47" i="67"/>
  <c r="P14" i="67"/>
  <c r="P22" i="67"/>
  <c r="P37" i="67"/>
  <c r="P19" i="67"/>
  <c r="P35" i="67"/>
  <c r="P34" i="67"/>
  <c r="P46" i="67"/>
  <c r="P17" i="67"/>
  <c r="P41" i="67"/>
  <c r="P21" i="67"/>
  <c r="P16" i="67"/>
  <c r="P48" i="67"/>
  <c r="P23" i="67"/>
  <c r="P12" i="67"/>
  <c r="P45" i="63"/>
  <c r="P26" i="63"/>
  <c r="P22" i="63"/>
  <c r="P54" i="63"/>
  <c r="P26" i="69"/>
  <c r="P27" i="67"/>
  <c r="K2" i="65"/>
  <c r="P44" i="65"/>
  <c r="P10" i="64"/>
  <c r="P30" i="67"/>
  <c r="K2" i="64"/>
  <c r="P36" i="64"/>
  <c r="P70" i="51"/>
  <c r="L3" i="50"/>
  <c r="M3" i="50"/>
  <c r="F3" i="50"/>
  <c r="P14" i="63"/>
  <c r="P38" i="63"/>
  <c r="P51" i="67"/>
  <c r="P15" i="63"/>
  <c r="P16" i="69"/>
  <c r="P29" i="63"/>
  <c r="P20" i="67"/>
  <c r="P34" i="63"/>
  <c r="P46" i="63"/>
  <c r="P33" i="67"/>
  <c r="P42" i="67"/>
  <c r="O11" i="66"/>
  <c r="P37" i="64"/>
  <c r="P55" i="67"/>
  <c r="P23" i="64"/>
  <c r="P28" i="67"/>
  <c r="P45" i="67"/>
  <c r="P46" i="64"/>
  <c r="P10" i="63"/>
  <c r="K2" i="68"/>
  <c r="P50" i="63"/>
  <c r="P15" i="67"/>
  <c r="P25" i="63"/>
  <c r="P18" i="63"/>
  <c r="K2" i="62"/>
  <c r="P7" i="62"/>
  <c r="P43" i="67"/>
  <c r="K2" i="61"/>
  <c r="K2" i="69"/>
  <c r="P25" i="69"/>
  <c r="P9" i="62"/>
  <c r="P49" i="67"/>
  <c r="P13" i="67"/>
  <c r="D6" i="50"/>
  <c r="P8" i="63"/>
  <c r="P57" i="63"/>
  <c r="P66" i="63"/>
  <c r="P61" i="63"/>
  <c r="P62" i="63"/>
  <c r="P58" i="63"/>
  <c r="P68" i="63"/>
  <c r="P63" i="63"/>
  <c r="P69" i="63"/>
  <c r="P64" i="63"/>
  <c r="P65" i="63"/>
  <c r="P60" i="63"/>
  <c r="P67" i="63"/>
  <c r="P59" i="63"/>
  <c r="P42" i="69"/>
  <c r="P23" i="63"/>
  <c r="P36" i="67"/>
  <c r="P47" i="63"/>
  <c r="P40" i="67"/>
  <c r="D11" i="50"/>
  <c r="P61" i="68"/>
  <c r="P67" i="68"/>
  <c r="P60" i="68"/>
  <c r="P57" i="68"/>
  <c r="P62" i="68"/>
  <c r="P58" i="68"/>
  <c r="P68" i="68"/>
  <c r="P66" i="68"/>
  <c r="P59" i="68"/>
  <c r="P69" i="68"/>
  <c r="P63" i="68"/>
  <c r="P65" i="68"/>
  <c r="P64" i="68"/>
  <c r="P49" i="68"/>
  <c r="P28" i="68"/>
  <c r="P26" i="68"/>
  <c r="P31" i="68"/>
  <c r="P39" i="68"/>
  <c r="P43" i="68"/>
  <c r="P38" i="68"/>
  <c r="P52" i="68"/>
  <c r="P53" i="68"/>
  <c r="P24" i="68"/>
  <c r="P21" i="68"/>
  <c r="P25" i="68"/>
  <c r="P30" i="68"/>
  <c r="P35" i="68"/>
  <c r="P51" i="68"/>
  <c r="P40" i="68"/>
  <c r="P46" i="68"/>
  <c r="P44" i="68"/>
  <c r="P49" i="65"/>
  <c r="P16" i="64"/>
  <c r="P37" i="68"/>
  <c r="P37" i="65"/>
  <c r="P21" i="64"/>
  <c r="P23" i="65"/>
  <c r="P47" i="65"/>
  <c r="P14" i="65"/>
  <c r="U6" i="50"/>
  <c r="V6" i="50"/>
  <c r="G6" i="50"/>
  <c r="F6" i="50"/>
  <c r="P18" i="68"/>
  <c r="P30" i="65"/>
  <c r="P48" i="65"/>
  <c r="P28" i="65"/>
  <c r="P12" i="65"/>
  <c r="P41" i="65"/>
  <c r="P13" i="68"/>
  <c r="P32" i="68"/>
  <c r="P15" i="68"/>
  <c r="P27" i="68"/>
  <c r="P22" i="65"/>
  <c r="P21" i="65"/>
  <c r="P45" i="68"/>
  <c r="P56" i="68"/>
  <c r="P23" i="68"/>
  <c r="D7" i="50"/>
  <c r="P59" i="64"/>
  <c r="P67" i="64"/>
  <c r="P63" i="64"/>
  <c r="P62" i="64"/>
  <c r="P69" i="64"/>
  <c r="P60" i="64"/>
  <c r="P57" i="64"/>
  <c r="P58" i="64"/>
  <c r="P66" i="64"/>
  <c r="P68" i="64"/>
  <c r="P64" i="64"/>
  <c r="P61" i="64"/>
  <c r="P65" i="64"/>
  <c r="P56" i="64"/>
  <c r="P48" i="64"/>
  <c r="P44" i="64"/>
  <c r="P55" i="64"/>
  <c r="P41" i="64"/>
  <c r="P32" i="64"/>
  <c r="P39" i="64"/>
  <c r="P22" i="64"/>
  <c r="P45" i="64"/>
  <c r="P9" i="64"/>
  <c r="P27" i="64"/>
  <c r="P11" i="64"/>
  <c r="P51" i="64"/>
  <c r="P20" i="64"/>
  <c r="P25" i="64"/>
  <c r="P49" i="64"/>
  <c r="P40" i="64"/>
  <c r="P29" i="64"/>
  <c r="P30" i="64"/>
  <c r="P53" i="64"/>
  <c r="P38" i="64"/>
  <c r="P13" i="64"/>
  <c r="P24" i="64"/>
  <c r="P34" i="64"/>
  <c r="P36" i="68"/>
  <c r="P42" i="68"/>
  <c r="P15" i="64"/>
  <c r="D8" i="50"/>
  <c r="P65" i="65"/>
  <c r="P62" i="65"/>
  <c r="P61" i="65"/>
  <c r="P57" i="65"/>
  <c r="P58" i="65"/>
  <c r="P66" i="65"/>
  <c r="P69" i="65"/>
  <c r="P59" i="65"/>
  <c r="P64" i="65"/>
  <c r="P68" i="65"/>
  <c r="P63" i="65"/>
  <c r="P60" i="65"/>
  <c r="P67" i="65"/>
  <c r="P36" i="65"/>
  <c r="P52" i="65"/>
  <c r="P18" i="65"/>
  <c r="P32" i="65"/>
  <c r="P20" i="65"/>
  <c r="P35" i="65"/>
  <c r="P34" i="65"/>
  <c r="P55" i="65"/>
  <c r="P17" i="65"/>
  <c r="P33" i="65"/>
  <c r="P19" i="65"/>
  <c r="P54" i="65"/>
  <c r="P40" i="65"/>
  <c r="P43" i="65"/>
  <c r="P53" i="65"/>
  <c r="P16" i="65"/>
  <c r="P39" i="65"/>
  <c r="P24" i="65"/>
  <c r="P26" i="65"/>
  <c r="P42" i="65"/>
  <c r="P31" i="65"/>
  <c r="P10" i="65"/>
  <c r="P27" i="65"/>
  <c r="P15" i="65"/>
  <c r="P70" i="67"/>
  <c r="P51" i="65"/>
  <c r="P35" i="64"/>
  <c r="P41" i="68"/>
  <c r="P47" i="64"/>
  <c r="P17" i="64"/>
  <c r="P18" i="64"/>
  <c r="D4" i="50"/>
  <c r="P69" i="61"/>
  <c r="P63" i="61"/>
  <c r="P64" i="61"/>
  <c r="P62" i="61"/>
  <c r="P6" i="61"/>
  <c r="P68" i="61"/>
  <c r="P57" i="61"/>
  <c r="P67" i="61"/>
  <c r="P66" i="61"/>
  <c r="P60" i="61"/>
  <c r="P61" i="61"/>
  <c r="P59" i="61"/>
  <c r="P58" i="61"/>
  <c r="P65" i="61"/>
  <c r="P45" i="61"/>
  <c r="P48" i="61"/>
  <c r="P19" i="61"/>
  <c r="P31" i="61"/>
  <c r="P26" i="61"/>
  <c r="P50" i="61"/>
  <c r="P52" i="61"/>
  <c r="P54" i="61"/>
  <c r="P29" i="61"/>
  <c r="P32" i="61"/>
  <c r="P9" i="61"/>
  <c r="P18" i="61"/>
  <c r="P39" i="61"/>
  <c r="P47" i="61"/>
  <c r="P49" i="61"/>
  <c r="P10" i="61"/>
  <c r="P42" i="61"/>
  <c r="P44" i="61"/>
  <c r="P34" i="61"/>
  <c r="P30" i="61"/>
  <c r="P40" i="61"/>
  <c r="P8" i="61"/>
  <c r="P11" i="61"/>
  <c r="P46" i="61"/>
  <c r="P13" i="61"/>
  <c r="P20" i="61"/>
  <c r="P55" i="61"/>
  <c r="P12" i="61"/>
  <c r="P43" i="61"/>
  <c r="P37" i="61"/>
  <c r="P51" i="61"/>
  <c r="P15" i="61"/>
  <c r="P36" i="61"/>
  <c r="P28" i="61"/>
  <c r="P14" i="61"/>
  <c r="P21" i="61"/>
  <c r="P53" i="61"/>
  <c r="P25" i="61"/>
  <c r="P22" i="61"/>
  <c r="P17" i="61"/>
  <c r="P27" i="61"/>
  <c r="P16" i="61"/>
  <c r="P56" i="61"/>
  <c r="P38" i="61"/>
  <c r="P41" i="61"/>
  <c r="P33" i="61"/>
  <c r="P35" i="61"/>
  <c r="P24" i="61"/>
  <c r="P23" i="61"/>
  <c r="P69" i="62"/>
  <c r="P65" i="62"/>
  <c r="D5" i="50"/>
  <c r="P63" i="62"/>
  <c r="P57" i="62"/>
  <c r="P60" i="62"/>
  <c r="P64" i="62"/>
  <c r="P58" i="62"/>
  <c r="P62" i="62"/>
  <c r="P67" i="62"/>
  <c r="P59" i="62"/>
  <c r="P68" i="62"/>
  <c r="P66" i="62"/>
  <c r="P61" i="62"/>
  <c r="P42" i="62"/>
  <c r="P24" i="62"/>
  <c r="P18" i="62"/>
  <c r="P17" i="62"/>
  <c r="P51" i="62"/>
  <c r="P20" i="62"/>
  <c r="P23" i="62"/>
  <c r="P36" i="62"/>
  <c r="P13" i="62"/>
  <c r="P28" i="62"/>
  <c r="P29" i="62"/>
  <c r="P15" i="62"/>
  <c r="P40" i="62"/>
  <c r="P37" i="62"/>
  <c r="P19" i="62"/>
  <c r="P35" i="62"/>
  <c r="P26" i="62"/>
  <c r="P50" i="62"/>
  <c r="P54" i="62"/>
  <c r="P44" i="62"/>
  <c r="P41" i="62"/>
  <c r="P34" i="62"/>
  <c r="P32" i="62"/>
  <c r="P53" i="62"/>
  <c r="P33" i="62"/>
  <c r="P11" i="62"/>
  <c r="P45" i="62"/>
  <c r="P47" i="62"/>
  <c r="P39" i="62"/>
  <c r="P31" i="62"/>
  <c r="P21" i="62"/>
  <c r="P48" i="62"/>
  <c r="P49" i="62"/>
  <c r="P52" i="62"/>
  <c r="P16" i="62"/>
  <c r="P22" i="62"/>
  <c r="P27" i="62"/>
  <c r="P8" i="62"/>
  <c r="P70" i="62"/>
  <c r="P56" i="62"/>
  <c r="P55" i="62"/>
  <c r="P25" i="62"/>
  <c r="P43" i="62"/>
  <c r="P10" i="62"/>
  <c r="P12" i="62"/>
  <c r="P30" i="62"/>
  <c r="P38" i="62"/>
  <c r="P14" i="62"/>
  <c r="P56" i="65"/>
  <c r="P19" i="68"/>
  <c r="P12" i="64"/>
  <c r="P50" i="65"/>
  <c r="P42" i="64"/>
  <c r="P48" i="68"/>
  <c r="P54" i="68"/>
  <c r="D12" i="50"/>
  <c r="P68" i="69"/>
  <c r="P65" i="69"/>
  <c r="P64" i="69"/>
  <c r="P69" i="69"/>
  <c r="P59" i="69"/>
  <c r="P58" i="69"/>
  <c r="P62" i="69"/>
  <c r="P60" i="69"/>
  <c r="P61" i="69"/>
  <c r="P67" i="69"/>
  <c r="P66" i="69"/>
  <c r="P57" i="69"/>
  <c r="P63" i="69"/>
  <c r="P36" i="69"/>
  <c r="P52" i="69"/>
  <c r="P19" i="69"/>
  <c r="P41" i="69"/>
  <c r="P34" i="69"/>
  <c r="P15" i="69"/>
  <c r="P21" i="69"/>
  <c r="P35" i="69"/>
  <c r="P55" i="69"/>
  <c r="P53" i="69"/>
  <c r="P28" i="69"/>
  <c r="P37" i="69"/>
  <c r="P56" i="69"/>
  <c r="P18" i="69"/>
  <c r="P29" i="69"/>
  <c r="P44" i="69"/>
  <c r="P20" i="69"/>
  <c r="P27" i="69"/>
  <c r="P39" i="69"/>
  <c r="P49" i="69"/>
  <c r="P22" i="69"/>
  <c r="P45" i="69"/>
  <c r="P54" i="69"/>
  <c r="P23" i="69"/>
  <c r="P40" i="69"/>
  <c r="P24" i="69"/>
  <c r="P47" i="69"/>
  <c r="P48" i="69"/>
  <c r="P17" i="69"/>
  <c r="P32" i="69"/>
  <c r="P50" i="69"/>
  <c r="P43" i="69"/>
  <c r="P46" i="69"/>
  <c r="P33" i="69"/>
  <c r="P7" i="61"/>
  <c r="P28" i="64"/>
  <c r="P19" i="64"/>
  <c r="P43" i="64"/>
  <c r="P25" i="65"/>
  <c r="P31" i="64"/>
  <c r="P13" i="65"/>
  <c r="P47" i="68"/>
  <c r="P17" i="68"/>
  <c r="P14" i="68"/>
  <c r="K2" i="66"/>
  <c r="P20" i="68"/>
  <c r="P55" i="68"/>
  <c r="P14" i="64"/>
  <c r="P33" i="68"/>
  <c r="P30" i="69"/>
  <c r="P70" i="63"/>
  <c r="P14" i="69"/>
  <c r="P16" i="68"/>
  <c r="P33" i="64"/>
  <c r="P50" i="68"/>
  <c r="P51" i="69"/>
  <c r="P38" i="65"/>
  <c r="P38" i="69"/>
  <c r="P46" i="62"/>
  <c r="P34" i="68"/>
  <c r="P11" i="65"/>
  <c r="P50" i="64"/>
  <c r="P29" i="65"/>
  <c r="P52" i="64"/>
  <c r="P29" i="68"/>
  <c r="P46" i="65"/>
  <c r="P54" i="64"/>
  <c r="P31" i="69"/>
  <c r="P45" i="65"/>
  <c r="P22" i="68"/>
  <c r="P26" i="64"/>
  <c r="U10" i="50"/>
  <c r="V10" i="50"/>
  <c r="G10" i="50"/>
  <c r="F10" i="50"/>
  <c r="P70" i="69"/>
  <c r="R5" i="50"/>
  <c r="S5" i="50"/>
  <c r="R6" i="50"/>
  <c r="S6" i="50"/>
  <c r="F5" i="50"/>
  <c r="P70" i="61"/>
  <c r="P70" i="64"/>
  <c r="D9" i="50"/>
  <c r="P58" i="66"/>
  <c r="P65" i="66"/>
  <c r="P61" i="66"/>
  <c r="P68" i="66"/>
  <c r="P66" i="66"/>
  <c r="P69" i="66"/>
  <c r="P67" i="66"/>
  <c r="P64" i="66"/>
  <c r="P60" i="66"/>
  <c r="P57" i="66"/>
  <c r="P62" i="66"/>
  <c r="P63" i="66"/>
  <c r="P59" i="66"/>
  <c r="P36" i="66"/>
  <c r="P47" i="66"/>
  <c r="P48" i="66"/>
  <c r="P42" i="66"/>
  <c r="P49" i="66"/>
  <c r="P26" i="66"/>
  <c r="P32" i="66"/>
  <c r="P12" i="66"/>
  <c r="P33" i="66"/>
  <c r="P13" i="66"/>
  <c r="P23" i="66"/>
  <c r="P55" i="66"/>
  <c r="P45" i="66"/>
  <c r="P43" i="66"/>
  <c r="P22" i="66"/>
  <c r="P31" i="66"/>
  <c r="P56" i="66"/>
  <c r="P28" i="66"/>
  <c r="P15" i="66"/>
  <c r="P54" i="66"/>
  <c r="P39" i="66"/>
  <c r="P46" i="66"/>
  <c r="P52" i="66"/>
  <c r="P37" i="66"/>
  <c r="P20" i="66"/>
  <c r="P29" i="66"/>
  <c r="P51" i="66"/>
  <c r="P40" i="66"/>
  <c r="P21" i="66"/>
  <c r="P35" i="66"/>
  <c r="P30" i="66"/>
  <c r="P14" i="66"/>
  <c r="P25" i="66"/>
  <c r="P19" i="66"/>
  <c r="P34" i="66"/>
  <c r="P24" i="66"/>
  <c r="P16" i="66"/>
  <c r="P18" i="66"/>
  <c r="P44" i="66"/>
  <c r="P41" i="66"/>
  <c r="P53" i="66"/>
  <c r="P50" i="66"/>
  <c r="P38" i="66"/>
  <c r="P27" i="66"/>
  <c r="P17" i="66"/>
  <c r="P70" i="65"/>
  <c r="L7" i="50"/>
  <c r="M7" i="50"/>
  <c r="L9" i="50"/>
  <c r="M9" i="50"/>
  <c r="L8" i="50"/>
  <c r="M8" i="50"/>
  <c r="L10" i="50"/>
  <c r="M10" i="50"/>
  <c r="F7" i="50"/>
  <c r="O12" i="50"/>
  <c r="P12" i="50"/>
  <c r="G12" i="50"/>
  <c r="F12" i="50"/>
  <c r="O6" i="50"/>
  <c r="P6" i="50"/>
  <c r="O4" i="50"/>
  <c r="P4" i="50"/>
  <c r="G4" i="50"/>
  <c r="F4" i="50"/>
  <c r="O5" i="50"/>
  <c r="P5" i="50"/>
  <c r="L6" i="50"/>
  <c r="M6" i="50"/>
  <c r="L4" i="50"/>
  <c r="M4" i="50"/>
  <c r="L5" i="50"/>
  <c r="M5" i="50"/>
  <c r="P70" i="68"/>
  <c r="P11" i="66"/>
  <c r="F8" i="50"/>
  <c r="O10" i="50"/>
  <c r="P10" i="50"/>
  <c r="O8" i="50"/>
  <c r="P8" i="50"/>
  <c r="O9" i="50"/>
  <c r="P9" i="50"/>
  <c r="L12" i="50"/>
  <c r="M12" i="50"/>
  <c r="F11" i="50"/>
  <c r="L11" i="50"/>
  <c r="M11" i="50"/>
  <c r="G3" i="50"/>
  <c r="G7" i="50"/>
  <c r="R9" i="50"/>
  <c r="S9" i="50"/>
  <c r="F9" i="50"/>
  <c r="R10" i="50"/>
  <c r="S10" i="50"/>
  <c r="P70" i="66"/>
  <c r="G5" i="50"/>
  <c r="G11" i="50"/>
  <c r="G8" i="50"/>
  <c r="G9" i="50"/>
</calcChain>
</file>

<file path=xl/sharedStrings.xml><?xml version="1.0" encoding="utf-8"?>
<sst xmlns="http://schemas.openxmlformats.org/spreadsheetml/2006/main" count="309" uniqueCount="47">
  <si>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</si>
  <si>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</si>
  <si>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</si>
  <si>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</si>
  <si>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</si>
  <si>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</si>
  <si>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</si>
  <si>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Health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</si>
  <si>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</si>
  <si>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</si>
  <si>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</si>
  <si>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</si>
  <si>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</si>
  <si>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</si>
  <si>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Gross Costs</t>
  </si>
  <si>
    <t>Return to Education</t>
  </si>
  <si>
    <t>Gross Benefits | Completion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</si>
  <si>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</si>
  <si>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</si>
  <si>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</si>
  <si>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</si>
  <si>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</si>
  <si>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</si>
  <si>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</si>
  <si>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</si>
  <si>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</si>
  <si>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</si>
  <si>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</si>
  <si>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</si>
  <si>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</si>
  <si>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</si>
  <si>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</si>
  <si>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</si>
  <si>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</si>
  <si>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</si>
  <si>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</si>
  <si>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</si>
  <si>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</si>
  <si>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</si>
  <si>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</si>
  <si>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</si>
  <si>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</si>
  <si>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</si>
  <si>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</si>
  <si>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</si>
  <si>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</si>
  <si>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All other variables from meta.xls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</si>
</sst>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6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</cellStyleXfs>
  <cellXfs count="27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" fontId="4" fillId="0" borderId="0" xfId="0" applyNumberFormat="1" applyFon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168" fontId="0" fillId="0" borderId="0" xfId="1" applyFont="1"/>
    <xf numFmtId="168" fontId="0" fillId="0" borderId="0" xfId="1" applyFont="1" applyAlignment="1">
      <alignment horizontal="right" vertical="center" wrapText="1"/>
    </xf>
  </cellXfs>
  <cellStyles count="5">
    <cellStyle name="3Decimals" xfId="1"/>
    <cellStyle name="NoDecimals" xfId="2"/>
    <cellStyle name="NoDecimalsNoComma" xfId="3"/>
    <cellStyle name="Normal" xfId="0" builtinId="0" customBuiltin="1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F16" sqref="F16"/>
    </sheetView>
  </sheetViews>
  <sheetFormatPr defaultRowHeight="12.75" x14ac:dyDescent="0.2"/>
  <cols>
    <col min="1" max="1" width="9.140625" style="19"/>
    <col min="2" max="3" width="12.42578125" style="9" customWidth="1"/>
    <col min="4" max="6" width="9.140625" style="9"/>
    <col min="7" max="7" width="9.5703125" style="9" customWidth="1"/>
    <col min="8" max="9" width="9.140625" style="9"/>
    <col min="10" max="10" width="9.5703125" style="9" customWidth="1"/>
    <col min="11" max="11" width="9.140625" style="10"/>
    <col min="12" max="16384" width="9.140625" style="9"/>
  </cols>
  <sheetData>
    <row r="1" spans="1:21" x14ac:dyDescent="0.2">
      <c r="A1" s="19" t="s">
        <v>5</v>
      </c>
      <c r="B1" s="21" t="s">
        <v>38</v>
      </c>
      <c r="C1" s="21" t="s">
        <v>39</v>
      </c>
      <c r="D1" s="9" t="s">
        <v>10</v>
      </c>
      <c r="E1" s="9" t="s">
        <v>9</v>
      </c>
      <c r="F1" s="21" t="s">
        <v>45</v>
      </c>
      <c r="G1" s="9" t="s">
        <v>3</v>
      </c>
      <c r="H1" s="9" t="s">
        <v>4</v>
      </c>
      <c r="K1" s="10" t="s">
        <v>19</v>
      </c>
      <c r="L1" s="9" t="s">
        <v>1</v>
      </c>
      <c r="O1" s="9" t="s">
        <v>42</v>
      </c>
      <c r="P1" s="9" t="s">
        <v>43</v>
      </c>
      <c r="Q1" s="9" t="s">
        <v>44</v>
      </c>
    </row>
    <row r="2" spans="1:21" x14ac:dyDescent="0.2">
      <c r="A2" s="19">
        <v>8</v>
      </c>
      <c r="B2" s="20">
        <v>26803</v>
      </c>
      <c r="C2" s="20">
        <v>12330</v>
      </c>
      <c r="D2" s="26">
        <v>0.111</v>
      </c>
      <c r="E2" s="24">
        <v>1</v>
      </c>
      <c r="F2" s="26">
        <v>1</v>
      </c>
      <c r="G2" s="9">
        <v>2.5000000000000001E-2</v>
      </c>
      <c r="H2" s="11">
        <f>AVERAGE(L2:L53)</f>
        <v>2.0085479604911836</v>
      </c>
      <c r="I2" s="14"/>
      <c r="J2" s="19"/>
      <c r="K2" s="10">
        <v>0</v>
      </c>
      <c r="L2" s="9">
        <f t="shared" ref="L2:L33" si="0">(1+experiencepremium)^K2</f>
        <v>1</v>
      </c>
      <c r="O2" s="23">
        <v>0</v>
      </c>
      <c r="P2" s="23">
        <v>3662</v>
      </c>
      <c r="Q2" s="9">
        <v>0.28000000000000003</v>
      </c>
    </row>
    <row r="3" spans="1:21" x14ac:dyDescent="0.2">
      <c r="A3" s="19">
        <v>9</v>
      </c>
      <c r="B3" s="20">
        <v>27925</v>
      </c>
      <c r="C3" s="20">
        <v>12845</v>
      </c>
      <c r="D3" s="26">
        <v>0.105</v>
      </c>
      <c r="E3" s="24">
        <v>0.878</v>
      </c>
      <c r="F3" s="26">
        <v>1</v>
      </c>
      <c r="H3" s="11">
        <f>AVERAGE(L2:L52)</f>
        <v>1.978852107996969</v>
      </c>
      <c r="I3" s="14"/>
      <c r="J3" s="19"/>
      <c r="K3" s="10">
        <v>1</v>
      </c>
      <c r="L3" s="9">
        <f t="shared" si="0"/>
        <v>1.0249999999999999</v>
      </c>
      <c r="P3" s="16"/>
      <c r="Q3" s="16"/>
      <c r="T3" s="16"/>
      <c r="U3" s="16"/>
    </row>
    <row r="4" spans="1:21" x14ac:dyDescent="0.2">
      <c r="A4" s="19">
        <v>10</v>
      </c>
      <c r="B4" s="20">
        <v>29093</v>
      </c>
      <c r="C4" s="20">
        <v>13383</v>
      </c>
      <c r="D4" s="26">
        <v>0.1</v>
      </c>
      <c r="E4" s="24">
        <v>0.878</v>
      </c>
      <c r="F4" s="26">
        <v>1</v>
      </c>
      <c r="H4" s="11">
        <f>AVERAGE(L2:L51)</f>
        <v>1.9496869757628374</v>
      </c>
      <c r="I4" s="14"/>
      <c r="J4" s="19"/>
      <c r="K4" s="10">
        <v>2</v>
      </c>
      <c r="L4" s="9">
        <f t="shared" si="0"/>
        <v>1.0506249999999999</v>
      </c>
      <c r="P4" s="16"/>
      <c r="Q4" s="16"/>
      <c r="T4" s="16"/>
      <c r="U4" s="16"/>
    </row>
    <row r="5" spans="1:21" x14ac:dyDescent="0.2">
      <c r="A5" s="19">
        <v>11</v>
      </c>
      <c r="B5" s="20">
        <v>30310</v>
      </c>
      <c r="C5" s="20">
        <v>13943</v>
      </c>
      <c r="D5" s="26">
        <v>9.5000000000000001E-2</v>
      </c>
      <c r="E5" s="24">
        <v>0.878</v>
      </c>
      <c r="F5" s="26">
        <v>1</v>
      </c>
      <c r="H5" s="11">
        <f>AVERAGE(L2:L50)</f>
        <v>1.9210422854781857</v>
      </c>
      <c r="I5" s="14"/>
      <c r="J5" s="19"/>
      <c r="K5" s="10">
        <v>3</v>
      </c>
      <c r="L5" s="9">
        <f t="shared" si="0"/>
        <v>1.0768906249999999</v>
      </c>
      <c r="P5" s="16"/>
      <c r="Q5" s="16"/>
      <c r="T5" s="16"/>
      <c r="U5" s="16"/>
    </row>
    <row r="6" spans="1:21" x14ac:dyDescent="0.2">
      <c r="A6" s="19">
        <v>12</v>
      </c>
      <c r="B6" s="20">
        <v>34621</v>
      </c>
      <c r="C6" s="20">
        <v>15926</v>
      </c>
      <c r="D6" s="26">
        <v>7.9000000000000001E-2</v>
      </c>
      <c r="E6" s="24">
        <v>0.878</v>
      </c>
      <c r="F6" s="26">
        <v>1</v>
      </c>
      <c r="H6" s="11">
        <f>AVERAGE(L2:L49)</f>
        <v>1.8929079672445346</v>
      </c>
      <c r="I6" s="14"/>
      <c r="J6" s="19"/>
      <c r="K6" s="10">
        <v>4</v>
      </c>
      <c r="L6" s="9">
        <f t="shared" si="0"/>
        <v>1.1038128906249998</v>
      </c>
      <c r="P6" s="16"/>
      <c r="Q6" s="16"/>
      <c r="T6" s="16"/>
      <c r="U6" s="16"/>
    </row>
    <row r="7" spans="1:21" x14ac:dyDescent="0.2">
      <c r="A7" s="19">
        <v>13</v>
      </c>
      <c r="B7" s="20">
        <v>36001</v>
      </c>
      <c r="C7" s="20">
        <v>16473</v>
      </c>
      <c r="D7" s="26">
        <v>7.6999999999999999E-2</v>
      </c>
      <c r="E7" s="24">
        <v>0.497</v>
      </c>
      <c r="F7" s="26">
        <v>1</v>
      </c>
      <c r="H7" s="11">
        <f>AVERAGE(L2:L48)</f>
        <v>1.8652741552202943</v>
      </c>
      <c r="I7" s="14"/>
      <c r="J7" s="19"/>
      <c r="K7" s="10">
        <v>5</v>
      </c>
      <c r="L7" s="9">
        <f t="shared" si="0"/>
        <v>1.1314082128906247</v>
      </c>
      <c r="P7" s="16"/>
      <c r="Q7" s="16"/>
      <c r="T7" s="16"/>
      <c r="U7" s="16"/>
    </row>
    <row r="8" spans="1:21" x14ac:dyDescent="0.2">
      <c r="A8" s="19">
        <v>14</v>
      </c>
      <c r="B8" s="20">
        <v>37437</v>
      </c>
      <c r="C8" s="20">
        <v>17038</v>
      </c>
      <c r="D8" s="26">
        <v>7.4999999999999997E-2</v>
      </c>
      <c r="E8" s="24">
        <v>0.497</v>
      </c>
      <c r="F8" s="26">
        <v>1</v>
      </c>
      <c r="H8" s="11">
        <f>AVERAGE(L2:L47)</f>
        <v>1.8381311833585117</v>
      </c>
      <c r="I8" s="14"/>
      <c r="J8" s="19"/>
      <c r="K8" s="10">
        <v>6</v>
      </c>
      <c r="L8" s="9">
        <f t="shared" si="0"/>
        <v>1.1596934182128902</v>
      </c>
      <c r="P8" s="16"/>
      <c r="Q8" s="16"/>
      <c r="T8" s="16"/>
      <c r="U8" s="16"/>
    </row>
    <row r="9" spans="1:21" x14ac:dyDescent="0.2">
      <c r="A9" s="19">
        <v>15</v>
      </c>
      <c r="B9" s="20">
        <v>38929</v>
      </c>
      <c r="C9" s="20">
        <v>17623</v>
      </c>
      <c r="D9" s="26">
        <v>7.2999999999999995E-2</v>
      </c>
      <c r="E9" s="24">
        <v>0.497</v>
      </c>
      <c r="F9" s="26">
        <v>1</v>
      </c>
      <c r="H9" s="11">
        <f>AVERAGE(L2:L46)</f>
        <v>1.8114695812355892</v>
      </c>
      <c r="I9" s="14"/>
      <c r="J9" s="19"/>
      <c r="K9" s="10">
        <v>7</v>
      </c>
      <c r="L9" s="9">
        <f t="shared" si="0"/>
        <v>1.1886857536682125</v>
      </c>
      <c r="P9" s="16"/>
      <c r="Q9" s="16"/>
      <c r="T9" s="16"/>
      <c r="U9" s="16"/>
    </row>
    <row r="10" spans="1:21" x14ac:dyDescent="0.2">
      <c r="A10" s="19">
        <v>16</v>
      </c>
      <c r="B10" s="20">
        <v>49327</v>
      </c>
      <c r="C10" s="20">
        <v>21678</v>
      </c>
      <c r="D10" s="26">
        <v>5.8999999999999997E-2</v>
      </c>
      <c r="E10" s="24">
        <v>0.497</v>
      </c>
      <c r="F10" s="26">
        <v>1</v>
      </c>
      <c r="H10" s="11">
        <f>AVERAGE(L2:L45)</f>
        <v>1.7852800699689915</v>
      </c>
      <c r="I10" s="14"/>
      <c r="J10" s="19"/>
      <c r="K10" s="10">
        <v>8</v>
      </c>
      <c r="L10" s="9">
        <f t="shared" si="0"/>
        <v>1.2184028975099177</v>
      </c>
      <c r="P10" s="16"/>
      <c r="Q10" s="16"/>
      <c r="T10" s="16"/>
      <c r="U10" s="16"/>
    </row>
    <row r="11" spans="1:21" x14ac:dyDescent="0.2">
      <c r="A11" s="19">
        <v>17</v>
      </c>
      <c r="B11" s="20">
        <v>50357</v>
      </c>
      <c r="C11" s="20">
        <v>22040</v>
      </c>
      <c r="D11" s="26">
        <v>5.8999999999999997E-2</v>
      </c>
      <c r="E11" s="24">
        <v>0.214</v>
      </c>
      <c r="F11" s="26">
        <v>1</v>
      </c>
      <c r="H11" s="11">
        <f>AVERAGE(L2:L44)</f>
        <v>1.7595535582220223</v>
      </c>
      <c r="I11" s="14"/>
      <c r="J11" s="19"/>
      <c r="K11" s="10">
        <v>9</v>
      </c>
      <c r="L11" s="9">
        <f t="shared" si="0"/>
        <v>1.2488629699476654</v>
      </c>
      <c r="P11" s="16"/>
      <c r="Q11" s="16"/>
      <c r="T11" s="16"/>
      <c r="U11" s="16"/>
    </row>
    <row r="12" spans="1:21" x14ac:dyDescent="0.2">
      <c r="A12" s="19">
        <v>18</v>
      </c>
      <c r="B12" s="20">
        <v>57403</v>
      </c>
      <c r="C12" s="20">
        <v>24508</v>
      </c>
      <c r="D12" s="26">
        <v>5.2999999999999999E-2</v>
      </c>
      <c r="E12" s="24">
        <v>0.214</v>
      </c>
      <c r="F12" s="26">
        <v>1</v>
      </c>
      <c r="H12" s="11">
        <f>AVERAGE(L2:L43)</f>
        <v>1.7342811382937739</v>
      </c>
      <c r="I12" s="14"/>
      <c r="J12" s="19"/>
      <c r="K12" s="10">
        <v>10</v>
      </c>
      <c r="L12" s="9">
        <f t="shared" si="0"/>
        <v>1.2800845441963571</v>
      </c>
      <c r="P12" s="16"/>
      <c r="Q12" s="16"/>
      <c r="T12" s="16"/>
      <c r="U12" s="16"/>
    </row>
    <row r="13" spans="1:21" x14ac:dyDescent="0.2">
      <c r="B13"/>
      <c r="C13"/>
      <c r="K13" s="10">
        <v>11</v>
      </c>
      <c r="L13" s="9">
        <f t="shared" si="0"/>
        <v>1.312086657801266</v>
      </c>
    </row>
    <row r="14" spans="1:21" x14ac:dyDescent="0.2">
      <c r="B14" s="15"/>
      <c r="C14" s="15"/>
      <c r="D14" s="17"/>
      <c r="E14" s="17"/>
      <c r="K14" s="10">
        <v>12</v>
      </c>
      <c r="L14" s="9">
        <f t="shared" si="0"/>
        <v>1.3448888242462975</v>
      </c>
    </row>
    <row r="15" spans="1:21" ht="14.25" x14ac:dyDescent="0.2">
      <c r="B15" s="15"/>
      <c r="C15" s="15"/>
      <c r="D15" s="18"/>
      <c r="E15" s="17"/>
      <c r="K15" s="10">
        <v>13</v>
      </c>
      <c r="L15" s="9">
        <f t="shared" si="0"/>
        <v>1.3785110448524549</v>
      </c>
    </row>
    <row r="16" spans="1:21" ht="14.25" x14ac:dyDescent="0.2">
      <c r="B16" s="15"/>
      <c r="C16" s="15"/>
      <c r="D16" s="18"/>
      <c r="E16" s="17"/>
      <c r="F16" s="9" t="s">
        <v>46</v>
      </c>
      <c r="K16" s="10">
        <v>14</v>
      </c>
      <c r="L16" s="9">
        <f t="shared" si="0"/>
        <v>1.4129738209737661</v>
      </c>
    </row>
    <row r="17" spans="2:12" ht="14.25" x14ac:dyDescent="0.2">
      <c r="B17" s="15"/>
      <c r="C17" s="15"/>
      <c r="D17" s="18"/>
      <c r="E17" s="17"/>
      <c r="K17" s="10">
        <v>15</v>
      </c>
      <c r="L17" s="9">
        <f t="shared" si="0"/>
        <v>1.4482981664981105</v>
      </c>
    </row>
    <row r="18" spans="2:12" ht="14.25" x14ac:dyDescent="0.2">
      <c r="B18" s="15"/>
      <c r="C18" s="15"/>
      <c r="D18" s="18"/>
      <c r="E18" s="17"/>
      <c r="K18" s="10">
        <v>16</v>
      </c>
      <c r="L18" s="9">
        <f t="shared" si="0"/>
        <v>1.4845056206605631</v>
      </c>
    </row>
    <row r="19" spans="2:12" ht="14.25" x14ac:dyDescent="0.2">
      <c r="B19" s="15"/>
      <c r="C19" s="15"/>
      <c r="D19" s="18"/>
      <c r="E19" s="17"/>
      <c r="K19" s="10">
        <v>17</v>
      </c>
      <c r="L19" s="9">
        <f t="shared" si="0"/>
        <v>1.521618261177077</v>
      </c>
    </row>
    <row r="20" spans="2:12" ht="14.25" x14ac:dyDescent="0.2">
      <c r="B20" s="15"/>
      <c r="C20" s="15"/>
      <c r="D20" s="18"/>
      <c r="E20" s="17"/>
      <c r="K20" s="10">
        <v>18</v>
      </c>
      <c r="L20" s="9">
        <f t="shared" si="0"/>
        <v>1.559658717706504</v>
      </c>
    </row>
    <row r="21" spans="2:12" ht="14.25" x14ac:dyDescent="0.2">
      <c r="B21" s="15"/>
      <c r="C21" s="15"/>
      <c r="D21" s="18"/>
      <c r="E21" s="17"/>
      <c r="K21" s="10">
        <v>19</v>
      </c>
      <c r="L21" s="9">
        <f t="shared" si="0"/>
        <v>1.5986501856491666</v>
      </c>
    </row>
    <row r="22" spans="2:12" ht="14.25" x14ac:dyDescent="0.2">
      <c r="B22" s="15"/>
      <c r="C22" s="15"/>
      <c r="D22" s="18"/>
      <c r="E22" s="17"/>
      <c r="K22" s="10">
        <v>20</v>
      </c>
      <c r="L22" s="9">
        <f t="shared" si="0"/>
        <v>1.6386164402903955</v>
      </c>
    </row>
    <row r="23" spans="2:12" ht="14.25" x14ac:dyDescent="0.2">
      <c r="B23" s="15"/>
      <c r="C23" s="15"/>
      <c r="D23" s="18"/>
      <c r="E23" s="17"/>
      <c r="K23" s="10">
        <v>21</v>
      </c>
      <c r="L23" s="9">
        <f t="shared" si="0"/>
        <v>1.6795818512976552</v>
      </c>
    </row>
    <row r="24" spans="2:12" ht="14.25" x14ac:dyDescent="0.2">
      <c r="B24" s="15"/>
      <c r="C24" s="15"/>
      <c r="D24" s="18"/>
      <c r="E24" s="17"/>
      <c r="K24" s="10">
        <v>22</v>
      </c>
      <c r="L24" s="9">
        <f t="shared" si="0"/>
        <v>1.7215713975800966</v>
      </c>
    </row>
    <row r="25" spans="2:12" ht="14.25" x14ac:dyDescent="0.2">
      <c r="B25" s="15"/>
      <c r="C25" s="15"/>
      <c r="D25" s="18"/>
      <c r="E25" s="17"/>
      <c r="K25" s="10">
        <v>23</v>
      </c>
      <c r="L25" s="9">
        <f t="shared" si="0"/>
        <v>1.7646106825195991</v>
      </c>
    </row>
    <row r="26" spans="2:12" x14ac:dyDescent="0.2">
      <c r="B26" s="15"/>
      <c r="C26" s="15"/>
      <c r="D26" s="17"/>
      <c r="E26" s="17"/>
      <c r="K26" s="10">
        <v>24</v>
      </c>
      <c r="L26" s="9">
        <f t="shared" si="0"/>
        <v>1.8087259495825889</v>
      </c>
    </row>
    <row r="27" spans="2:12" x14ac:dyDescent="0.2">
      <c r="B27" s="2"/>
      <c r="C27" s="2"/>
      <c r="D27" s="2"/>
      <c r="E27" s="2"/>
      <c r="K27" s="10">
        <v>25</v>
      </c>
      <c r="L27" s="9">
        <f t="shared" si="0"/>
        <v>1.8539440983221533</v>
      </c>
    </row>
    <row r="28" spans="2:12" x14ac:dyDescent="0.2">
      <c r="B28" s="2"/>
      <c r="C28" s="2"/>
      <c r="D28" s="2"/>
      <c r="E28" s="2"/>
      <c r="K28" s="10">
        <v>26</v>
      </c>
      <c r="L28" s="9">
        <f t="shared" si="0"/>
        <v>1.9002927007802071</v>
      </c>
    </row>
    <row r="29" spans="2:12" x14ac:dyDescent="0.2">
      <c r="K29" s="10">
        <v>27</v>
      </c>
      <c r="L29" s="9">
        <f t="shared" si="0"/>
        <v>1.9478000182997122</v>
      </c>
    </row>
    <row r="30" spans="2:12" x14ac:dyDescent="0.2">
      <c r="K30" s="10">
        <v>28</v>
      </c>
      <c r="L30" s="9">
        <f t="shared" si="0"/>
        <v>1.9964950187572048</v>
      </c>
    </row>
    <row r="31" spans="2:12" x14ac:dyDescent="0.2">
      <c r="K31" s="10">
        <v>29</v>
      </c>
      <c r="L31" s="9">
        <f t="shared" si="0"/>
        <v>2.0464073942261352</v>
      </c>
    </row>
    <row r="32" spans="2:12" x14ac:dyDescent="0.2">
      <c r="K32" s="10">
        <v>30</v>
      </c>
      <c r="L32" s="9">
        <f t="shared" si="0"/>
        <v>2.097567579081788</v>
      </c>
    </row>
    <row r="33" spans="11:12" x14ac:dyDescent="0.2">
      <c r="K33" s="10">
        <v>31</v>
      </c>
      <c r="L33" s="9">
        <f t="shared" si="0"/>
        <v>2.1500067685588333</v>
      </c>
    </row>
    <row r="34" spans="11:12" x14ac:dyDescent="0.2">
      <c r="K34" s="10">
        <v>32</v>
      </c>
      <c r="L34" s="9">
        <f t="shared" ref="L34:L53" si="1">(1+experiencepremium)^K34</f>
        <v>2.2037569377728037</v>
      </c>
    </row>
    <row r="35" spans="11:12" x14ac:dyDescent="0.2">
      <c r="K35" s="10">
        <v>33</v>
      </c>
      <c r="L35" s="9">
        <f t="shared" si="1"/>
        <v>2.2588508612171236</v>
      </c>
    </row>
    <row r="36" spans="11:12" x14ac:dyDescent="0.2">
      <c r="K36" s="10">
        <v>34</v>
      </c>
      <c r="L36" s="9">
        <f t="shared" si="1"/>
        <v>2.3153221327475517</v>
      </c>
    </row>
    <row r="37" spans="11:12" x14ac:dyDescent="0.2">
      <c r="K37" s="10">
        <v>35</v>
      </c>
      <c r="L37" s="9">
        <f t="shared" si="1"/>
        <v>2.3732051860662402</v>
      </c>
    </row>
    <row r="38" spans="11:12" x14ac:dyDescent="0.2">
      <c r="K38" s="10">
        <v>36</v>
      </c>
      <c r="L38" s="9">
        <f t="shared" si="1"/>
        <v>2.4325353157178964</v>
      </c>
    </row>
    <row r="39" spans="11:12" x14ac:dyDescent="0.2">
      <c r="K39" s="10">
        <v>37</v>
      </c>
      <c r="L39" s="9">
        <f t="shared" si="1"/>
        <v>2.4933486986108435</v>
      </c>
    </row>
    <row r="40" spans="11:12" x14ac:dyDescent="0.2">
      <c r="K40" s="10">
        <v>38</v>
      </c>
      <c r="L40" s="9">
        <f t="shared" si="1"/>
        <v>2.555682416076114</v>
      </c>
    </row>
    <row r="41" spans="11:12" x14ac:dyDescent="0.2">
      <c r="K41" s="10">
        <v>39</v>
      </c>
      <c r="L41" s="9">
        <f t="shared" si="1"/>
        <v>2.6195744764780171</v>
      </c>
    </row>
    <row r="42" spans="11:12" x14ac:dyDescent="0.2">
      <c r="K42" s="10">
        <v>40</v>
      </c>
      <c r="L42" s="9">
        <f t="shared" si="1"/>
        <v>2.6850638383899672</v>
      </c>
    </row>
    <row r="43" spans="11:12" x14ac:dyDescent="0.2">
      <c r="K43" s="10">
        <v>41</v>
      </c>
      <c r="L43" s="9">
        <f t="shared" si="1"/>
        <v>2.7521904343497163</v>
      </c>
    </row>
    <row r="44" spans="11:12" x14ac:dyDescent="0.2">
      <c r="K44" s="10">
        <v>42</v>
      </c>
      <c r="L44" s="9">
        <f t="shared" si="1"/>
        <v>2.8209951952084591</v>
      </c>
    </row>
    <row r="45" spans="11:12" x14ac:dyDescent="0.2">
      <c r="K45" s="10">
        <v>43</v>
      </c>
      <c r="L45" s="9">
        <f t="shared" si="1"/>
        <v>2.8915200750886707</v>
      </c>
    </row>
    <row r="46" spans="11:12" x14ac:dyDescent="0.2">
      <c r="K46" s="10">
        <v>44</v>
      </c>
      <c r="L46" s="9">
        <f t="shared" si="1"/>
        <v>2.9638080769658868</v>
      </c>
    </row>
    <row r="47" spans="11:12" x14ac:dyDescent="0.2">
      <c r="K47" s="10">
        <v>45</v>
      </c>
      <c r="L47" s="9">
        <f t="shared" si="1"/>
        <v>3.0379032788900342</v>
      </c>
    </row>
    <row r="48" spans="11:12" x14ac:dyDescent="0.2">
      <c r="K48" s="10">
        <v>46</v>
      </c>
      <c r="L48" s="9">
        <f t="shared" si="1"/>
        <v>3.1138508608622844</v>
      </c>
    </row>
    <row r="49" spans="11:12" x14ac:dyDescent="0.2">
      <c r="K49" s="10">
        <v>47</v>
      </c>
      <c r="L49" s="9">
        <f t="shared" si="1"/>
        <v>3.1916971323838421</v>
      </c>
    </row>
    <row r="50" spans="11:12" x14ac:dyDescent="0.2">
      <c r="K50" s="10">
        <v>48</v>
      </c>
      <c r="L50" s="9">
        <f t="shared" si="1"/>
        <v>3.2714895606934378</v>
      </c>
    </row>
    <row r="51" spans="11:12" x14ac:dyDescent="0.2">
      <c r="K51" s="10">
        <v>49</v>
      </c>
      <c r="L51" s="9">
        <f t="shared" si="1"/>
        <v>3.3532767997107733</v>
      </c>
    </row>
    <row r="52" spans="11:12" x14ac:dyDescent="0.2">
      <c r="K52" s="10">
        <v>50</v>
      </c>
      <c r="L52" s="9">
        <f t="shared" si="1"/>
        <v>3.4371087197035428</v>
      </c>
    </row>
    <row r="53" spans="11:12" x14ac:dyDescent="0.2">
      <c r="K53" s="10">
        <v>51</v>
      </c>
      <c r="L53" s="9">
        <f t="shared" si="1"/>
        <v>3.5230364376961316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P11" sqref="P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Meta!A9+6</f>
        <v>21</v>
      </c>
      <c r="C2" s="8">
        <f>Meta!B9</f>
        <v>38929</v>
      </c>
      <c r="D2" s="8">
        <f>Meta!C9</f>
        <v>17623</v>
      </c>
      <c r="E2" s="1">
        <f>Meta!D9</f>
        <v>7.2999999999999995E-2</v>
      </c>
      <c r="F2" s="1">
        <f>Meta!H9</f>
        <v>1.8114695812355892</v>
      </c>
      <c r="G2" s="1">
        <f>Meta!E9</f>
        <v>0.497</v>
      </c>
      <c r="H2" s="1">
        <f>Meta!F9</f>
        <v>1</v>
      </c>
      <c r="I2" s="1">
        <f>Meta!D8</f>
        <v>7.4999999999999997E-2</v>
      </c>
      <c r="J2" s="14"/>
      <c r="K2" s="13">
        <f>IRR(O5:O69)+1</f>
        <v>1.0055338029868297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B11" s="1">
        <v>1</v>
      </c>
      <c r="C11" s="5">
        <f>0.1*Grade14!C11</f>
        <v>2036.6881503853056</v>
      </c>
      <c r="D11" s="5">
        <f t="shared" ref="D11:D36" si="0">IF(A11&lt;startage,1,0)*(C11*(1-initialunempprob))+IF(A11=startage,1,0)*(C11*(1-unempprob))+IF(A11&gt;startage,1,0)*(C11*(1-unempprob)+unempprob*300*52)</f>
        <v>1883.9365391064077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144.12114524164019</v>
      </c>
      <c r="G11" s="5">
        <f t="shared" ref="G11:G56" si="3">D11-F11</f>
        <v>1739.8153938647674</v>
      </c>
      <c r="H11" s="23">
        <f>0.1*Grade14!H11</f>
        <v>926.91969725845649</v>
      </c>
      <c r="I11" s="5">
        <f t="shared" ref="I11:I36" si="4">G11+IF(A11&lt;startage,1,0)*(H11*(1-initialunempprob))+IF(A11&gt;=startage,1,0)*(H11*(1-unempprob))</f>
        <v>2597.2161138288398</v>
      </c>
      <c r="J11" s="23">
        <f>0.05*feel*Grade14!G11</f>
        <v>216.83637627234324</v>
      </c>
      <c r="K11" s="23">
        <f t="shared" ref="K11:K36" si="5">IF(A11&gt;=startage,1,0)*0.002*G11</f>
        <v>0</v>
      </c>
      <c r="L11" s="23">
        <f>coltuition</f>
        <v>3662</v>
      </c>
      <c r="M11" s="23">
        <f t="shared" ref="M11:M69" si="6">I11+K11</f>
        <v>2597.2161138288398</v>
      </c>
      <c r="N11" s="23">
        <f>J11+L11+Grade14!I11</f>
        <v>27941.156166794721</v>
      </c>
      <c r="O11" s="23">
        <f t="shared" ref="O11:O42" si="7">IF(A11&lt;startage,1,0)*(M11-N11)+IF(A11&gt;=startage,1,0)*(completionprob*(part*(I11-N11)+K11))</f>
        <v>-25343.940052965881</v>
      </c>
      <c r="P11" s="23">
        <f t="shared" ref="P11:P36" si="8">O11/return^(A11-startage+1)</f>
        <v>-25343.940052965881</v>
      </c>
      <c r="Q11" s="23"/>
    </row>
    <row r="12" spans="1:17" x14ac:dyDescent="0.2">
      <c r="A12" s="5">
        <v>21</v>
      </c>
      <c r="B12" s="1">
        <f t="shared" ref="B12:B36" si="9">(1+experiencepremium)^(A12-startage)</f>
        <v>1</v>
      </c>
      <c r="C12" s="5">
        <f t="shared" ref="C12:C36" si="10">pretaxincome*B12/expnorm</f>
        <v>21490.286341682222</v>
      </c>
      <c r="D12" s="5">
        <f t="shared" si="0"/>
        <v>19921.495438739421</v>
      </c>
      <c r="E12" s="5">
        <f t="shared" si="1"/>
        <v>10421.495438739421</v>
      </c>
      <c r="F12" s="5">
        <f t="shared" si="2"/>
        <v>3704.3682607484207</v>
      </c>
      <c r="G12" s="5">
        <f t="shared" si="3"/>
        <v>16217.127177991</v>
      </c>
      <c r="H12" s="23">
        <f t="shared" ref="H12:H37" si="11">benefits*B12/expnorm</f>
        <v>9728.5652392680477</v>
      </c>
      <c r="I12" s="5">
        <f t="shared" si="4"/>
        <v>25235.507154792482</v>
      </c>
      <c r="J12" s="23"/>
      <c r="K12" s="23">
        <f t="shared" si="5"/>
        <v>32.434254355981999</v>
      </c>
      <c r="L12" s="23"/>
      <c r="M12" s="23">
        <f t="shared" si="6"/>
        <v>25267.941409148465</v>
      </c>
      <c r="N12" s="23">
        <f>J12+L12+Grade14!I12</f>
        <v>25381.872785285435</v>
      </c>
      <c r="O12" s="23">
        <f t="shared" si="7"/>
        <v>-56.6238939400749</v>
      </c>
      <c r="P12" s="23">
        <f t="shared" si="8"/>
        <v>-56.312272916017072</v>
      </c>
      <c r="Q12" s="23"/>
    </row>
    <row r="13" spans="1:17" x14ac:dyDescent="0.2">
      <c r="A13" s="5">
        <v>22</v>
      </c>
      <c r="B13" s="1">
        <f t="shared" si="9"/>
        <v>1.0249999999999999</v>
      </c>
      <c r="C13" s="5">
        <f t="shared" si="10"/>
        <v>22027.543500224278</v>
      </c>
      <c r="D13" s="5">
        <f t="shared" si="0"/>
        <v>21558.332824707904</v>
      </c>
      <c r="E13" s="5">
        <f t="shared" si="1"/>
        <v>12058.332824707904</v>
      </c>
      <c r="F13" s="5">
        <f t="shared" si="2"/>
        <v>4238.7956672671307</v>
      </c>
      <c r="G13" s="5">
        <f t="shared" si="3"/>
        <v>17319.537157440773</v>
      </c>
      <c r="H13" s="23">
        <f t="shared" si="11"/>
        <v>9971.7793702497474</v>
      </c>
      <c r="I13" s="5">
        <f t="shared" si="4"/>
        <v>26563.376633662287</v>
      </c>
      <c r="J13" s="23"/>
      <c r="K13" s="23">
        <f t="shared" si="5"/>
        <v>34.639074314881547</v>
      </c>
      <c r="L13" s="23"/>
      <c r="M13" s="23">
        <f t="shared" si="6"/>
        <v>26598.015707977167</v>
      </c>
      <c r="N13" s="23">
        <f>J13+L13+Grade14!I13</f>
        <v>25926.719729917571</v>
      </c>
      <c r="O13" s="23">
        <f t="shared" si="7"/>
        <v>333.6341010956196</v>
      </c>
      <c r="P13" s="23">
        <f t="shared" si="8"/>
        <v>329.97199633350021</v>
      </c>
      <c r="Q13" s="23"/>
    </row>
    <row r="14" spans="1:17" x14ac:dyDescent="0.2">
      <c r="A14" s="5">
        <v>23</v>
      </c>
      <c r="B14" s="1">
        <f t="shared" si="9"/>
        <v>1.0506249999999999</v>
      </c>
      <c r="C14" s="5">
        <f t="shared" si="10"/>
        <v>22578.232087729884</v>
      </c>
      <c r="D14" s="5">
        <f t="shared" si="0"/>
        <v>22068.821145325604</v>
      </c>
      <c r="E14" s="5">
        <f t="shared" si="1"/>
        <v>12568.821145325604</v>
      </c>
      <c r="F14" s="5">
        <f t="shared" si="2"/>
        <v>4405.47010394881</v>
      </c>
      <c r="G14" s="5">
        <f t="shared" si="3"/>
        <v>17663.351041376794</v>
      </c>
      <c r="H14" s="23">
        <f t="shared" si="11"/>
        <v>10221.073854505992</v>
      </c>
      <c r="I14" s="5">
        <f t="shared" si="4"/>
        <v>27138.286504503849</v>
      </c>
      <c r="J14" s="23"/>
      <c r="K14" s="23">
        <f t="shared" si="5"/>
        <v>35.326702082753592</v>
      </c>
      <c r="L14" s="23"/>
      <c r="M14" s="23">
        <f t="shared" si="6"/>
        <v>27173.613206586604</v>
      </c>
      <c r="N14" s="23">
        <f>J14+L14+Grade14!I14</f>
        <v>26485.187848165508</v>
      </c>
      <c r="O14" s="23">
        <f t="shared" si="7"/>
        <v>342.14740313528415</v>
      </c>
      <c r="P14" s="23">
        <f t="shared" si="8"/>
        <v>336.52956456795755</v>
      </c>
      <c r="Q14" s="23"/>
    </row>
    <row r="15" spans="1:17" x14ac:dyDescent="0.2">
      <c r="A15" s="5">
        <v>24</v>
      </c>
      <c r="B15" s="1">
        <f t="shared" si="9"/>
        <v>1.0768906249999999</v>
      </c>
      <c r="C15" s="5">
        <f t="shared" si="10"/>
        <v>23142.687889923131</v>
      </c>
      <c r="D15" s="5">
        <f t="shared" si="0"/>
        <v>22592.071673958741</v>
      </c>
      <c r="E15" s="5">
        <f t="shared" si="1"/>
        <v>13092.071673958741</v>
      </c>
      <c r="F15" s="5">
        <f t="shared" si="2"/>
        <v>4576.3114015475285</v>
      </c>
      <c r="G15" s="5">
        <f t="shared" si="3"/>
        <v>18015.760272411211</v>
      </c>
      <c r="H15" s="23">
        <f t="shared" si="11"/>
        <v>10476.600700868641</v>
      </c>
      <c r="I15" s="5">
        <f t="shared" si="4"/>
        <v>27727.569122116442</v>
      </c>
      <c r="J15" s="23"/>
      <c r="K15" s="23">
        <f t="shared" si="5"/>
        <v>36.031520544822421</v>
      </c>
      <c r="L15" s="23"/>
      <c r="M15" s="23">
        <f t="shared" si="6"/>
        <v>27763.600642661266</v>
      </c>
      <c r="N15" s="23">
        <f>J15+L15+Grade14!I15</f>
        <v>27057.617669369647</v>
      </c>
      <c r="O15" s="23">
        <f t="shared" si="7"/>
        <v>350.87353772593366</v>
      </c>
      <c r="P15" s="23">
        <f t="shared" si="8"/>
        <v>343.21314774312032</v>
      </c>
      <c r="Q15" s="23"/>
    </row>
    <row r="16" spans="1:17" x14ac:dyDescent="0.2">
      <c r="A16" s="5">
        <v>25</v>
      </c>
      <c r="B16" s="1">
        <f t="shared" si="9"/>
        <v>1.1038128906249998</v>
      </c>
      <c r="C16" s="5">
        <f t="shared" si="10"/>
        <v>23721.255087171208</v>
      </c>
      <c r="D16" s="5">
        <f t="shared" si="0"/>
        <v>23128.403465807711</v>
      </c>
      <c r="E16" s="5">
        <f t="shared" si="1"/>
        <v>13628.403465807711</v>
      </c>
      <c r="F16" s="5">
        <f t="shared" si="2"/>
        <v>4751.4237315862174</v>
      </c>
      <c r="G16" s="5">
        <f t="shared" si="3"/>
        <v>18376.979734221495</v>
      </c>
      <c r="H16" s="23">
        <f t="shared" si="11"/>
        <v>10738.515718390356</v>
      </c>
      <c r="I16" s="5">
        <f t="shared" si="4"/>
        <v>28331.583805169357</v>
      </c>
      <c r="J16" s="23"/>
      <c r="K16" s="23">
        <f t="shared" si="5"/>
        <v>36.753959468442993</v>
      </c>
      <c r="L16" s="23"/>
      <c r="M16" s="23">
        <f t="shared" si="6"/>
        <v>28368.337764637799</v>
      </c>
      <c r="N16" s="23">
        <f>J16+L16+Grade14!I16</f>
        <v>27644.358236103886</v>
      </c>
      <c r="O16" s="23">
        <f t="shared" si="7"/>
        <v>359.81782568135526</v>
      </c>
      <c r="P16" s="23">
        <f t="shared" si="8"/>
        <v>350.02519052796907</v>
      </c>
      <c r="Q16" s="23"/>
    </row>
    <row r="17" spans="1:17" x14ac:dyDescent="0.2">
      <c r="A17" s="5">
        <v>26</v>
      </c>
      <c r="B17" s="1">
        <f t="shared" si="9"/>
        <v>1.1314082128906247</v>
      </c>
      <c r="C17" s="5">
        <f t="shared" si="10"/>
        <v>24314.286464350484</v>
      </c>
      <c r="D17" s="5">
        <f t="shared" si="0"/>
        <v>23678.143552452897</v>
      </c>
      <c r="E17" s="5">
        <f t="shared" si="1"/>
        <v>14178.143552452897</v>
      </c>
      <c r="F17" s="5">
        <f t="shared" si="2"/>
        <v>4930.9138698758707</v>
      </c>
      <c r="G17" s="5">
        <f t="shared" si="3"/>
        <v>18747.229682577025</v>
      </c>
      <c r="H17" s="23">
        <f t="shared" si="11"/>
        <v>11006.978611350114</v>
      </c>
      <c r="I17" s="5">
        <f t="shared" si="4"/>
        <v>28950.698855298579</v>
      </c>
      <c r="J17" s="23"/>
      <c r="K17" s="23">
        <f t="shared" si="5"/>
        <v>37.49445936515405</v>
      </c>
      <c r="L17" s="23"/>
      <c r="M17" s="23">
        <f t="shared" si="6"/>
        <v>28988.193314663731</v>
      </c>
      <c r="N17" s="23">
        <f>J17+L17+Grade14!I17</f>
        <v>28245.767317006481</v>
      </c>
      <c r="O17" s="23">
        <f t="shared" si="7"/>
        <v>368.98572083565409</v>
      </c>
      <c r="P17" s="23">
        <f t="shared" si="8"/>
        <v>356.96818488969916</v>
      </c>
      <c r="Q17" s="23"/>
    </row>
    <row r="18" spans="1:17" x14ac:dyDescent="0.2">
      <c r="A18" s="5">
        <v>27</v>
      </c>
      <c r="B18" s="1">
        <f t="shared" si="9"/>
        <v>1.1596934182128902</v>
      </c>
      <c r="C18" s="5">
        <f t="shared" si="10"/>
        <v>24922.143625959245</v>
      </c>
      <c r="D18" s="5">
        <f t="shared" si="0"/>
        <v>24241.62714126422</v>
      </c>
      <c r="E18" s="5">
        <f t="shared" si="1"/>
        <v>14741.62714126422</v>
      </c>
      <c r="F18" s="5">
        <f t="shared" si="2"/>
        <v>5114.8912616227681</v>
      </c>
      <c r="G18" s="5">
        <f t="shared" si="3"/>
        <v>19126.735879641452</v>
      </c>
      <c r="H18" s="23">
        <f t="shared" si="11"/>
        <v>11282.153076633866</v>
      </c>
      <c r="I18" s="5">
        <f t="shared" si="4"/>
        <v>29585.291781681044</v>
      </c>
      <c r="J18" s="23"/>
      <c r="K18" s="23">
        <f t="shared" si="5"/>
        <v>38.253471759282903</v>
      </c>
      <c r="L18" s="23"/>
      <c r="M18" s="23">
        <f t="shared" si="6"/>
        <v>29623.545253440327</v>
      </c>
      <c r="N18" s="23">
        <f>J18+L18+Grade14!I18</f>
        <v>28862.211624931646</v>
      </c>
      <c r="O18" s="23">
        <f t="shared" si="7"/>
        <v>378.38281336881448</v>
      </c>
      <c r="P18" s="23">
        <f t="shared" si="8"/>
        <v>364.04467100957703</v>
      </c>
      <c r="Q18" s="23"/>
    </row>
    <row r="19" spans="1:17" x14ac:dyDescent="0.2">
      <c r="A19" s="5">
        <v>28</v>
      </c>
      <c r="B19" s="1">
        <f t="shared" si="9"/>
        <v>1.1886857536682125</v>
      </c>
      <c r="C19" s="5">
        <f t="shared" si="10"/>
        <v>25545.197216608227</v>
      </c>
      <c r="D19" s="5">
        <f t="shared" si="0"/>
        <v>24819.197819795827</v>
      </c>
      <c r="E19" s="5">
        <f t="shared" si="1"/>
        <v>15319.197819795827</v>
      </c>
      <c r="F19" s="5">
        <f t="shared" si="2"/>
        <v>5303.4680881633376</v>
      </c>
      <c r="G19" s="5">
        <f t="shared" si="3"/>
        <v>19515.729731632491</v>
      </c>
      <c r="H19" s="23">
        <f t="shared" si="11"/>
        <v>11564.206903549713</v>
      </c>
      <c r="I19" s="5">
        <f t="shared" si="4"/>
        <v>30235.749531223075</v>
      </c>
      <c r="J19" s="23"/>
      <c r="K19" s="23">
        <f t="shared" si="5"/>
        <v>39.03145946326498</v>
      </c>
      <c r="L19" s="23"/>
      <c r="M19" s="23">
        <f t="shared" si="6"/>
        <v>30274.78099068634</v>
      </c>
      <c r="N19" s="23">
        <f>J19+L19+Grade14!I19</f>
        <v>29494.067040554932</v>
      </c>
      <c r="O19" s="23">
        <f t="shared" si="7"/>
        <v>388.01483321530986</v>
      </c>
      <c r="P19" s="23">
        <f t="shared" si="8"/>
        <v>371.25723821643891</v>
      </c>
      <c r="Q19" s="23"/>
    </row>
    <row r="20" spans="1:17" x14ac:dyDescent="0.2">
      <c r="A20" s="5">
        <v>29</v>
      </c>
      <c r="B20" s="1">
        <f t="shared" si="9"/>
        <v>1.2184028975099177</v>
      </c>
      <c r="C20" s="5">
        <f t="shared" si="10"/>
        <v>26183.827147023432</v>
      </c>
      <c r="D20" s="5">
        <f t="shared" si="0"/>
        <v>25411.207765290721</v>
      </c>
      <c r="E20" s="5">
        <f t="shared" si="1"/>
        <v>15911.207765290721</v>
      </c>
      <c r="F20" s="5">
        <f t="shared" si="2"/>
        <v>5496.7593353674201</v>
      </c>
      <c r="G20" s="5">
        <f t="shared" si="3"/>
        <v>19914.448429923301</v>
      </c>
      <c r="H20" s="23">
        <f t="shared" si="11"/>
        <v>11853.312076138456</v>
      </c>
      <c r="I20" s="5">
        <f t="shared" si="4"/>
        <v>30902.468724503651</v>
      </c>
      <c r="J20" s="23"/>
      <c r="K20" s="23">
        <f t="shared" si="5"/>
        <v>39.828896859846601</v>
      </c>
      <c r="L20" s="23"/>
      <c r="M20" s="23">
        <f t="shared" si="6"/>
        <v>30942.297621363497</v>
      </c>
      <c r="N20" s="23">
        <f>J20+L20+Grade14!I20</f>
        <v>30141.7188415688</v>
      </c>
      <c r="O20" s="23">
        <f t="shared" si="7"/>
        <v>397.88765355796494</v>
      </c>
      <c r="P20" s="23">
        <f t="shared" si="8"/>
        <v>378.60852593829549</v>
      </c>
      <c r="Q20" s="23"/>
    </row>
    <row r="21" spans="1:17" x14ac:dyDescent="0.2">
      <c r="A21" s="5">
        <v>30</v>
      </c>
      <c r="B21" s="1">
        <f t="shared" si="9"/>
        <v>1.2488629699476654</v>
      </c>
      <c r="C21" s="5">
        <f t="shared" si="10"/>
        <v>26838.422825699014</v>
      </c>
      <c r="D21" s="5">
        <f t="shared" si="0"/>
        <v>26018.017959422985</v>
      </c>
      <c r="E21" s="5">
        <f t="shared" si="1"/>
        <v>16518.017959422985</v>
      </c>
      <c r="F21" s="5">
        <f t="shared" si="2"/>
        <v>5694.8828637516044</v>
      </c>
      <c r="G21" s="5">
        <f t="shared" si="3"/>
        <v>20323.13509567138</v>
      </c>
      <c r="H21" s="23">
        <f t="shared" si="11"/>
        <v>12149.644878041914</v>
      </c>
      <c r="I21" s="5">
        <f t="shared" si="4"/>
        <v>31585.855897616235</v>
      </c>
      <c r="J21" s="23"/>
      <c r="K21" s="23">
        <f t="shared" si="5"/>
        <v>40.646270191342758</v>
      </c>
      <c r="L21" s="23"/>
      <c r="M21" s="23">
        <f t="shared" si="6"/>
        <v>31626.502167807579</v>
      </c>
      <c r="N21" s="23">
        <f>J21+L21+Grade14!I21</f>
        <v>30805.561937608025</v>
      </c>
      <c r="O21" s="23">
        <f t="shared" si="7"/>
        <v>408.00729440917769</v>
      </c>
      <c r="P21" s="23">
        <f t="shared" si="8"/>
        <v>386.10122467237147</v>
      </c>
      <c r="Q21" s="23"/>
    </row>
    <row r="22" spans="1:17" x14ac:dyDescent="0.2">
      <c r="A22" s="5">
        <v>31</v>
      </c>
      <c r="B22" s="1">
        <f t="shared" si="9"/>
        <v>1.2800845441963571</v>
      </c>
      <c r="C22" s="5">
        <f t="shared" si="10"/>
        <v>27509.383396341487</v>
      </c>
      <c r="D22" s="5">
        <f t="shared" si="0"/>
        <v>26639.998408408559</v>
      </c>
      <c r="E22" s="5">
        <f t="shared" si="1"/>
        <v>17139.998408408559</v>
      </c>
      <c r="F22" s="5">
        <f t="shared" si="2"/>
        <v>5897.9594803453947</v>
      </c>
      <c r="G22" s="5">
        <f t="shared" si="3"/>
        <v>20742.038928063164</v>
      </c>
      <c r="H22" s="23">
        <f t="shared" si="11"/>
        <v>12453.385999992963</v>
      </c>
      <c r="I22" s="5">
        <f t="shared" si="4"/>
        <v>32286.32775005664</v>
      </c>
      <c r="J22" s="23"/>
      <c r="K22" s="23">
        <f t="shared" si="5"/>
        <v>41.484077856126326</v>
      </c>
      <c r="L22" s="23"/>
      <c r="M22" s="23">
        <f t="shared" si="6"/>
        <v>32327.811827912767</v>
      </c>
      <c r="N22" s="23">
        <f>J22+L22+Grade14!I22</f>
        <v>31486.001111048223</v>
      </c>
      <c r="O22" s="23">
        <f t="shared" si="7"/>
        <v>418.37992628167814</v>
      </c>
      <c r="P22" s="23">
        <f t="shared" si="8"/>
        <v>393.73807697392806</v>
      </c>
      <c r="Q22" s="23"/>
    </row>
    <row r="23" spans="1:17" x14ac:dyDescent="0.2">
      <c r="A23" s="5">
        <v>32</v>
      </c>
      <c r="B23" s="1">
        <f t="shared" si="9"/>
        <v>1.312086657801266</v>
      </c>
      <c r="C23" s="5">
        <f t="shared" si="10"/>
        <v>28197.117981250027</v>
      </c>
      <c r="D23" s="5">
        <f t="shared" si="0"/>
        <v>27277.528368618776</v>
      </c>
      <c r="E23" s="5">
        <f t="shared" si="1"/>
        <v>17777.528368618776</v>
      </c>
      <c r="F23" s="5">
        <f t="shared" si="2"/>
        <v>6106.1130123540297</v>
      </c>
      <c r="G23" s="5">
        <f t="shared" si="3"/>
        <v>21171.415356264748</v>
      </c>
      <c r="H23" s="23">
        <f t="shared" si="11"/>
        <v>12764.720649992785</v>
      </c>
      <c r="I23" s="5">
        <f t="shared" si="4"/>
        <v>33004.311398808059</v>
      </c>
      <c r="J23" s="23"/>
      <c r="K23" s="23">
        <f t="shared" si="5"/>
        <v>42.342830712529498</v>
      </c>
      <c r="L23" s="23"/>
      <c r="M23" s="23">
        <f t="shared" si="6"/>
        <v>33046.654229520587</v>
      </c>
      <c r="N23" s="23">
        <f>J23+L23+Grade14!I23</f>
        <v>32183.451263824427</v>
      </c>
      <c r="O23" s="23">
        <f t="shared" si="7"/>
        <v>429.01187395099208</v>
      </c>
      <c r="P23" s="23">
        <f t="shared" si="8"/>
        <v>401.52187846416734</v>
      </c>
      <c r="Q23" s="23"/>
    </row>
    <row r="24" spans="1:17" x14ac:dyDescent="0.2">
      <c r="A24" s="5">
        <v>33</v>
      </c>
      <c r="B24" s="1">
        <f t="shared" si="9"/>
        <v>1.3448888242462975</v>
      </c>
      <c r="C24" s="5">
        <f t="shared" si="10"/>
        <v>28902.045930781274</v>
      </c>
      <c r="D24" s="5">
        <f t="shared" si="0"/>
        <v>27930.996577834241</v>
      </c>
      <c r="E24" s="5">
        <f t="shared" si="1"/>
        <v>18430.996577834241</v>
      </c>
      <c r="F24" s="5">
        <f t="shared" si="2"/>
        <v>6319.4703826628793</v>
      </c>
      <c r="G24" s="5">
        <f t="shared" si="3"/>
        <v>21611.526195171362</v>
      </c>
      <c r="H24" s="23">
        <f t="shared" si="11"/>
        <v>13083.838666242606</v>
      </c>
      <c r="I24" s="5">
        <f t="shared" si="4"/>
        <v>33740.244638778255</v>
      </c>
      <c r="J24" s="23"/>
      <c r="K24" s="23">
        <f t="shared" si="5"/>
        <v>43.223052390342723</v>
      </c>
      <c r="L24" s="23"/>
      <c r="M24" s="23">
        <f t="shared" si="6"/>
        <v>33783.467691168597</v>
      </c>
      <c r="N24" s="23">
        <f>J24+L24+Grade14!I24</f>
        <v>32898.337670420035</v>
      </c>
      <c r="O24" s="23">
        <f t="shared" si="7"/>
        <v>439.90962031203571</v>
      </c>
      <c r="P24" s="23">
        <f t="shared" si="8"/>
        <v>409.45547885771322</v>
      </c>
      <c r="Q24" s="23"/>
    </row>
    <row r="25" spans="1:17" x14ac:dyDescent="0.2">
      <c r="A25" s="5">
        <v>34</v>
      </c>
      <c r="B25" s="1">
        <f t="shared" si="9"/>
        <v>1.3785110448524549</v>
      </c>
      <c r="C25" s="5">
        <f t="shared" si="10"/>
        <v>29624.5970790508</v>
      </c>
      <c r="D25" s="5">
        <f t="shared" si="0"/>
        <v>28600.801492280094</v>
      </c>
      <c r="E25" s="5">
        <f t="shared" si="1"/>
        <v>19100.801492280094</v>
      </c>
      <c r="F25" s="5">
        <f t="shared" si="2"/>
        <v>6538.1616872294508</v>
      </c>
      <c r="G25" s="5">
        <f t="shared" si="3"/>
        <v>22062.639805050643</v>
      </c>
      <c r="H25" s="23">
        <f t="shared" si="11"/>
        <v>13410.934632898668</v>
      </c>
      <c r="I25" s="5">
        <f t="shared" si="4"/>
        <v>34494.576209747713</v>
      </c>
      <c r="J25" s="23"/>
      <c r="K25" s="23">
        <f t="shared" si="5"/>
        <v>44.125279610101288</v>
      </c>
      <c r="L25" s="23"/>
      <c r="M25" s="23">
        <f t="shared" si="6"/>
        <v>34538.701489357816</v>
      </c>
      <c r="N25" s="23">
        <f>J25+L25+Grade14!I25</f>
        <v>33631.096237180529</v>
      </c>
      <c r="O25" s="23">
        <f t="shared" si="7"/>
        <v>451.07981033211064</v>
      </c>
      <c r="P25" s="23">
        <f t="shared" si="8"/>
        <v>417.54178300996904</v>
      </c>
      <c r="Q25" s="23"/>
    </row>
    <row r="26" spans="1:17" x14ac:dyDescent="0.2">
      <c r="A26" s="5">
        <v>35</v>
      </c>
      <c r="B26" s="1">
        <f t="shared" si="9"/>
        <v>1.4129738209737661</v>
      </c>
      <c r="C26" s="5">
        <f t="shared" si="10"/>
        <v>30365.212006027072</v>
      </c>
      <c r="D26" s="5">
        <f t="shared" si="0"/>
        <v>29287.351529587097</v>
      </c>
      <c r="E26" s="5">
        <f t="shared" si="1"/>
        <v>19787.351529587097</v>
      </c>
      <c r="F26" s="5">
        <f t="shared" si="2"/>
        <v>6762.3202744101873</v>
      </c>
      <c r="G26" s="5">
        <f t="shared" si="3"/>
        <v>22525.031255176909</v>
      </c>
      <c r="H26" s="23">
        <f t="shared" si="11"/>
        <v>13746.207998721133</v>
      </c>
      <c r="I26" s="5">
        <f t="shared" si="4"/>
        <v>35267.766069991398</v>
      </c>
      <c r="J26" s="23"/>
      <c r="K26" s="23">
        <f t="shared" si="5"/>
        <v>45.050062510353818</v>
      </c>
      <c r="L26" s="23"/>
      <c r="M26" s="23">
        <f t="shared" si="6"/>
        <v>35312.81613250175</v>
      </c>
      <c r="N26" s="23">
        <f>J26+L26+Grade14!I26</f>
        <v>34382.173768110049</v>
      </c>
      <c r="O26" s="23">
        <f t="shared" si="7"/>
        <v>462.5292551026759</v>
      </c>
      <c r="P26" s="23">
        <f t="shared" si="8"/>
        <v>425.7837519847057</v>
      </c>
      <c r="Q26" s="23"/>
    </row>
    <row r="27" spans="1:17" x14ac:dyDescent="0.2">
      <c r="A27" s="5">
        <v>36</v>
      </c>
      <c r="B27" s="1">
        <f t="shared" si="9"/>
        <v>1.4482981664981105</v>
      </c>
      <c r="C27" s="5">
        <f t="shared" si="10"/>
        <v>31124.34230617775</v>
      </c>
      <c r="D27" s="5">
        <f t="shared" si="0"/>
        <v>29991.065317826775</v>
      </c>
      <c r="E27" s="5">
        <f t="shared" si="1"/>
        <v>20491.065317826775</v>
      </c>
      <c r="F27" s="5">
        <f t="shared" si="2"/>
        <v>6992.0828262704417</v>
      </c>
      <c r="G27" s="5">
        <f t="shared" si="3"/>
        <v>22998.982491556333</v>
      </c>
      <c r="H27" s="23">
        <f t="shared" si="11"/>
        <v>14089.863198689165</v>
      </c>
      <c r="I27" s="5">
        <f t="shared" si="4"/>
        <v>36060.285676741187</v>
      </c>
      <c r="J27" s="23"/>
      <c r="K27" s="23">
        <f t="shared" si="5"/>
        <v>45.997964983112666</v>
      </c>
      <c r="L27" s="23"/>
      <c r="M27" s="23">
        <f t="shared" si="6"/>
        <v>36106.283641724302</v>
      </c>
      <c r="N27" s="23">
        <f>J27+L27+Grade14!I27</f>
        <v>35152.028237312799</v>
      </c>
      <c r="O27" s="23">
        <f t="shared" si="7"/>
        <v>474.26493599251552</v>
      </c>
      <c r="P27" s="23">
        <f t="shared" si="8"/>
        <v>434.18440414240968</v>
      </c>
      <c r="Q27" s="23"/>
    </row>
    <row r="28" spans="1:17" x14ac:dyDescent="0.2">
      <c r="A28" s="5">
        <v>37</v>
      </c>
      <c r="B28" s="1">
        <f t="shared" si="9"/>
        <v>1.4845056206605631</v>
      </c>
      <c r="C28" s="5">
        <f t="shared" si="10"/>
        <v>31902.450863832193</v>
      </c>
      <c r="D28" s="5">
        <f t="shared" si="0"/>
        <v>30712.371950772445</v>
      </c>
      <c r="E28" s="5">
        <f t="shared" si="1"/>
        <v>21212.371950772445</v>
      </c>
      <c r="F28" s="5">
        <f t="shared" si="2"/>
        <v>7227.5894419272036</v>
      </c>
      <c r="G28" s="5">
        <f t="shared" si="3"/>
        <v>23484.782508845241</v>
      </c>
      <c r="H28" s="23">
        <f t="shared" si="11"/>
        <v>14442.109778656391</v>
      </c>
      <c r="I28" s="5">
        <f t="shared" si="4"/>
        <v>36872.618273659718</v>
      </c>
      <c r="J28" s="23"/>
      <c r="K28" s="23">
        <f t="shared" si="5"/>
        <v>46.969565017690485</v>
      </c>
      <c r="L28" s="23"/>
      <c r="M28" s="23">
        <f t="shared" si="6"/>
        <v>36919.587838677406</v>
      </c>
      <c r="N28" s="23">
        <f>J28+L28+Grade14!I28</f>
        <v>35941.129068245617</v>
      </c>
      <c r="O28" s="23">
        <f t="shared" si="7"/>
        <v>486.29400890460079</v>
      </c>
      <c r="P28" s="23">
        <f t="shared" si="8"/>
        <v>442.74681624957617</v>
      </c>
      <c r="Q28" s="23"/>
    </row>
    <row r="29" spans="1:17" x14ac:dyDescent="0.2">
      <c r="A29" s="5">
        <v>38</v>
      </c>
      <c r="B29" s="1">
        <f t="shared" si="9"/>
        <v>1.521618261177077</v>
      </c>
      <c r="C29" s="5">
        <f t="shared" si="10"/>
        <v>32700.012135427991</v>
      </c>
      <c r="D29" s="5">
        <f t="shared" si="0"/>
        <v>31451.71124954175</v>
      </c>
      <c r="E29" s="5">
        <f t="shared" si="1"/>
        <v>21951.71124954175</v>
      </c>
      <c r="F29" s="5">
        <f t="shared" si="2"/>
        <v>7468.9837229753812</v>
      </c>
      <c r="G29" s="5">
        <f t="shared" si="3"/>
        <v>23982.72752656637</v>
      </c>
      <c r="H29" s="23">
        <f t="shared" si="11"/>
        <v>14803.162523122801</v>
      </c>
      <c r="I29" s="5">
        <f t="shared" si="4"/>
        <v>37705.259185501207</v>
      </c>
      <c r="J29" s="23"/>
      <c r="K29" s="23">
        <f t="shared" si="5"/>
        <v>47.965455053132743</v>
      </c>
      <c r="L29" s="23"/>
      <c r="M29" s="23">
        <f t="shared" si="6"/>
        <v>37753.224640554341</v>
      </c>
      <c r="N29" s="23">
        <f>J29+L29+Grade14!I29</f>
        <v>36749.957419951752</v>
      </c>
      <c r="O29" s="23">
        <f t="shared" si="7"/>
        <v>498.62380863948607</v>
      </c>
      <c r="P29" s="23">
        <f t="shared" si="8"/>
        <v>451.47412460957963</v>
      </c>
      <c r="Q29" s="23"/>
    </row>
    <row r="30" spans="1:17" x14ac:dyDescent="0.2">
      <c r="A30" s="5">
        <v>39</v>
      </c>
      <c r="B30" s="1">
        <f t="shared" si="9"/>
        <v>1.559658717706504</v>
      </c>
      <c r="C30" s="5">
        <f t="shared" si="10"/>
        <v>33517.512438813697</v>
      </c>
      <c r="D30" s="5">
        <f t="shared" si="0"/>
        <v>32209.534030780298</v>
      </c>
      <c r="E30" s="5">
        <f t="shared" si="1"/>
        <v>22709.534030780298</v>
      </c>
      <c r="F30" s="5">
        <f t="shared" si="2"/>
        <v>7716.4128610497673</v>
      </c>
      <c r="G30" s="5">
        <f t="shared" si="3"/>
        <v>24493.12116973053</v>
      </c>
      <c r="H30" s="23">
        <f t="shared" si="11"/>
        <v>15173.241586200871</v>
      </c>
      <c r="I30" s="5">
        <f t="shared" si="4"/>
        <v>38558.716120138735</v>
      </c>
      <c r="J30" s="23"/>
      <c r="K30" s="23">
        <f t="shared" si="5"/>
        <v>48.986242339461057</v>
      </c>
      <c r="L30" s="23"/>
      <c r="M30" s="23">
        <f t="shared" si="6"/>
        <v>38607.702362478194</v>
      </c>
      <c r="N30" s="23">
        <f>J30+L30+Grade14!I30</f>
        <v>37579.006480450553</v>
      </c>
      <c r="O30" s="23">
        <f t="shared" si="7"/>
        <v>511.26185336773887</v>
      </c>
      <c r="P30" s="23">
        <f t="shared" si="8"/>
        <v>460.36952621538853</v>
      </c>
      <c r="Q30" s="23"/>
    </row>
    <row r="31" spans="1:17" x14ac:dyDescent="0.2">
      <c r="A31" s="5">
        <v>40</v>
      </c>
      <c r="B31" s="1">
        <f t="shared" si="9"/>
        <v>1.5986501856491666</v>
      </c>
      <c r="C31" s="5">
        <f t="shared" si="10"/>
        <v>34355.450249784037</v>
      </c>
      <c r="D31" s="5">
        <f t="shared" si="0"/>
        <v>32986.302381549802</v>
      </c>
      <c r="E31" s="5">
        <f t="shared" si="1"/>
        <v>23486.302381549802</v>
      </c>
      <c r="F31" s="5">
        <f t="shared" si="2"/>
        <v>7970.0277275760109</v>
      </c>
      <c r="G31" s="5">
        <f t="shared" si="3"/>
        <v>25016.274653973793</v>
      </c>
      <c r="H31" s="23">
        <f t="shared" si="11"/>
        <v>15552.572625855893</v>
      </c>
      <c r="I31" s="5">
        <f t="shared" si="4"/>
        <v>39433.509478142209</v>
      </c>
      <c r="J31" s="23"/>
      <c r="K31" s="23">
        <f t="shared" si="5"/>
        <v>50.032549307947583</v>
      </c>
      <c r="L31" s="23"/>
      <c r="M31" s="23">
        <f t="shared" si="6"/>
        <v>39483.542027450159</v>
      </c>
      <c r="N31" s="23">
        <f>J31+L31+Grade14!I31</f>
        <v>38428.781767461813</v>
      </c>
      <c r="O31" s="23">
        <f t="shared" si="7"/>
        <v>524.21584921420674</v>
      </c>
      <c r="P31" s="23">
        <f t="shared" si="8"/>
        <v>469.4362799246195</v>
      </c>
      <c r="Q31" s="23"/>
    </row>
    <row r="32" spans="1:17" x14ac:dyDescent="0.2">
      <c r="A32" s="5">
        <v>41</v>
      </c>
      <c r="B32" s="1">
        <f t="shared" si="9"/>
        <v>1.6386164402903955</v>
      </c>
      <c r="C32" s="5">
        <f t="shared" si="10"/>
        <v>35214.336506028631</v>
      </c>
      <c r="D32" s="5">
        <f t="shared" si="0"/>
        <v>33782.489941088541</v>
      </c>
      <c r="E32" s="5">
        <f t="shared" si="1"/>
        <v>24282.489941088541</v>
      </c>
      <c r="F32" s="5">
        <f t="shared" si="2"/>
        <v>8229.9829657654082</v>
      </c>
      <c r="G32" s="5">
        <f t="shared" si="3"/>
        <v>25552.506975323133</v>
      </c>
      <c r="H32" s="23">
        <f t="shared" si="11"/>
        <v>15941.386941502287</v>
      </c>
      <c r="I32" s="5">
        <f t="shared" si="4"/>
        <v>40330.172670095752</v>
      </c>
      <c r="J32" s="23"/>
      <c r="K32" s="23">
        <f t="shared" si="5"/>
        <v>51.105013950646267</v>
      </c>
      <c r="L32" s="23"/>
      <c r="M32" s="23">
        <f t="shared" si="6"/>
        <v>40381.277684046399</v>
      </c>
      <c r="N32" s="23">
        <f>J32+L32+Grade14!I32</f>
        <v>39299.801436648348</v>
      </c>
      <c r="O32" s="23">
        <f t="shared" si="7"/>
        <v>537.49369495683095</v>
      </c>
      <c r="P32" s="23">
        <f t="shared" si="8"/>
        <v>478.67770765728392</v>
      </c>
      <c r="Q32" s="23"/>
    </row>
    <row r="33" spans="1:17" x14ac:dyDescent="0.2">
      <c r="A33" s="5">
        <v>42</v>
      </c>
      <c r="B33" s="1">
        <f t="shared" si="9"/>
        <v>1.6795818512976552</v>
      </c>
      <c r="C33" s="5">
        <f t="shared" si="10"/>
        <v>36094.694918679343</v>
      </c>
      <c r="D33" s="5">
        <f t="shared" si="0"/>
        <v>34598.582189615758</v>
      </c>
      <c r="E33" s="5">
        <f t="shared" si="1"/>
        <v>25098.582189615758</v>
      </c>
      <c r="F33" s="5">
        <f t="shared" si="2"/>
        <v>8496.4370849095449</v>
      </c>
      <c r="G33" s="5">
        <f t="shared" si="3"/>
        <v>26102.145104706215</v>
      </c>
      <c r="H33" s="23">
        <f t="shared" si="11"/>
        <v>16339.921615039844</v>
      </c>
      <c r="I33" s="5">
        <f t="shared" si="4"/>
        <v>41249.252441848148</v>
      </c>
      <c r="J33" s="23"/>
      <c r="K33" s="23">
        <f t="shared" si="5"/>
        <v>52.204290209412427</v>
      </c>
      <c r="L33" s="23"/>
      <c r="M33" s="23">
        <f t="shared" si="6"/>
        <v>41301.456732057559</v>
      </c>
      <c r="N33" s="23">
        <f>J33+L33+Grade14!I33</f>
        <v>40192.596597564559</v>
      </c>
      <c r="O33" s="23">
        <f t="shared" si="7"/>
        <v>551.10348684302141</v>
      </c>
      <c r="P33" s="23">
        <f t="shared" si="8"/>
        <v>488.09719561680356</v>
      </c>
      <c r="Q33" s="23"/>
    </row>
    <row r="34" spans="1:17" x14ac:dyDescent="0.2">
      <c r="A34" s="5">
        <v>43</v>
      </c>
      <c r="B34" s="1">
        <f t="shared" si="9"/>
        <v>1.7215713975800966</v>
      </c>
      <c r="C34" s="5">
        <f t="shared" si="10"/>
        <v>36997.062291646333</v>
      </c>
      <c r="D34" s="5">
        <f t="shared" si="0"/>
        <v>35435.076744356156</v>
      </c>
      <c r="E34" s="5">
        <f t="shared" si="1"/>
        <v>25935.076744356156</v>
      </c>
      <c r="F34" s="5">
        <f t="shared" si="2"/>
        <v>8769.5525570322843</v>
      </c>
      <c r="G34" s="5">
        <f t="shared" si="3"/>
        <v>26665.52418732387</v>
      </c>
      <c r="H34" s="23">
        <f t="shared" si="11"/>
        <v>16748.419655415841</v>
      </c>
      <c r="I34" s="5">
        <f t="shared" si="4"/>
        <v>42191.309207894359</v>
      </c>
      <c r="J34" s="23"/>
      <c r="K34" s="23">
        <f t="shared" si="5"/>
        <v>53.331048374647743</v>
      </c>
      <c r="L34" s="23"/>
      <c r="M34" s="23">
        <f t="shared" si="6"/>
        <v>42244.640256269005</v>
      </c>
      <c r="N34" s="23">
        <f>J34+L34+Grade14!I34</f>
        <v>41107.711637503671</v>
      </c>
      <c r="O34" s="23">
        <f t="shared" si="7"/>
        <v>565.05352352637181</v>
      </c>
      <c r="P34" s="23">
        <f t="shared" si="8"/>
        <v>497.69819553459979</v>
      </c>
      <c r="Q34" s="23"/>
    </row>
    <row r="35" spans="1:17" x14ac:dyDescent="0.2">
      <c r="A35" s="5">
        <v>44</v>
      </c>
      <c r="B35" s="1">
        <f t="shared" si="9"/>
        <v>1.7646106825195991</v>
      </c>
      <c r="C35" s="5">
        <f t="shared" si="10"/>
        <v>37921.988848937486</v>
      </c>
      <c r="D35" s="5">
        <f t="shared" si="0"/>
        <v>36292.483662965053</v>
      </c>
      <c r="E35" s="5">
        <f t="shared" si="1"/>
        <v>26792.483662965053</v>
      </c>
      <c r="F35" s="5">
        <f t="shared" si="2"/>
        <v>9049.4959159580903</v>
      </c>
      <c r="G35" s="5">
        <f t="shared" si="3"/>
        <v>27242.987747006962</v>
      </c>
      <c r="H35" s="23">
        <f t="shared" si="11"/>
        <v>17167.130146801235</v>
      </c>
      <c r="I35" s="5">
        <f t="shared" si="4"/>
        <v>43156.91739309171</v>
      </c>
      <c r="J35" s="23"/>
      <c r="K35" s="23">
        <f t="shared" si="5"/>
        <v>54.485975494013928</v>
      </c>
      <c r="L35" s="23"/>
      <c r="M35" s="23">
        <f t="shared" si="6"/>
        <v>43211.403368585721</v>
      </c>
      <c r="N35" s="23">
        <f>J35+L35+Grade14!I35</f>
        <v>42045.704553441261</v>
      </c>
      <c r="O35" s="23">
        <f t="shared" si="7"/>
        <v>579.35231112679787</v>
      </c>
      <c r="P35" s="23">
        <f t="shared" si="8"/>
        <v>507.4842259387828</v>
      </c>
      <c r="Q35" s="23"/>
    </row>
    <row r="36" spans="1:17" x14ac:dyDescent="0.2">
      <c r="A36" s="5">
        <v>45</v>
      </c>
      <c r="B36" s="1">
        <f t="shared" si="9"/>
        <v>1.8087259495825889</v>
      </c>
      <c r="C36" s="5">
        <f t="shared" si="10"/>
        <v>38870.038570160919</v>
      </c>
      <c r="D36" s="5">
        <f t="shared" si="0"/>
        <v>37171.325754539175</v>
      </c>
      <c r="E36" s="5">
        <f t="shared" si="1"/>
        <v>27671.325754539175</v>
      </c>
      <c r="F36" s="5">
        <f t="shared" si="2"/>
        <v>9336.4378588570398</v>
      </c>
      <c r="G36" s="5">
        <f t="shared" si="3"/>
        <v>27834.887895682135</v>
      </c>
      <c r="H36" s="23">
        <f t="shared" si="11"/>
        <v>17596.308400471265</v>
      </c>
      <c r="I36" s="5">
        <f t="shared" si="4"/>
        <v>44146.665782919001</v>
      </c>
      <c r="J36" s="23"/>
      <c r="K36" s="23">
        <f t="shared" si="5"/>
        <v>55.669775791364273</v>
      </c>
      <c r="L36" s="23"/>
      <c r="M36" s="23">
        <f t="shared" si="6"/>
        <v>44202.335558710365</v>
      </c>
      <c r="N36" s="23">
        <f>J36+L36+Grade14!I36</f>
        <v>43007.147292277288</v>
      </c>
      <c r="O36" s="23">
        <f t="shared" si="7"/>
        <v>594.00856841723919</v>
      </c>
      <c r="P36" s="23">
        <f t="shared" si="8"/>
        <v>517.45887344745165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1.8539440983221533</v>
      </c>
      <c r="C37" s="5">
        <f t="shared" ref="C37:C56" si="13">pretaxincome*B37/expnorm</f>
        <v>39841.789534414936</v>
      </c>
      <c r="D37" s="5">
        <f t="shared" ref="D37:D56" si="14">IF(A37&lt;startage,1,0)*(C37*(1-initialunempprob))+IF(A37=startage,1,0)*(C37*(1-unempprob))+IF(A37&gt;startage,1,0)*(C37*(1-unempprob)+unempprob*300*52)</f>
        <v>38072.138898402649</v>
      </c>
      <c r="E37" s="5">
        <f t="shared" si="1"/>
        <v>28572.138898402649</v>
      </c>
      <c r="F37" s="5">
        <f t="shared" si="2"/>
        <v>9630.5533503284641</v>
      </c>
      <c r="G37" s="5">
        <f t="shared" si="3"/>
        <v>28441.585548074185</v>
      </c>
      <c r="H37" s="23">
        <f t="shared" si="11"/>
        <v>18036.216110483045</v>
      </c>
      <c r="I37" s="5">
        <f t="shared" ref="I37:I56" si="15">G37+IF(A37&lt;startage,1,0)*(H37*(1-initialunempprob))+IF(A37&gt;=startage,1,0)*(H37*(1-unempprob))</f>
        <v>45161.157882491971</v>
      </c>
      <c r="J37" s="23"/>
      <c r="K37" s="23">
        <f t="shared" ref="K37:K56" si="16">IF(A37&gt;=startage,1,0)*0.002*G37</f>
        <v>56.883171096148374</v>
      </c>
      <c r="L37" s="23"/>
      <c r="M37" s="23">
        <f t="shared" si="6"/>
        <v>45218.041053588116</v>
      </c>
      <c r="N37" s="23">
        <f>J37+L37+Grade14!I37</f>
        <v>43992.626099584217</v>
      </c>
      <c r="O37" s="23">
        <f t="shared" si="7"/>
        <v>609.03123213993945</v>
      </c>
      <c r="P37" s="23">
        <f t="shared" ref="P37:P68" si="17">O37/return^(A37-startage+1)</f>
        <v>527.6257940869541</v>
      </c>
      <c r="Q37" s="23"/>
    </row>
    <row r="38" spans="1:17" x14ac:dyDescent="0.2">
      <c r="A38" s="5">
        <v>47</v>
      </c>
      <c r="B38" s="1">
        <f t="shared" si="12"/>
        <v>1.9002927007802071</v>
      </c>
      <c r="C38" s="5">
        <f t="shared" si="13"/>
        <v>40837.834272775304</v>
      </c>
      <c r="D38" s="5">
        <f t="shared" si="14"/>
        <v>38995.472370862713</v>
      </c>
      <c r="E38" s="5">
        <f t="shared" si="1"/>
        <v>29495.472370862713</v>
      </c>
      <c r="F38" s="5">
        <f t="shared" si="2"/>
        <v>9932.0217290866749</v>
      </c>
      <c r="G38" s="5">
        <f t="shared" si="3"/>
        <v>29063.450641776039</v>
      </c>
      <c r="H38" s="23">
        <f t="shared" ref="H38:H56" si="18">benefits*B38/expnorm</f>
        <v>18487.121513245118</v>
      </c>
      <c r="I38" s="5">
        <f t="shared" si="15"/>
        <v>46201.012284554265</v>
      </c>
      <c r="J38" s="23"/>
      <c r="K38" s="23">
        <f t="shared" si="16"/>
        <v>58.12690128355208</v>
      </c>
      <c r="L38" s="23"/>
      <c r="M38" s="23">
        <f t="shared" si="6"/>
        <v>46259.139185837819</v>
      </c>
      <c r="N38" s="23">
        <f>J38+L38+Grade14!I38</f>
        <v>45002.741877073822</v>
      </c>
      <c r="O38" s="23">
        <f t="shared" si="7"/>
        <v>624.42946245570522</v>
      </c>
      <c r="P38" s="23">
        <f t="shared" si="17"/>
        <v>537.98871463572743</v>
      </c>
      <c r="Q38" s="23"/>
    </row>
    <row r="39" spans="1:17" x14ac:dyDescent="0.2">
      <c r="A39" s="5">
        <v>48</v>
      </c>
      <c r="B39" s="1">
        <f t="shared" si="12"/>
        <v>1.9478000182997122</v>
      </c>
      <c r="C39" s="5">
        <f t="shared" si="13"/>
        <v>41858.780129594685</v>
      </c>
      <c r="D39" s="5">
        <f t="shared" si="14"/>
        <v>39941.889180134276</v>
      </c>
      <c r="E39" s="5">
        <f t="shared" si="1"/>
        <v>30441.889180134276</v>
      </c>
      <c r="F39" s="5">
        <f t="shared" si="2"/>
        <v>10241.026817313841</v>
      </c>
      <c r="G39" s="5">
        <f t="shared" si="3"/>
        <v>29700.862362820437</v>
      </c>
      <c r="H39" s="23">
        <f t="shared" si="18"/>
        <v>18949.299551076248</v>
      </c>
      <c r="I39" s="5">
        <f t="shared" si="15"/>
        <v>47266.863046668121</v>
      </c>
      <c r="J39" s="23"/>
      <c r="K39" s="23">
        <f t="shared" si="16"/>
        <v>59.401724725640875</v>
      </c>
      <c r="L39" s="23"/>
      <c r="M39" s="23">
        <f t="shared" si="6"/>
        <v>47326.264771393762</v>
      </c>
      <c r="N39" s="23">
        <f>J39+L39+Grade14!I39</f>
        <v>46038.110549000659</v>
      </c>
      <c r="O39" s="23">
        <f t="shared" si="7"/>
        <v>640.21264852937179</v>
      </c>
      <c r="P39" s="23">
        <f t="shared" si="17"/>
        <v>548.55143399413305</v>
      </c>
      <c r="Q39" s="23"/>
    </row>
    <row r="40" spans="1:17" x14ac:dyDescent="0.2">
      <c r="A40" s="5">
        <v>49</v>
      </c>
      <c r="B40" s="1">
        <f t="shared" si="12"/>
        <v>1.9964950187572048</v>
      </c>
      <c r="C40" s="5">
        <f t="shared" si="13"/>
        <v>42905.249632834551</v>
      </c>
      <c r="D40" s="5">
        <f t="shared" si="14"/>
        <v>40911.966409637636</v>
      </c>
      <c r="E40" s="5">
        <f t="shared" si="1"/>
        <v>31411.966409637636</v>
      </c>
      <c r="F40" s="5">
        <f t="shared" si="2"/>
        <v>10557.757032746689</v>
      </c>
      <c r="G40" s="5">
        <f t="shared" si="3"/>
        <v>30354.209376890947</v>
      </c>
      <c r="H40" s="23">
        <f t="shared" si="18"/>
        <v>19423.032039853151</v>
      </c>
      <c r="I40" s="5">
        <f t="shared" si="15"/>
        <v>48359.360077834819</v>
      </c>
      <c r="J40" s="23"/>
      <c r="K40" s="23">
        <f t="shared" si="16"/>
        <v>60.708418753781899</v>
      </c>
      <c r="L40" s="23"/>
      <c r="M40" s="23">
        <f t="shared" si="6"/>
        <v>48420.068496588603</v>
      </c>
      <c r="N40" s="23">
        <f>J40+L40+Grade14!I40</f>
        <v>47099.363437725682</v>
      </c>
      <c r="O40" s="23">
        <f t="shared" si="7"/>
        <v>656.39041425487062</v>
      </c>
      <c r="P40" s="23">
        <f t="shared" si="17"/>
        <v>559.31782458077851</v>
      </c>
      <c r="Q40" s="23"/>
    </row>
    <row r="41" spans="1:17" x14ac:dyDescent="0.2">
      <c r="A41" s="5">
        <v>50</v>
      </c>
      <c r="B41" s="1">
        <f t="shared" si="12"/>
        <v>2.0464073942261352</v>
      </c>
      <c r="C41" s="5">
        <f t="shared" si="13"/>
        <v>43977.880873655427</v>
      </c>
      <c r="D41" s="5">
        <f t="shared" si="14"/>
        <v>41906.295569878588</v>
      </c>
      <c r="E41" s="5">
        <f t="shared" si="1"/>
        <v>32406.295569878588</v>
      </c>
      <c r="F41" s="5">
        <f t="shared" si="2"/>
        <v>10882.405503565358</v>
      </c>
      <c r="G41" s="5">
        <f t="shared" si="3"/>
        <v>31023.89006631323</v>
      </c>
      <c r="H41" s="23">
        <f t="shared" si="18"/>
        <v>19908.60784084948</v>
      </c>
      <c r="I41" s="5">
        <f t="shared" si="15"/>
        <v>49479.169534780696</v>
      </c>
      <c r="J41" s="23"/>
      <c r="K41" s="23">
        <f t="shared" si="16"/>
        <v>62.047780132626464</v>
      </c>
      <c r="L41" s="23"/>
      <c r="M41" s="23">
        <f t="shared" si="6"/>
        <v>49541.217314913323</v>
      </c>
      <c r="N41" s="23">
        <f>J41+L41+Grade14!I41</f>
        <v>48187.147648668819</v>
      </c>
      <c r="O41" s="23">
        <f t="shared" si="7"/>
        <v>672.97262412351847</v>
      </c>
      <c r="P41" s="23">
        <f t="shared" si="17"/>
        <v>570.29183375595278</v>
      </c>
      <c r="Q41" s="23"/>
    </row>
    <row r="42" spans="1:17" x14ac:dyDescent="0.2">
      <c r="A42" s="5">
        <v>51</v>
      </c>
      <c r="B42" s="1">
        <f t="shared" si="12"/>
        <v>2.097567579081788</v>
      </c>
      <c r="C42" s="5">
        <f t="shared" si="13"/>
        <v>45077.327895496797</v>
      </c>
      <c r="D42" s="5">
        <f t="shared" si="14"/>
        <v>42925.482959125533</v>
      </c>
      <c r="E42" s="5">
        <f t="shared" si="1"/>
        <v>33425.482959125533</v>
      </c>
      <c r="F42" s="5">
        <f t="shared" si="2"/>
        <v>11215.170186154486</v>
      </c>
      <c r="G42" s="5">
        <f t="shared" si="3"/>
        <v>31710.312772971047</v>
      </c>
      <c r="H42" s="23">
        <f t="shared" si="18"/>
        <v>20406.323036870715</v>
      </c>
      <c r="I42" s="5">
        <f t="shared" si="15"/>
        <v>50626.974228150197</v>
      </c>
      <c r="J42" s="23"/>
      <c r="K42" s="23">
        <f t="shared" si="16"/>
        <v>63.420625545942094</v>
      </c>
      <c r="L42" s="23"/>
      <c r="M42" s="23">
        <f t="shared" si="6"/>
        <v>50690.39485369614</v>
      </c>
      <c r="N42" s="23">
        <f>J42+L42+Grade14!I42</f>
        <v>49302.126464885543</v>
      </c>
      <c r="O42" s="23">
        <f t="shared" si="7"/>
        <v>689.96938923886603</v>
      </c>
      <c r="P42" s="23">
        <f t="shared" si="17"/>
        <v>581.47748527249041</v>
      </c>
      <c r="Q42" s="23"/>
    </row>
    <row r="43" spans="1:17" x14ac:dyDescent="0.2">
      <c r="A43" s="5">
        <v>52</v>
      </c>
      <c r="B43" s="1">
        <f t="shared" si="12"/>
        <v>2.1500067685588333</v>
      </c>
      <c r="C43" s="5">
        <f t="shared" si="13"/>
        <v>46204.261092884226</v>
      </c>
      <c r="D43" s="5">
        <f t="shared" si="14"/>
        <v>43970.15003310368</v>
      </c>
      <c r="E43" s="5">
        <f t="shared" si="1"/>
        <v>34470.15003310368</v>
      </c>
      <c r="F43" s="5">
        <f t="shared" si="2"/>
        <v>11556.253985808351</v>
      </c>
      <c r="G43" s="5">
        <f t="shared" si="3"/>
        <v>32413.896047295329</v>
      </c>
      <c r="H43" s="23">
        <f t="shared" si="18"/>
        <v>20916.481112792488</v>
      </c>
      <c r="I43" s="5">
        <f t="shared" si="15"/>
        <v>51803.474038853965</v>
      </c>
      <c r="J43" s="23"/>
      <c r="K43" s="23">
        <f t="shared" si="16"/>
        <v>64.827792094590663</v>
      </c>
      <c r="L43" s="23"/>
      <c r="M43" s="23">
        <f t="shared" si="6"/>
        <v>51868.301830948556</v>
      </c>
      <c r="N43" s="23">
        <f>J43+L43+Grade14!I43</f>
        <v>50444.979751507672</v>
      </c>
      <c r="O43" s="23">
        <f t="shared" ref="O43:O69" si="19">IF(A43&lt;startage,1,0)*(M43-N43)+IF(A43&gt;=startage,1,0)*(completionprob*(part*(I43-N43)+K43))</f>
        <v>707.39107348211928</v>
      </c>
      <c r="P43" s="23">
        <f t="shared" si="17"/>
        <v>592.87888075489229</v>
      </c>
      <c r="Q43" s="23"/>
    </row>
    <row r="44" spans="1:17" x14ac:dyDescent="0.2">
      <c r="A44" s="5">
        <v>53</v>
      </c>
      <c r="B44" s="1">
        <f t="shared" si="12"/>
        <v>2.2037569377728037</v>
      </c>
      <c r="C44" s="5">
        <f t="shared" si="13"/>
        <v>47359.367620206322</v>
      </c>
      <c r="D44" s="5">
        <f t="shared" si="14"/>
        <v>45040.933783931265</v>
      </c>
      <c r="E44" s="5">
        <f t="shared" si="1"/>
        <v>35540.933783931265</v>
      </c>
      <c r="F44" s="5">
        <f t="shared" si="2"/>
        <v>12009.958258846684</v>
      </c>
      <c r="G44" s="5">
        <f t="shared" si="3"/>
        <v>33030.975525084577</v>
      </c>
      <c r="H44" s="23">
        <f t="shared" si="18"/>
        <v>21439.393140612294</v>
      </c>
      <c r="I44" s="5">
        <f t="shared" si="15"/>
        <v>52905.292966432171</v>
      </c>
      <c r="J44" s="23"/>
      <c r="K44" s="23">
        <f t="shared" si="16"/>
        <v>66.061951050169156</v>
      </c>
      <c r="L44" s="23"/>
      <c r="M44" s="23">
        <f t="shared" si="6"/>
        <v>52971.354917482342</v>
      </c>
      <c r="N44" s="23">
        <f>J44+L44+Grade14!I44</f>
        <v>51616.404370295364</v>
      </c>
      <c r="O44" s="23">
        <f t="shared" si="19"/>
        <v>673.41042195192711</v>
      </c>
      <c r="P44" s="23">
        <f t="shared" si="17"/>
        <v>561.29291948612877</v>
      </c>
      <c r="Q44" s="23"/>
    </row>
    <row r="45" spans="1:17" x14ac:dyDescent="0.2">
      <c r="A45" s="5">
        <v>54</v>
      </c>
      <c r="B45" s="1">
        <f t="shared" si="12"/>
        <v>2.2588508612171236</v>
      </c>
      <c r="C45" s="5">
        <f t="shared" si="13"/>
        <v>48543.35181071148</v>
      </c>
      <c r="D45" s="5">
        <f t="shared" si="14"/>
        <v>46138.487128529545</v>
      </c>
      <c r="E45" s="5">
        <f t="shared" si="1"/>
        <v>36638.487128529545</v>
      </c>
      <c r="F45" s="5">
        <f t="shared" si="2"/>
        <v>12478.064760317851</v>
      </c>
      <c r="G45" s="5">
        <f t="shared" si="3"/>
        <v>33660.422368211694</v>
      </c>
      <c r="H45" s="23">
        <f t="shared" si="18"/>
        <v>21975.377969127599</v>
      </c>
      <c r="I45" s="5">
        <f t="shared" si="15"/>
        <v>54031.597745592982</v>
      </c>
      <c r="J45" s="23"/>
      <c r="K45" s="23">
        <f t="shared" si="16"/>
        <v>67.320844736423382</v>
      </c>
      <c r="L45" s="23"/>
      <c r="M45" s="23">
        <f t="shared" si="6"/>
        <v>54098.918590329406</v>
      </c>
      <c r="N45" s="23">
        <f>J45+L45+Grade14!I45</f>
        <v>52738.194638867863</v>
      </c>
      <c r="O45" s="23">
        <f t="shared" si="19"/>
        <v>676.27980387638695</v>
      </c>
      <c r="P45" s="23">
        <f t="shared" si="17"/>
        <v>560.58241937631453</v>
      </c>
      <c r="Q45" s="23"/>
    </row>
    <row r="46" spans="1:17" x14ac:dyDescent="0.2">
      <c r="A46" s="5">
        <v>55</v>
      </c>
      <c r="B46" s="1">
        <f t="shared" si="12"/>
        <v>2.3153221327475517</v>
      </c>
      <c r="C46" s="5">
        <f t="shared" si="13"/>
        <v>49756.93560597927</v>
      </c>
      <c r="D46" s="5">
        <f t="shared" si="14"/>
        <v>47263.479306742789</v>
      </c>
      <c r="E46" s="5">
        <f t="shared" si="1"/>
        <v>37763.479306742789</v>
      </c>
      <c r="F46" s="5">
        <f t="shared" si="2"/>
        <v>12957.873924325799</v>
      </c>
      <c r="G46" s="5">
        <f t="shared" si="3"/>
        <v>34305.605382416994</v>
      </c>
      <c r="H46" s="23">
        <f t="shared" si="18"/>
        <v>22524.762418355793</v>
      </c>
      <c r="I46" s="5">
        <f t="shared" si="15"/>
        <v>55186.060144232819</v>
      </c>
      <c r="J46" s="23"/>
      <c r="K46" s="23">
        <f t="shared" si="16"/>
        <v>68.611210764833984</v>
      </c>
      <c r="L46" s="23"/>
      <c r="M46" s="23">
        <f t="shared" si="6"/>
        <v>55254.671354997656</v>
      </c>
      <c r="N46" s="23">
        <f>J46+L46+Grade14!I46</f>
        <v>53859.874629839556</v>
      </c>
      <c r="O46" s="23">
        <f t="shared" si="19"/>
        <v>693.21397240357396</v>
      </c>
      <c r="P46" s="23">
        <f t="shared" si="17"/>
        <v>571.45717307203245</v>
      </c>
      <c r="Q46" s="23"/>
    </row>
    <row r="47" spans="1:17" x14ac:dyDescent="0.2">
      <c r="A47" s="5">
        <v>56</v>
      </c>
      <c r="B47" s="1">
        <f t="shared" si="12"/>
        <v>2.3732051860662402</v>
      </c>
      <c r="C47" s="5">
        <f t="shared" si="13"/>
        <v>51000.858996128736</v>
      </c>
      <c r="D47" s="5">
        <f t="shared" si="14"/>
        <v>48416.596289411347</v>
      </c>
      <c r="E47" s="5">
        <f t="shared" si="1"/>
        <v>38916.596289411347</v>
      </c>
      <c r="F47" s="5">
        <f t="shared" si="2"/>
        <v>13449.67831743394</v>
      </c>
      <c r="G47" s="5">
        <f t="shared" si="3"/>
        <v>34966.917971977411</v>
      </c>
      <c r="H47" s="23">
        <f t="shared" si="18"/>
        <v>23087.881478814685</v>
      </c>
      <c r="I47" s="5">
        <f t="shared" si="15"/>
        <v>56369.384102838623</v>
      </c>
      <c r="J47" s="23"/>
      <c r="K47" s="23">
        <f t="shared" si="16"/>
        <v>69.933835943954819</v>
      </c>
      <c r="L47" s="23"/>
      <c r="M47" s="23">
        <f t="shared" si="6"/>
        <v>56439.31793878258</v>
      </c>
      <c r="N47" s="23">
        <f>J47+L47+Grade14!I47</f>
        <v>55009.596620585551</v>
      </c>
      <c r="O47" s="23">
        <f t="shared" si="19"/>
        <v>710.57149514392233</v>
      </c>
      <c r="P47" s="23">
        <f t="shared" si="17"/>
        <v>582.54232858260616</v>
      </c>
      <c r="Q47" s="23"/>
    </row>
    <row r="48" spans="1:17" x14ac:dyDescent="0.2">
      <c r="A48" s="5">
        <v>57</v>
      </c>
      <c r="B48" s="1">
        <f t="shared" si="12"/>
        <v>2.4325353157178964</v>
      </c>
      <c r="C48" s="5">
        <f t="shared" si="13"/>
        <v>52275.88047103196</v>
      </c>
      <c r="D48" s="5">
        <f t="shared" si="14"/>
        <v>49598.541196646634</v>
      </c>
      <c r="E48" s="5">
        <f t="shared" si="1"/>
        <v>40098.541196646634</v>
      </c>
      <c r="F48" s="5">
        <f t="shared" si="2"/>
        <v>13953.777820369789</v>
      </c>
      <c r="G48" s="5">
        <f t="shared" si="3"/>
        <v>35644.763376276846</v>
      </c>
      <c r="H48" s="23">
        <f t="shared" si="18"/>
        <v>23665.078515785055</v>
      </c>
      <c r="I48" s="5">
        <f t="shared" si="15"/>
        <v>57582.291160409593</v>
      </c>
      <c r="J48" s="23"/>
      <c r="K48" s="23">
        <f t="shared" si="16"/>
        <v>71.289526752553698</v>
      </c>
      <c r="L48" s="23"/>
      <c r="M48" s="23">
        <f t="shared" si="6"/>
        <v>57653.580687162146</v>
      </c>
      <c r="N48" s="23">
        <f>J48+L48+Grade14!I48</f>
        <v>56188.061661100175</v>
      </c>
      <c r="O48" s="23">
        <f t="shared" si="19"/>
        <v>728.36295595280012</v>
      </c>
      <c r="P48" s="23">
        <f t="shared" si="17"/>
        <v>593.84195976950036</v>
      </c>
      <c r="Q48" s="23"/>
    </row>
    <row r="49" spans="1:17" x14ac:dyDescent="0.2">
      <c r="A49" s="5">
        <v>58</v>
      </c>
      <c r="B49" s="1">
        <f t="shared" si="12"/>
        <v>2.4933486986108435</v>
      </c>
      <c r="C49" s="5">
        <f t="shared" si="13"/>
        <v>53582.777482807753</v>
      </c>
      <c r="D49" s="5">
        <f t="shared" si="14"/>
        <v>50810.034726562793</v>
      </c>
      <c r="E49" s="5">
        <f t="shared" si="1"/>
        <v>41310.034726562793</v>
      </c>
      <c r="F49" s="5">
        <f t="shared" si="2"/>
        <v>14470.479810879033</v>
      </c>
      <c r="G49" s="5">
        <f t="shared" si="3"/>
        <v>36339.554915683759</v>
      </c>
      <c r="H49" s="23">
        <f t="shared" si="18"/>
        <v>24256.705478679676</v>
      </c>
      <c r="I49" s="5">
        <f t="shared" si="15"/>
        <v>58825.520894419824</v>
      </c>
      <c r="J49" s="23"/>
      <c r="K49" s="23">
        <f t="shared" si="16"/>
        <v>72.679109831367512</v>
      </c>
      <c r="L49" s="23"/>
      <c r="M49" s="23">
        <f t="shared" si="6"/>
        <v>58898.200004251194</v>
      </c>
      <c r="N49" s="23">
        <f>J49+L49+Grade14!I49</f>
        <v>57395.988327627674</v>
      </c>
      <c r="O49" s="23">
        <f t="shared" si="19"/>
        <v>746.59920328188798</v>
      </c>
      <c r="P49" s="23">
        <f t="shared" si="17"/>
        <v>605.36021935654821</v>
      </c>
      <c r="Q49" s="23"/>
    </row>
    <row r="50" spans="1:17" x14ac:dyDescent="0.2">
      <c r="A50" s="5">
        <v>59</v>
      </c>
      <c r="B50" s="1">
        <f t="shared" si="12"/>
        <v>2.555682416076114</v>
      </c>
      <c r="C50" s="5">
        <f t="shared" si="13"/>
        <v>54922.346919877935</v>
      </c>
      <c r="D50" s="5">
        <f t="shared" si="14"/>
        <v>52051.815594726853</v>
      </c>
      <c r="E50" s="5">
        <f t="shared" si="1"/>
        <v>42551.815594726853</v>
      </c>
      <c r="F50" s="5">
        <f t="shared" si="2"/>
        <v>15000.099351151004</v>
      </c>
      <c r="G50" s="5">
        <f t="shared" si="3"/>
        <v>37051.716243575851</v>
      </c>
      <c r="H50" s="23">
        <f t="shared" si="18"/>
        <v>24863.123115646664</v>
      </c>
      <c r="I50" s="5">
        <f t="shared" si="15"/>
        <v>60099.83137178031</v>
      </c>
      <c r="J50" s="23"/>
      <c r="K50" s="23">
        <f t="shared" si="16"/>
        <v>74.103432487151707</v>
      </c>
      <c r="L50" s="23"/>
      <c r="M50" s="23">
        <f t="shared" si="6"/>
        <v>60173.934804267461</v>
      </c>
      <c r="N50" s="23">
        <f>J50+L50+Grade14!I50</f>
        <v>58634.113160818364</v>
      </c>
      <c r="O50" s="23">
        <f t="shared" si="19"/>
        <v>765.29135679420165</v>
      </c>
      <c r="P50" s="23">
        <f t="shared" si="17"/>
        <v>617.10134045676648</v>
      </c>
      <c r="Q50" s="23"/>
    </row>
    <row r="51" spans="1:17" x14ac:dyDescent="0.2">
      <c r="A51" s="5">
        <v>60</v>
      </c>
      <c r="B51" s="1">
        <f t="shared" si="12"/>
        <v>2.6195744764780171</v>
      </c>
      <c r="C51" s="5">
        <f t="shared" si="13"/>
        <v>56295.405592874886</v>
      </c>
      <c r="D51" s="5">
        <f t="shared" si="14"/>
        <v>53324.640984595026</v>
      </c>
      <c r="E51" s="5">
        <f t="shared" si="1"/>
        <v>43824.640984595026</v>
      </c>
      <c r="F51" s="5">
        <f t="shared" si="2"/>
        <v>15542.959379929778</v>
      </c>
      <c r="G51" s="5">
        <f t="shared" si="3"/>
        <v>37781.681604665246</v>
      </c>
      <c r="H51" s="23">
        <f t="shared" si="18"/>
        <v>25484.701193537832</v>
      </c>
      <c r="I51" s="5">
        <f t="shared" si="15"/>
        <v>61405.999611074818</v>
      </c>
      <c r="J51" s="23"/>
      <c r="K51" s="23">
        <f t="shared" si="16"/>
        <v>75.56336320933049</v>
      </c>
      <c r="L51" s="23"/>
      <c r="M51" s="23">
        <f t="shared" si="6"/>
        <v>61481.562974284148</v>
      </c>
      <c r="N51" s="23">
        <f>J51+L51+Grade14!I51</f>
        <v>59903.191114838824</v>
      </c>
      <c r="O51" s="23">
        <f t="shared" si="19"/>
        <v>784.45081414432605</v>
      </c>
      <c r="P51" s="23">
        <f t="shared" si="17"/>
        <v>629.0696381285959</v>
      </c>
      <c r="Q51" s="23"/>
    </row>
    <row r="52" spans="1:17" x14ac:dyDescent="0.2">
      <c r="A52" s="5">
        <v>61</v>
      </c>
      <c r="B52" s="1">
        <f t="shared" si="12"/>
        <v>2.6850638383899672</v>
      </c>
      <c r="C52" s="5">
        <f t="shared" si="13"/>
        <v>57702.790732696754</v>
      </c>
      <c r="D52" s="5">
        <f t="shared" si="14"/>
        <v>54629.287009209896</v>
      </c>
      <c r="E52" s="5">
        <f t="shared" si="1"/>
        <v>45129.287009209896</v>
      </c>
      <c r="F52" s="5">
        <f t="shared" si="2"/>
        <v>16099.390909428021</v>
      </c>
      <c r="G52" s="5">
        <f t="shared" si="3"/>
        <v>38529.896099781879</v>
      </c>
      <c r="H52" s="23">
        <f t="shared" si="18"/>
        <v>26121.818723376273</v>
      </c>
      <c r="I52" s="5">
        <f t="shared" si="15"/>
        <v>62744.822056351681</v>
      </c>
      <c r="J52" s="23"/>
      <c r="K52" s="23">
        <f t="shared" si="16"/>
        <v>77.059792199563759</v>
      </c>
      <c r="L52" s="23"/>
      <c r="M52" s="23">
        <f t="shared" si="6"/>
        <v>62821.881848551246</v>
      </c>
      <c r="N52" s="23">
        <f>J52+L52+Grade14!I52</f>
        <v>61203.996017709796</v>
      </c>
      <c r="O52" s="23">
        <f t="shared" si="19"/>
        <v>804.08925792819969</v>
      </c>
      <c r="P52" s="23">
        <f t="shared" si="17"/>
        <v>641.26951096230437</v>
      </c>
      <c r="Q52" s="23"/>
    </row>
    <row r="53" spans="1:17" x14ac:dyDescent="0.2">
      <c r="A53" s="5">
        <v>62</v>
      </c>
      <c r="B53" s="1">
        <f t="shared" si="12"/>
        <v>2.7521904343497163</v>
      </c>
      <c r="C53" s="5">
        <f t="shared" si="13"/>
        <v>59145.360501014176</v>
      </c>
      <c r="D53" s="5">
        <f t="shared" si="14"/>
        <v>55966.549184440148</v>
      </c>
      <c r="E53" s="5">
        <f t="shared" si="1"/>
        <v>46466.549184440148</v>
      </c>
      <c r="F53" s="5">
        <f t="shared" si="2"/>
        <v>16669.733227163721</v>
      </c>
      <c r="G53" s="5">
        <f t="shared" si="3"/>
        <v>39296.815957276427</v>
      </c>
      <c r="H53" s="23">
        <f t="shared" si="18"/>
        <v>26774.864191460678</v>
      </c>
      <c r="I53" s="5">
        <f t="shared" si="15"/>
        <v>64117.11506276048</v>
      </c>
      <c r="J53" s="23"/>
      <c r="K53" s="23">
        <f t="shared" si="16"/>
        <v>78.593631914552859</v>
      </c>
      <c r="L53" s="23"/>
      <c r="M53" s="23">
        <f t="shared" si="6"/>
        <v>64195.708694675035</v>
      </c>
      <c r="N53" s="23">
        <f>J53+L53+Grade14!I53</f>
        <v>62537.321043152522</v>
      </c>
      <c r="O53" s="23">
        <f t="shared" si="19"/>
        <v>824.21866280668792</v>
      </c>
      <c r="P53" s="23">
        <f t="shared" si="17"/>
        <v>653.70544269713753</v>
      </c>
      <c r="Q53" s="23"/>
    </row>
    <row r="54" spans="1:17" x14ac:dyDescent="0.2">
      <c r="A54" s="5">
        <v>63</v>
      </c>
      <c r="B54" s="1">
        <f t="shared" si="12"/>
        <v>2.8209951952084591</v>
      </c>
      <c r="C54" s="5">
        <f t="shared" si="13"/>
        <v>60623.994513539532</v>
      </c>
      <c r="D54" s="5">
        <f t="shared" si="14"/>
        <v>57337.242914051152</v>
      </c>
      <c r="E54" s="5">
        <f t="shared" si="1"/>
        <v>47837.242914051152</v>
      </c>
      <c r="F54" s="5">
        <f t="shared" si="2"/>
        <v>17254.334102842819</v>
      </c>
      <c r="G54" s="5">
        <f t="shared" si="3"/>
        <v>40082.908811208334</v>
      </c>
      <c r="H54" s="23">
        <f t="shared" si="18"/>
        <v>27444.235796247198</v>
      </c>
      <c r="I54" s="5">
        <f t="shared" si="15"/>
        <v>65523.715394329483</v>
      </c>
      <c r="J54" s="23"/>
      <c r="K54" s="23">
        <f t="shared" si="16"/>
        <v>80.165817622416668</v>
      </c>
      <c r="L54" s="23"/>
      <c r="M54" s="23">
        <f t="shared" si="6"/>
        <v>65603.881211951899</v>
      </c>
      <c r="N54" s="23">
        <f>J54+L54+Grade14!I54</f>
        <v>63903.979194231346</v>
      </c>
      <c r="O54" s="23">
        <f t="shared" si="19"/>
        <v>844.85130280711542</v>
      </c>
      <c r="P54" s="23">
        <f t="shared" si="17"/>
        <v>666.38200386967094</v>
      </c>
      <c r="Q54" s="23"/>
    </row>
    <row r="55" spans="1:17" x14ac:dyDescent="0.2">
      <c r="A55" s="5">
        <v>64</v>
      </c>
      <c r="B55" s="1">
        <f t="shared" si="12"/>
        <v>2.8915200750886707</v>
      </c>
      <c r="C55" s="5">
        <f t="shared" si="13"/>
        <v>62139.594376378016</v>
      </c>
      <c r="D55" s="5">
        <f t="shared" si="14"/>
        <v>58742.20398690243</v>
      </c>
      <c r="E55" s="5">
        <f t="shared" si="1"/>
        <v>49242.20398690243</v>
      </c>
      <c r="F55" s="5">
        <f t="shared" si="2"/>
        <v>17853.550000413885</v>
      </c>
      <c r="G55" s="5">
        <f t="shared" si="3"/>
        <v>40888.653986488542</v>
      </c>
      <c r="H55" s="23">
        <f t="shared" si="18"/>
        <v>28130.341691153375</v>
      </c>
      <c r="I55" s="5">
        <f t="shared" si="15"/>
        <v>66965.480734187717</v>
      </c>
      <c r="J55" s="23"/>
      <c r="K55" s="23">
        <f t="shared" si="16"/>
        <v>81.777307972977084</v>
      </c>
      <c r="L55" s="23"/>
      <c r="M55" s="23">
        <f t="shared" si="6"/>
        <v>67047.258042160698</v>
      </c>
      <c r="N55" s="23">
        <f>J55+L55+Grade14!I55</f>
        <v>65304.803799087109</v>
      </c>
      <c r="O55" s="23">
        <f t="shared" si="19"/>
        <v>865.99975880757165</v>
      </c>
      <c r="P55" s="23">
        <f t="shared" si="17"/>
        <v>679.30385349426047</v>
      </c>
      <c r="Q55" s="23"/>
    </row>
    <row r="56" spans="1:17" x14ac:dyDescent="0.2">
      <c r="A56" s="5">
        <v>65</v>
      </c>
      <c r="B56" s="1">
        <f t="shared" si="12"/>
        <v>2.9638080769658868</v>
      </c>
      <c r="C56" s="5">
        <f t="shared" si="13"/>
        <v>63693.08423578745</v>
      </c>
      <c r="D56" s="5">
        <f t="shared" si="14"/>
        <v>60182.289086574972</v>
      </c>
      <c r="E56" s="5">
        <f t="shared" si="1"/>
        <v>50682.289086574972</v>
      </c>
      <c r="F56" s="5">
        <f t="shared" si="2"/>
        <v>18467.746295424226</v>
      </c>
      <c r="G56" s="5">
        <f t="shared" si="3"/>
        <v>41714.542791150743</v>
      </c>
      <c r="H56" s="23">
        <f t="shared" si="18"/>
        <v>28833.600233432204</v>
      </c>
      <c r="I56" s="5">
        <f t="shared" si="15"/>
        <v>68443.290207542392</v>
      </c>
      <c r="J56" s="23"/>
      <c r="K56" s="23">
        <f t="shared" si="16"/>
        <v>83.429085582301482</v>
      </c>
      <c r="L56" s="23"/>
      <c r="M56" s="23">
        <f t="shared" si="6"/>
        <v>68526.719293124697</v>
      </c>
      <c r="N56" s="23">
        <f>J56+L56+Grade14!I56</f>
        <v>66740.649019064309</v>
      </c>
      <c r="O56" s="23">
        <f t="shared" si="19"/>
        <v>887.67692620801097</v>
      </c>
      <c r="P56" s="23">
        <f t="shared" si="17"/>
        <v>692.47574077577463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83.429085582301482</v>
      </c>
      <c r="L57" s="23"/>
      <c r="M57" s="23">
        <f t="shared" si="6"/>
        <v>83.429085582301482</v>
      </c>
      <c r="N57" s="23">
        <f>J57+L57+Grade14!I57</f>
        <v>0</v>
      </c>
      <c r="O57" s="23">
        <f t="shared" si="19"/>
        <v>41.46425553440384</v>
      </c>
      <c r="P57" s="23">
        <f t="shared" si="17"/>
        <v>32.168205150278972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83.429085582301482</v>
      </c>
      <c r="L58" s="23"/>
      <c r="M58" s="23">
        <f t="shared" si="6"/>
        <v>83.429085582301482</v>
      </c>
      <c r="N58" s="23">
        <f>J58+L58+Grade14!I58</f>
        <v>0</v>
      </c>
      <c r="O58" s="23">
        <f t="shared" si="19"/>
        <v>41.46425553440384</v>
      </c>
      <c r="P58" s="23">
        <f t="shared" si="17"/>
        <v>31.991172305423042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83.429085582301482</v>
      </c>
      <c r="L59" s="23"/>
      <c r="M59" s="23">
        <f t="shared" si="6"/>
        <v>83.429085582301482</v>
      </c>
      <c r="N59" s="23">
        <f>J59+L59+Grade14!I59</f>
        <v>0</v>
      </c>
      <c r="O59" s="23">
        <f t="shared" si="19"/>
        <v>41.46425553440384</v>
      </c>
      <c r="P59" s="23">
        <f t="shared" si="17"/>
        <v>31.815113734015426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83.429085582301482</v>
      </c>
      <c r="L60" s="23"/>
      <c r="M60" s="23">
        <f t="shared" si="6"/>
        <v>83.429085582301482</v>
      </c>
      <c r="N60" s="23">
        <f>J60+L60+Grade14!I60</f>
        <v>0</v>
      </c>
      <c r="O60" s="23">
        <f t="shared" si="19"/>
        <v>41.46425553440384</v>
      </c>
      <c r="P60" s="23">
        <f t="shared" si="17"/>
        <v>31.640024074289755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83.429085582301482</v>
      </c>
      <c r="L61" s="23"/>
      <c r="M61" s="23">
        <f t="shared" si="6"/>
        <v>83.429085582301482</v>
      </c>
      <c r="N61" s="23">
        <f>J61+L61+Grade14!I61</f>
        <v>0</v>
      </c>
      <c r="O61" s="23">
        <f t="shared" si="19"/>
        <v>41.46425553440384</v>
      </c>
      <c r="P61" s="23">
        <f t="shared" si="17"/>
        <v>31.465897993987355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83.429085582301482</v>
      </c>
      <c r="L62" s="23"/>
      <c r="M62" s="23">
        <f t="shared" si="6"/>
        <v>83.429085582301482</v>
      </c>
      <c r="N62" s="23">
        <f>J62+L62+Grade14!I62</f>
        <v>0</v>
      </c>
      <c r="O62" s="23">
        <f t="shared" si="19"/>
        <v>41.46425553440384</v>
      </c>
      <c r="P62" s="23">
        <f t="shared" si="17"/>
        <v>31.292730190194799</v>
      </c>
      <c r="Q62" s="23"/>
    </row>
    <row r="63" spans="1:17" x14ac:dyDescent="0.2">
      <c r="A63" s="5">
        <v>72</v>
      </c>
      <c r="H63" s="22"/>
      <c r="J63" s="23"/>
      <c r="K63" s="23">
        <f>0.002*G56</f>
        <v>83.429085582301482</v>
      </c>
      <c r="L63" s="23"/>
      <c r="M63" s="23">
        <f t="shared" si="6"/>
        <v>83.429085582301482</v>
      </c>
      <c r="N63" s="23">
        <f>J63+L63+Grade14!I63</f>
        <v>0</v>
      </c>
      <c r="O63" s="23">
        <f t="shared" si="19"/>
        <v>41.46425553440384</v>
      </c>
      <c r="P63" s="23">
        <f t="shared" si="17"/>
        <v>31.120515389182465</v>
      </c>
      <c r="Q63" s="23"/>
    </row>
    <row r="64" spans="1:17" x14ac:dyDescent="0.2">
      <c r="A64" s="5">
        <v>73</v>
      </c>
      <c r="H64" s="22"/>
      <c r="J64" s="23"/>
      <c r="K64" s="23">
        <f>0.002*G56</f>
        <v>83.429085582301482</v>
      </c>
      <c r="L64" s="23"/>
      <c r="M64" s="23">
        <f t="shared" si="6"/>
        <v>83.429085582301482</v>
      </c>
      <c r="N64" s="23">
        <f>J64+L64+Grade14!I64</f>
        <v>0</v>
      </c>
      <c r="O64" s="23">
        <f t="shared" si="19"/>
        <v>41.46425553440384</v>
      </c>
      <c r="P64" s="23">
        <f t="shared" si="17"/>
        <v>30.949248346243884</v>
      </c>
      <c r="Q64" s="23"/>
    </row>
    <row r="65" spans="1:17" x14ac:dyDescent="0.2">
      <c r="A65" s="5">
        <v>74</v>
      </c>
      <c r="H65" s="22"/>
      <c r="J65" s="23"/>
      <c r="K65" s="23">
        <f>0.002*G56</f>
        <v>83.429085582301482</v>
      </c>
      <c r="L65" s="23"/>
      <c r="M65" s="23">
        <f t="shared" si="6"/>
        <v>83.429085582301482</v>
      </c>
      <c r="N65" s="23">
        <f>J65+L65+Grade14!I65</f>
        <v>0</v>
      </c>
      <c r="O65" s="23">
        <f t="shared" si="19"/>
        <v>41.46425553440384</v>
      </c>
      <c r="P65" s="23">
        <f t="shared" si="17"/>
        <v>30.77892384553606</v>
      </c>
      <c r="Q65" s="23"/>
    </row>
    <row r="66" spans="1:17" x14ac:dyDescent="0.2">
      <c r="A66" s="5">
        <v>75</v>
      </c>
      <c r="H66" s="22"/>
      <c r="J66" s="23"/>
      <c r="K66" s="23">
        <f>0.002*G56</f>
        <v>83.429085582301482</v>
      </c>
      <c r="L66" s="23"/>
      <c r="M66" s="23">
        <f t="shared" si="6"/>
        <v>83.429085582301482</v>
      </c>
      <c r="N66" s="23">
        <f>J66+L66+Grade14!I66</f>
        <v>0</v>
      </c>
      <c r="O66" s="23">
        <f t="shared" si="19"/>
        <v>41.46425553440384</v>
      </c>
      <c r="P66" s="23">
        <f t="shared" si="17"/>
        <v>30.609536699920568</v>
      </c>
      <c r="Q66" s="23"/>
    </row>
    <row r="67" spans="1:17" x14ac:dyDescent="0.2">
      <c r="A67" s="5">
        <v>76</v>
      </c>
      <c r="H67" s="22"/>
      <c r="J67" s="23"/>
      <c r="K67" s="23">
        <f>0.002*G56</f>
        <v>83.429085582301482</v>
      </c>
      <c r="L67" s="23"/>
      <c r="M67" s="23">
        <f t="shared" si="6"/>
        <v>83.429085582301482</v>
      </c>
      <c r="N67" s="23">
        <f>J67+L67+Grade14!I67</f>
        <v>0</v>
      </c>
      <c r="O67" s="23">
        <f t="shared" si="19"/>
        <v>41.46425553440384</v>
      </c>
      <c r="P67" s="23">
        <f t="shared" si="17"/>
        <v>30.44108175080564</v>
      </c>
      <c r="Q67" s="23"/>
    </row>
    <row r="68" spans="1:17" x14ac:dyDescent="0.2">
      <c r="A68" s="5">
        <v>77</v>
      </c>
      <c r="H68" s="22"/>
      <c r="J68" s="23"/>
      <c r="K68" s="23">
        <f>0.002*G56</f>
        <v>83.429085582301482</v>
      </c>
      <c r="L68" s="23"/>
      <c r="M68" s="23">
        <f t="shared" si="6"/>
        <v>83.429085582301482</v>
      </c>
      <c r="N68" s="23">
        <f>J68+L68+Grade14!I68</f>
        <v>0</v>
      </c>
      <c r="O68" s="23">
        <f t="shared" si="19"/>
        <v>41.46425553440384</v>
      </c>
      <c r="P68" s="23">
        <f t="shared" si="17"/>
        <v>30.273553867989012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8426.3376438124506</v>
      </c>
      <c r="L69" s="23"/>
      <c r="M69" s="23">
        <f t="shared" si="6"/>
        <v>8426.3376438124506</v>
      </c>
      <c r="N69" s="23">
        <f>J69+L69+Grade14!I69</f>
        <v>0</v>
      </c>
      <c r="O69" s="23">
        <f t="shared" si="19"/>
        <v>4187.8898089747881</v>
      </c>
      <c r="P69" s="23">
        <f>O69/return^(A69-startage+1)</f>
        <v>3040.801742899675</v>
      </c>
      <c r="Q69" s="23"/>
    </row>
    <row r="70" spans="1:17" x14ac:dyDescent="0.2">
      <c r="A70" s="5">
        <v>79</v>
      </c>
      <c r="H70" s="22"/>
      <c r="P70" s="23">
        <f>SUM(P5:P69)</f>
        <v>1.1777956387959421E-10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2" sqref="N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Meta!A10+6</f>
        <v>22</v>
      </c>
      <c r="C2" s="8">
        <f>Meta!B10</f>
        <v>49327</v>
      </c>
      <c r="D2" s="8">
        <f>Meta!C10</f>
        <v>21678</v>
      </c>
      <c r="E2" s="1">
        <f>Meta!D10</f>
        <v>5.8999999999999997E-2</v>
      </c>
      <c r="F2" s="1">
        <f>Meta!H10</f>
        <v>1.7852800699689915</v>
      </c>
      <c r="G2" s="1">
        <f>Meta!E10</f>
        <v>0.497</v>
      </c>
      <c r="H2" s="1">
        <f>Meta!F10</f>
        <v>1</v>
      </c>
      <c r="I2" s="1">
        <f>Meta!D9</f>
        <v>7.2999999999999995E-2</v>
      </c>
      <c r="J2" s="14"/>
      <c r="K2" s="13">
        <f>IRR(O5:O69)+1</f>
        <v>1.1322188413004151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B12" s="1">
        <v>1</v>
      </c>
      <c r="C12" s="5">
        <f>0.1*Grade15!C12</f>
        <v>2149.0286341682222</v>
      </c>
      <c r="D12" s="5">
        <f t="shared" ref="D12:D36" si="0">IF(A12&lt;startage,1,0)*(C12*(1-initialunempprob))+IF(A12=startage,1,0)*(C12*(1-unempprob))+IF(A12&gt;startage,1,0)*(C12*(1-unempprob)+unempprob*300*52)</f>
        <v>1992.1495438739421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152.39944010635656</v>
      </c>
      <c r="G12" s="5">
        <f t="shared" ref="G12:G56" si="3">D12-F12</f>
        <v>1839.7501037675856</v>
      </c>
      <c r="H12" s="23">
        <f>0.1*Grade15!H12</f>
        <v>972.85652392680481</v>
      </c>
      <c r="I12" s="5">
        <f t="shared" ref="I12:I36" si="4">G12+IF(A12&lt;startage,1,0)*(H12*(1-initialunempprob))+IF(A12&gt;=startage,1,0)*(H12*(1-unempprob))</f>
        <v>2741.5881014477336</v>
      </c>
      <c r="J12" s="23">
        <f>0.05*feel*Grade15!G12</f>
        <v>227.03978049187404</v>
      </c>
      <c r="K12" s="23">
        <f t="shared" ref="K12:K36" si="5">IF(A12&gt;=startage,1,0)*0.002*G12</f>
        <v>0</v>
      </c>
      <c r="L12" s="23">
        <f>coltuition</f>
        <v>3662</v>
      </c>
      <c r="M12" s="23">
        <f t="shared" ref="M12:M69" si="6">I12+K12</f>
        <v>2741.5881014477336</v>
      </c>
      <c r="N12" s="23">
        <f>J12+L12+Grade15!I12</f>
        <v>29124.546935284357</v>
      </c>
      <c r="O12" s="23">
        <f t="shared" ref="O12:O43" si="7">IF(A12&lt;startage,1,0)*(M12-N12)+IF(A12&gt;=startage,1,0)*(completionprob*(part*(I12-N12)+K12))</f>
        <v>-26382.958833836623</v>
      </c>
      <c r="P12" s="23">
        <f t="shared" ref="P12:P36" si="8">O12/return^(A12-startage+1)</f>
        <v>-26382.958833836623</v>
      </c>
      <c r="Q12" s="23"/>
    </row>
    <row r="13" spans="1:17" x14ac:dyDescent="0.2">
      <c r="A13" s="5">
        <v>22</v>
      </c>
      <c r="B13" s="1">
        <f t="shared" ref="B13:B36" si="9">(1+experiencepremium)^(A13-startage)</f>
        <v>1</v>
      </c>
      <c r="C13" s="5">
        <f t="shared" ref="C13:C36" si="10">pretaxincome*B13/expnorm</f>
        <v>27629.838494111886</v>
      </c>
      <c r="D13" s="5">
        <f t="shared" si="0"/>
        <v>25999.678022959288</v>
      </c>
      <c r="E13" s="5">
        <f t="shared" si="1"/>
        <v>16499.678022959288</v>
      </c>
      <c r="F13" s="5">
        <f t="shared" si="2"/>
        <v>5688.8948744962072</v>
      </c>
      <c r="G13" s="5">
        <f t="shared" si="3"/>
        <v>20310.783148463081</v>
      </c>
      <c r="H13" s="23">
        <f t="shared" ref="H13:H37" si="11">benefits*B13/expnorm</f>
        <v>12142.632612471009</v>
      </c>
      <c r="I13" s="5">
        <f t="shared" si="4"/>
        <v>31737.000436798298</v>
      </c>
      <c r="J13" s="23"/>
      <c r="K13" s="23">
        <f t="shared" si="5"/>
        <v>40.621566296926161</v>
      </c>
      <c r="L13" s="23"/>
      <c r="M13" s="23">
        <f t="shared" si="6"/>
        <v>31777.622003095224</v>
      </c>
      <c r="N13" s="23">
        <f>J13+L13+Grade15!I13</f>
        <v>26563.376633662287</v>
      </c>
      <c r="O13" s="23">
        <f t="shared" si="7"/>
        <v>2591.4799486081702</v>
      </c>
      <c r="P13" s="23">
        <f t="shared" si="8"/>
        <v>2288.8507540041587</v>
      </c>
      <c r="Q13" s="23"/>
    </row>
    <row r="14" spans="1:17" x14ac:dyDescent="0.2">
      <c r="A14" s="5">
        <v>23</v>
      </c>
      <c r="B14" s="1">
        <f t="shared" si="9"/>
        <v>1.0249999999999999</v>
      </c>
      <c r="C14" s="5">
        <f t="shared" si="10"/>
        <v>28320.58445646468</v>
      </c>
      <c r="D14" s="5">
        <f t="shared" si="0"/>
        <v>27570.069973533267</v>
      </c>
      <c r="E14" s="5">
        <f t="shared" si="1"/>
        <v>18070.069973533267</v>
      </c>
      <c r="F14" s="5">
        <f t="shared" si="2"/>
        <v>6201.6278463586114</v>
      </c>
      <c r="G14" s="5">
        <f t="shared" si="3"/>
        <v>21368.442127174654</v>
      </c>
      <c r="H14" s="23">
        <f t="shared" si="11"/>
        <v>12446.198427782781</v>
      </c>
      <c r="I14" s="5">
        <f t="shared" si="4"/>
        <v>33080.314847718255</v>
      </c>
      <c r="J14" s="23"/>
      <c r="K14" s="23">
        <f t="shared" si="5"/>
        <v>42.736884254349306</v>
      </c>
      <c r="L14" s="23"/>
      <c r="M14" s="23">
        <f t="shared" si="6"/>
        <v>33123.051731972606</v>
      </c>
      <c r="N14" s="23">
        <f>J14+L14+Grade15!I14</f>
        <v>27138.286504503849</v>
      </c>
      <c r="O14" s="23">
        <f t="shared" si="7"/>
        <v>2974.4283180519715</v>
      </c>
      <c r="P14" s="23">
        <f t="shared" si="8"/>
        <v>2320.2925826377623</v>
      </c>
      <c r="Q14" s="23"/>
    </row>
    <row r="15" spans="1:17" x14ac:dyDescent="0.2">
      <c r="A15" s="5">
        <v>24</v>
      </c>
      <c r="B15" s="1">
        <f t="shared" si="9"/>
        <v>1.0506249999999999</v>
      </c>
      <c r="C15" s="5">
        <f t="shared" si="10"/>
        <v>29028.599067876294</v>
      </c>
      <c r="D15" s="5">
        <f t="shared" si="0"/>
        <v>28236.311722871596</v>
      </c>
      <c r="E15" s="5">
        <f t="shared" si="1"/>
        <v>18736.311722871596</v>
      </c>
      <c r="F15" s="5">
        <f t="shared" si="2"/>
        <v>6419.1557775175761</v>
      </c>
      <c r="G15" s="5">
        <f t="shared" si="3"/>
        <v>21817.155945354021</v>
      </c>
      <c r="H15" s="23">
        <f t="shared" si="11"/>
        <v>12757.353388477353</v>
      </c>
      <c r="I15" s="5">
        <f t="shared" si="4"/>
        <v>33821.825483911212</v>
      </c>
      <c r="J15" s="23"/>
      <c r="K15" s="23">
        <f t="shared" si="5"/>
        <v>43.634311890708041</v>
      </c>
      <c r="L15" s="23"/>
      <c r="M15" s="23">
        <f t="shared" si="6"/>
        <v>33865.459795801922</v>
      </c>
      <c r="N15" s="23">
        <f>J15+L15+Grade15!I15</f>
        <v>27727.569122116442</v>
      </c>
      <c r="O15" s="23">
        <f t="shared" si="7"/>
        <v>3050.5316648216831</v>
      </c>
      <c r="P15" s="23">
        <f t="shared" si="8"/>
        <v>2101.7662031454515</v>
      </c>
      <c r="Q15" s="23"/>
    </row>
    <row r="16" spans="1:17" x14ac:dyDescent="0.2">
      <c r="A16" s="5">
        <v>25</v>
      </c>
      <c r="B16" s="1">
        <f t="shared" si="9"/>
        <v>1.0768906249999999</v>
      </c>
      <c r="C16" s="5">
        <f t="shared" si="10"/>
        <v>29754.314044573202</v>
      </c>
      <c r="D16" s="5">
        <f t="shared" si="0"/>
        <v>28919.209515943388</v>
      </c>
      <c r="E16" s="5">
        <f t="shared" si="1"/>
        <v>19419.209515943388</v>
      </c>
      <c r="F16" s="5">
        <f t="shared" si="2"/>
        <v>6642.1219069555164</v>
      </c>
      <c r="G16" s="5">
        <f t="shared" si="3"/>
        <v>22277.087608987873</v>
      </c>
      <c r="H16" s="23">
        <f t="shared" si="11"/>
        <v>13076.287223189285</v>
      </c>
      <c r="I16" s="5">
        <f t="shared" si="4"/>
        <v>34581.873886008994</v>
      </c>
      <c r="J16" s="23"/>
      <c r="K16" s="23">
        <f t="shared" si="5"/>
        <v>44.554175217975747</v>
      </c>
      <c r="L16" s="23"/>
      <c r="M16" s="23">
        <f t="shared" si="6"/>
        <v>34626.428061226972</v>
      </c>
      <c r="N16" s="23">
        <f>J16+L16+Grade15!I16</f>
        <v>28331.583805169357</v>
      </c>
      <c r="O16" s="23">
        <f t="shared" si="7"/>
        <v>3128.5375952606337</v>
      </c>
      <c r="P16" s="23">
        <f t="shared" si="8"/>
        <v>1903.7936210868061</v>
      </c>
      <c r="Q16" s="23"/>
    </row>
    <row r="17" spans="1:17" x14ac:dyDescent="0.2">
      <c r="A17" s="5">
        <v>26</v>
      </c>
      <c r="B17" s="1">
        <f t="shared" si="9"/>
        <v>1.1038128906249998</v>
      </c>
      <c r="C17" s="5">
        <f t="shared" si="10"/>
        <v>30498.17189568753</v>
      </c>
      <c r="D17" s="5">
        <f t="shared" si="0"/>
        <v>29619.179753841971</v>
      </c>
      <c r="E17" s="5">
        <f t="shared" si="1"/>
        <v>20119.179753841971</v>
      </c>
      <c r="F17" s="5">
        <f t="shared" si="2"/>
        <v>6870.6621896294037</v>
      </c>
      <c r="G17" s="5">
        <f t="shared" si="3"/>
        <v>22748.517564212569</v>
      </c>
      <c r="H17" s="23">
        <f t="shared" si="11"/>
        <v>13403.194403769017</v>
      </c>
      <c r="I17" s="5">
        <f t="shared" si="4"/>
        <v>35360.923498159216</v>
      </c>
      <c r="J17" s="23"/>
      <c r="K17" s="23">
        <f t="shared" si="5"/>
        <v>45.497035128425139</v>
      </c>
      <c r="L17" s="23"/>
      <c r="M17" s="23">
        <f t="shared" si="6"/>
        <v>35406.420533287645</v>
      </c>
      <c r="N17" s="23">
        <f>J17+L17+Grade15!I17</f>
        <v>28950.698855298579</v>
      </c>
      <c r="O17" s="23">
        <f t="shared" si="7"/>
        <v>3208.4936739605646</v>
      </c>
      <c r="P17" s="23">
        <f t="shared" si="8"/>
        <v>1724.4448068139729</v>
      </c>
      <c r="Q17" s="23"/>
    </row>
    <row r="18" spans="1:17" x14ac:dyDescent="0.2">
      <c r="A18" s="5">
        <v>27</v>
      </c>
      <c r="B18" s="1">
        <f t="shared" si="9"/>
        <v>1.1314082128906247</v>
      </c>
      <c r="C18" s="5">
        <f t="shared" si="10"/>
        <v>31260.626193079715</v>
      </c>
      <c r="D18" s="5">
        <f t="shared" si="0"/>
        <v>30336.649247688016</v>
      </c>
      <c r="E18" s="5">
        <f t="shared" si="1"/>
        <v>20836.649247688016</v>
      </c>
      <c r="F18" s="5">
        <f t="shared" si="2"/>
        <v>7104.9159793701365</v>
      </c>
      <c r="G18" s="5">
        <f t="shared" si="3"/>
        <v>23231.733268317879</v>
      </c>
      <c r="H18" s="23">
        <f t="shared" si="11"/>
        <v>13738.274263863243</v>
      </c>
      <c r="I18" s="5">
        <f t="shared" si="4"/>
        <v>36159.449350613191</v>
      </c>
      <c r="J18" s="23"/>
      <c r="K18" s="23">
        <f t="shared" si="5"/>
        <v>46.463466536635757</v>
      </c>
      <c r="L18" s="23"/>
      <c r="M18" s="23">
        <f t="shared" si="6"/>
        <v>36205.912817149831</v>
      </c>
      <c r="N18" s="23">
        <f>J18+L18+Grade15!I18</f>
        <v>29585.291781681044</v>
      </c>
      <c r="O18" s="23">
        <f t="shared" si="7"/>
        <v>3290.448654627985</v>
      </c>
      <c r="P18" s="23">
        <f t="shared" si="8"/>
        <v>1561.9705885190501</v>
      </c>
      <c r="Q18" s="23"/>
    </row>
    <row r="19" spans="1:17" x14ac:dyDescent="0.2">
      <c r="A19" s="5">
        <v>28</v>
      </c>
      <c r="B19" s="1">
        <f t="shared" si="9"/>
        <v>1.1596934182128902</v>
      </c>
      <c r="C19" s="5">
        <f t="shared" si="10"/>
        <v>32042.141847906707</v>
      </c>
      <c r="D19" s="5">
        <f t="shared" si="0"/>
        <v>31072.055478880215</v>
      </c>
      <c r="E19" s="5">
        <f t="shared" si="1"/>
        <v>21572.055478880215</v>
      </c>
      <c r="F19" s="5">
        <f t="shared" si="2"/>
        <v>7345.0261138543901</v>
      </c>
      <c r="G19" s="5">
        <f t="shared" si="3"/>
        <v>23727.029365025825</v>
      </c>
      <c r="H19" s="23">
        <f t="shared" si="11"/>
        <v>14081.731120459821</v>
      </c>
      <c r="I19" s="5">
        <f t="shared" si="4"/>
        <v>36977.938349378514</v>
      </c>
      <c r="J19" s="23"/>
      <c r="K19" s="23">
        <f t="shared" si="5"/>
        <v>47.454058730051649</v>
      </c>
      <c r="L19" s="23"/>
      <c r="M19" s="23">
        <f t="shared" si="6"/>
        <v>37025.392408108564</v>
      </c>
      <c r="N19" s="23">
        <f>J19+L19+Grade15!I19</f>
        <v>30235.749531223075</v>
      </c>
      <c r="O19" s="23">
        <f t="shared" si="7"/>
        <v>3374.4525098120885</v>
      </c>
      <c r="P19" s="23">
        <f t="shared" si="8"/>
        <v>1414.7857486507553</v>
      </c>
      <c r="Q19" s="23"/>
    </row>
    <row r="20" spans="1:17" x14ac:dyDescent="0.2">
      <c r="A20" s="5">
        <v>29</v>
      </c>
      <c r="B20" s="1">
        <f t="shared" si="9"/>
        <v>1.1886857536682125</v>
      </c>
      <c r="C20" s="5">
        <f t="shared" si="10"/>
        <v>32843.195394104376</v>
      </c>
      <c r="D20" s="5">
        <f t="shared" si="0"/>
        <v>31825.846865852222</v>
      </c>
      <c r="E20" s="5">
        <f t="shared" si="1"/>
        <v>22325.846865852222</v>
      </c>
      <c r="F20" s="5">
        <f t="shared" si="2"/>
        <v>7591.1390017007507</v>
      </c>
      <c r="G20" s="5">
        <f t="shared" si="3"/>
        <v>24234.707864151471</v>
      </c>
      <c r="H20" s="23">
        <f t="shared" si="11"/>
        <v>14433.774398471316</v>
      </c>
      <c r="I20" s="5">
        <f t="shared" si="4"/>
        <v>37816.889573112981</v>
      </c>
      <c r="J20" s="23"/>
      <c r="K20" s="23">
        <f t="shared" si="5"/>
        <v>48.469415728302941</v>
      </c>
      <c r="L20" s="23"/>
      <c r="M20" s="23">
        <f t="shared" si="6"/>
        <v>37865.358988841283</v>
      </c>
      <c r="N20" s="23">
        <f>J20+L20+Grade15!I20</f>
        <v>30902.468724503651</v>
      </c>
      <c r="O20" s="23">
        <f t="shared" si="7"/>
        <v>3460.5564613758038</v>
      </c>
      <c r="P20" s="23">
        <f t="shared" si="8"/>
        <v>1281.4536949909091</v>
      </c>
      <c r="Q20" s="23"/>
    </row>
    <row r="21" spans="1:17" x14ac:dyDescent="0.2">
      <c r="A21" s="5">
        <v>30</v>
      </c>
      <c r="B21" s="1">
        <f t="shared" si="9"/>
        <v>1.2184028975099177</v>
      </c>
      <c r="C21" s="5">
        <f t="shared" si="10"/>
        <v>33664.275278956986</v>
      </c>
      <c r="D21" s="5">
        <f t="shared" si="0"/>
        <v>32598.483037498529</v>
      </c>
      <c r="E21" s="5">
        <f t="shared" si="1"/>
        <v>23098.483037498529</v>
      </c>
      <c r="F21" s="5">
        <f t="shared" si="2"/>
        <v>7843.4047117432692</v>
      </c>
      <c r="G21" s="5">
        <f t="shared" si="3"/>
        <v>24755.078325755261</v>
      </c>
      <c r="H21" s="23">
        <f t="shared" si="11"/>
        <v>14794.618758433098</v>
      </c>
      <c r="I21" s="5">
        <f t="shared" si="4"/>
        <v>38676.814577440804</v>
      </c>
      <c r="J21" s="23"/>
      <c r="K21" s="23">
        <f t="shared" si="5"/>
        <v>49.51015665151052</v>
      </c>
      <c r="L21" s="23"/>
      <c r="M21" s="23">
        <f t="shared" si="6"/>
        <v>38726.324734092312</v>
      </c>
      <c r="N21" s="23">
        <f>J21+L21+Grade15!I21</f>
        <v>31585.855897616235</v>
      </c>
      <c r="O21" s="23">
        <f t="shared" si="7"/>
        <v>3548.8130117286114</v>
      </c>
      <c r="P21" s="23">
        <f t="shared" si="8"/>
        <v>1160.672560318709</v>
      </c>
      <c r="Q21" s="23"/>
    </row>
    <row r="22" spans="1:17" x14ac:dyDescent="0.2">
      <c r="A22" s="5">
        <v>31</v>
      </c>
      <c r="B22" s="1">
        <f t="shared" si="9"/>
        <v>1.2488629699476654</v>
      </c>
      <c r="C22" s="5">
        <f t="shared" si="10"/>
        <v>34505.882160930902</v>
      </c>
      <c r="D22" s="5">
        <f t="shared" si="0"/>
        <v>33390.435113435982</v>
      </c>
      <c r="E22" s="5">
        <f t="shared" si="1"/>
        <v>23890.435113435982</v>
      </c>
      <c r="F22" s="5">
        <f t="shared" si="2"/>
        <v>8101.977064536848</v>
      </c>
      <c r="G22" s="5">
        <f t="shared" si="3"/>
        <v>25288.458048899134</v>
      </c>
      <c r="H22" s="23">
        <f t="shared" si="11"/>
        <v>15164.484227393923</v>
      </c>
      <c r="I22" s="5">
        <f t="shared" si="4"/>
        <v>39558.237706876818</v>
      </c>
      <c r="J22" s="23"/>
      <c r="K22" s="23">
        <f t="shared" si="5"/>
        <v>50.576916097798268</v>
      </c>
      <c r="L22" s="23"/>
      <c r="M22" s="23">
        <f t="shared" si="6"/>
        <v>39608.81462297462</v>
      </c>
      <c r="N22" s="23">
        <f>J22+L22+Grade15!I22</f>
        <v>32286.32775005664</v>
      </c>
      <c r="O22" s="23">
        <f t="shared" si="7"/>
        <v>3639.275975840234</v>
      </c>
      <c r="P22" s="23">
        <f t="shared" si="8"/>
        <v>1051.2625980678797</v>
      </c>
      <c r="Q22" s="23"/>
    </row>
    <row r="23" spans="1:17" x14ac:dyDescent="0.2">
      <c r="A23" s="5">
        <v>32</v>
      </c>
      <c r="B23" s="1">
        <f t="shared" si="9"/>
        <v>1.2800845441963571</v>
      </c>
      <c r="C23" s="5">
        <f t="shared" si="10"/>
        <v>35368.529214954178</v>
      </c>
      <c r="D23" s="5">
        <f t="shared" si="0"/>
        <v>34202.185991271886</v>
      </c>
      <c r="E23" s="5">
        <f t="shared" si="1"/>
        <v>24702.185991271886</v>
      </c>
      <c r="F23" s="5">
        <f t="shared" si="2"/>
        <v>8367.0137261502714</v>
      </c>
      <c r="G23" s="5">
        <f t="shared" si="3"/>
        <v>25835.172265121615</v>
      </c>
      <c r="H23" s="23">
        <f t="shared" si="11"/>
        <v>15543.596333078773</v>
      </c>
      <c r="I23" s="5">
        <f t="shared" si="4"/>
        <v>40461.696414548744</v>
      </c>
      <c r="J23" s="23"/>
      <c r="K23" s="23">
        <f t="shared" si="5"/>
        <v>51.670344530243234</v>
      </c>
      <c r="L23" s="23"/>
      <c r="M23" s="23">
        <f t="shared" si="6"/>
        <v>40513.366759078985</v>
      </c>
      <c r="N23" s="23">
        <f>J23+L23+Grade15!I23</f>
        <v>33004.311398808059</v>
      </c>
      <c r="O23" s="23">
        <f t="shared" si="7"/>
        <v>3732.0005140546509</v>
      </c>
      <c r="P23" s="23">
        <f t="shared" si="8"/>
        <v>952.15475362413883</v>
      </c>
      <c r="Q23" s="23"/>
    </row>
    <row r="24" spans="1:17" x14ac:dyDescent="0.2">
      <c r="A24" s="5">
        <v>33</v>
      </c>
      <c r="B24" s="1">
        <f t="shared" si="9"/>
        <v>1.312086657801266</v>
      </c>
      <c r="C24" s="5">
        <f t="shared" si="10"/>
        <v>36252.742445328025</v>
      </c>
      <c r="D24" s="5">
        <f t="shared" si="0"/>
        <v>35034.230641053677</v>
      </c>
      <c r="E24" s="5">
        <f t="shared" si="1"/>
        <v>25534.230641053677</v>
      </c>
      <c r="F24" s="5">
        <f t="shared" si="2"/>
        <v>8638.6763043040264</v>
      </c>
      <c r="G24" s="5">
        <f t="shared" si="3"/>
        <v>26395.55433674965</v>
      </c>
      <c r="H24" s="23">
        <f t="shared" si="11"/>
        <v>15932.186241405741</v>
      </c>
      <c r="I24" s="5">
        <f t="shared" si="4"/>
        <v>41387.741589912453</v>
      </c>
      <c r="J24" s="23"/>
      <c r="K24" s="23">
        <f t="shared" si="5"/>
        <v>52.791108673499302</v>
      </c>
      <c r="L24" s="23"/>
      <c r="M24" s="23">
        <f t="shared" si="6"/>
        <v>41440.53269858595</v>
      </c>
      <c r="N24" s="23">
        <f>J24+L24+Grade15!I24</f>
        <v>33740.244638778255</v>
      </c>
      <c r="O24" s="23">
        <f t="shared" si="7"/>
        <v>3827.0431657244258</v>
      </c>
      <c r="P24" s="23">
        <f t="shared" si="8"/>
        <v>862.38030203020196</v>
      </c>
      <c r="Q24" s="23"/>
    </row>
    <row r="25" spans="1:17" x14ac:dyDescent="0.2">
      <c r="A25" s="5">
        <v>34</v>
      </c>
      <c r="B25" s="1">
        <f t="shared" si="9"/>
        <v>1.3448888242462975</v>
      </c>
      <c r="C25" s="5">
        <f t="shared" si="10"/>
        <v>37159.061006461226</v>
      </c>
      <c r="D25" s="5">
        <f t="shared" si="0"/>
        <v>35887.076407080014</v>
      </c>
      <c r="E25" s="5">
        <f t="shared" si="1"/>
        <v>26387.076407080014</v>
      </c>
      <c r="F25" s="5">
        <f t="shared" si="2"/>
        <v>8917.1304469116239</v>
      </c>
      <c r="G25" s="5">
        <f t="shared" si="3"/>
        <v>26969.945960168392</v>
      </c>
      <c r="H25" s="23">
        <f t="shared" si="11"/>
        <v>16330.490897440883</v>
      </c>
      <c r="I25" s="5">
        <f t="shared" si="4"/>
        <v>42336.937894660266</v>
      </c>
      <c r="J25" s="23"/>
      <c r="K25" s="23">
        <f t="shared" si="5"/>
        <v>53.939891920336784</v>
      </c>
      <c r="L25" s="23"/>
      <c r="M25" s="23">
        <f t="shared" si="6"/>
        <v>42390.877786580604</v>
      </c>
      <c r="N25" s="23">
        <f>J25+L25+Grade15!I25</f>
        <v>34494.576209747713</v>
      </c>
      <c r="O25" s="23">
        <f t="shared" si="7"/>
        <v>3924.4618836859468</v>
      </c>
      <c r="P25" s="23">
        <f t="shared" si="8"/>
        <v>781.06145296468878</v>
      </c>
      <c r="Q25" s="23"/>
    </row>
    <row r="26" spans="1:17" x14ac:dyDescent="0.2">
      <c r="A26" s="5">
        <v>35</v>
      </c>
      <c r="B26" s="1">
        <f t="shared" si="9"/>
        <v>1.3785110448524549</v>
      </c>
      <c r="C26" s="5">
        <f t="shared" si="10"/>
        <v>38088.037531622758</v>
      </c>
      <c r="D26" s="5">
        <f t="shared" si="0"/>
        <v>36761.243317257016</v>
      </c>
      <c r="E26" s="5">
        <f t="shared" si="1"/>
        <v>27261.243317257016</v>
      </c>
      <c r="F26" s="5">
        <f t="shared" si="2"/>
        <v>9202.5459430844166</v>
      </c>
      <c r="G26" s="5">
        <f t="shared" si="3"/>
        <v>27558.6973741726</v>
      </c>
      <c r="H26" s="23">
        <f t="shared" si="11"/>
        <v>16738.753169876905</v>
      </c>
      <c r="I26" s="5">
        <f t="shared" si="4"/>
        <v>43309.864107026769</v>
      </c>
      <c r="J26" s="23"/>
      <c r="K26" s="23">
        <f t="shared" si="5"/>
        <v>55.117394748345198</v>
      </c>
      <c r="L26" s="23"/>
      <c r="M26" s="23">
        <f t="shared" si="6"/>
        <v>43364.981501775117</v>
      </c>
      <c r="N26" s="23">
        <f>J26+L26+Grade15!I26</f>
        <v>35267.766069991398</v>
      </c>
      <c r="O26" s="23">
        <f t="shared" si="7"/>
        <v>4024.3160695965071</v>
      </c>
      <c r="P26" s="23">
        <f t="shared" si="8"/>
        <v>707.40283303262322</v>
      </c>
      <c r="Q26" s="23"/>
    </row>
    <row r="27" spans="1:17" x14ac:dyDescent="0.2">
      <c r="A27" s="5">
        <v>36</v>
      </c>
      <c r="B27" s="1">
        <f t="shared" si="9"/>
        <v>1.4129738209737661</v>
      </c>
      <c r="C27" s="5">
        <f t="shared" si="10"/>
        <v>39040.238469913318</v>
      </c>
      <c r="D27" s="5">
        <f t="shared" si="0"/>
        <v>37657.264400188433</v>
      </c>
      <c r="E27" s="5">
        <f t="shared" si="1"/>
        <v>28157.264400188433</v>
      </c>
      <c r="F27" s="5">
        <f t="shared" si="2"/>
        <v>9495.0968266615237</v>
      </c>
      <c r="G27" s="5">
        <f t="shared" si="3"/>
        <v>28162.167573526909</v>
      </c>
      <c r="H27" s="23">
        <f t="shared" si="11"/>
        <v>17157.221999123823</v>
      </c>
      <c r="I27" s="5">
        <f t="shared" si="4"/>
        <v>44307.113474702426</v>
      </c>
      <c r="J27" s="23"/>
      <c r="K27" s="23">
        <f t="shared" si="5"/>
        <v>56.324335147053823</v>
      </c>
      <c r="L27" s="23"/>
      <c r="M27" s="23">
        <f t="shared" si="6"/>
        <v>44363.437809849478</v>
      </c>
      <c r="N27" s="23">
        <f>J27+L27+Grade15!I27</f>
        <v>36060.285676741187</v>
      </c>
      <c r="O27" s="23">
        <f t="shared" si="7"/>
        <v>4126.6666101548217</v>
      </c>
      <c r="P27" s="23">
        <f t="shared" si="8"/>
        <v>640.6837637333756</v>
      </c>
      <c r="Q27" s="23"/>
    </row>
    <row r="28" spans="1:17" x14ac:dyDescent="0.2">
      <c r="A28" s="5">
        <v>37</v>
      </c>
      <c r="B28" s="1">
        <f t="shared" si="9"/>
        <v>1.4482981664981105</v>
      </c>
      <c r="C28" s="5">
        <f t="shared" si="10"/>
        <v>40016.244431661151</v>
      </c>
      <c r="D28" s="5">
        <f t="shared" si="0"/>
        <v>38575.686010193145</v>
      </c>
      <c r="E28" s="5">
        <f t="shared" si="1"/>
        <v>29075.686010193145</v>
      </c>
      <c r="F28" s="5">
        <f t="shared" si="2"/>
        <v>9794.9614823280608</v>
      </c>
      <c r="G28" s="5">
        <f t="shared" si="3"/>
        <v>28780.724527865084</v>
      </c>
      <c r="H28" s="23">
        <f t="shared" si="11"/>
        <v>17586.152549101924</v>
      </c>
      <c r="I28" s="5">
        <f t="shared" si="4"/>
        <v>45329.294076569997</v>
      </c>
      <c r="J28" s="23"/>
      <c r="K28" s="23">
        <f t="shared" si="5"/>
        <v>57.561449055730172</v>
      </c>
      <c r="L28" s="23"/>
      <c r="M28" s="23">
        <f t="shared" si="6"/>
        <v>45386.855525625724</v>
      </c>
      <c r="N28" s="23">
        <f>J28+L28+Grade15!I28</f>
        <v>36872.618273659718</v>
      </c>
      <c r="O28" s="23">
        <f t="shared" si="7"/>
        <v>4231.5759142271063</v>
      </c>
      <c r="P28" s="23">
        <f t="shared" si="8"/>
        <v>580.25126103368154</v>
      </c>
      <c r="Q28" s="23"/>
    </row>
    <row r="29" spans="1:17" x14ac:dyDescent="0.2">
      <c r="A29" s="5">
        <v>38</v>
      </c>
      <c r="B29" s="1">
        <f t="shared" si="9"/>
        <v>1.4845056206605631</v>
      </c>
      <c r="C29" s="5">
        <f t="shared" si="10"/>
        <v>41016.650542452684</v>
      </c>
      <c r="D29" s="5">
        <f t="shared" si="0"/>
        <v>39517.068160447976</v>
      </c>
      <c r="E29" s="5">
        <f t="shared" si="1"/>
        <v>30017.068160447976</v>
      </c>
      <c r="F29" s="5">
        <f t="shared" si="2"/>
        <v>10102.322754386263</v>
      </c>
      <c r="G29" s="5">
        <f t="shared" si="3"/>
        <v>29414.745406061713</v>
      </c>
      <c r="H29" s="23">
        <f t="shared" si="11"/>
        <v>18025.806362829469</v>
      </c>
      <c r="I29" s="5">
        <f t="shared" si="4"/>
        <v>46377.029193484246</v>
      </c>
      <c r="J29" s="23"/>
      <c r="K29" s="23">
        <f t="shared" si="5"/>
        <v>58.829490812123424</v>
      </c>
      <c r="L29" s="23"/>
      <c r="M29" s="23">
        <f t="shared" si="6"/>
        <v>46435.85868429637</v>
      </c>
      <c r="N29" s="23">
        <f>J29+L29+Grade15!I29</f>
        <v>37705.259185501207</v>
      </c>
      <c r="O29" s="23">
        <f t="shared" si="7"/>
        <v>4339.1079509011961</v>
      </c>
      <c r="P29" s="23">
        <f t="shared" si="8"/>
        <v>525.51368933875813</v>
      </c>
      <c r="Q29" s="23"/>
    </row>
    <row r="30" spans="1:17" x14ac:dyDescent="0.2">
      <c r="A30" s="5">
        <v>39</v>
      </c>
      <c r="B30" s="1">
        <f t="shared" si="9"/>
        <v>1.521618261177077</v>
      </c>
      <c r="C30" s="5">
        <f t="shared" si="10"/>
        <v>42042.066806013994</v>
      </c>
      <c r="D30" s="5">
        <f t="shared" si="0"/>
        <v>40481.984864459169</v>
      </c>
      <c r="E30" s="5">
        <f t="shared" si="1"/>
        <v>30981.984864459169</v>
      </c>
      <c r="F30" s="5">
        <f t="shared" si="2"/>
        <v>10417.368058245918</v>
      </c>
      <c r="G30" s="5">
        <f t="shared" si="3"/>
        <v>30064.616806213249</v>
      </c>
      <c r="H30" s="23">
        <f t="shared" si="11"/>
        <v>18476.451521900202</v>
      </c>
      <c r="I30" s="5">
        <f t="shared" si="4"/>
        <v>47450.957688321345</v>
      </c>
      <c r="J30" s="23"/>
      <c r="K30" s="23">
        <f t="shared" si="5"/>
        <v>60.129233612426496</v>
      </c>
      <c r="L30" s="23"/>
      <c r="M30" s="23">
        <f t="shared" si="6"/>
        <v>47511.086921933769</v>
      </c>
      <c r="N30" s="23">
        <f>J30+L30+Grade15!I30</f>
        <v>38558.716120138735</v>
      </c>
      <c r="O30" s="23">
        <f t="shared" si="7"/>
        <v>4449.3282884921327</v>
      </c>
      <c r="P30" s="23">
        <f t="shared" si="8"/>
        <v>475.9350088872809</v>
      </c>
      <c r="Q30" s="23"/>
    </row>
    <row r="31" spans="1:17" x14ac:dyDescent="0.2">
      <c r="A31" s="5">
        <v>40</v>
      </c>
      <c r="B31" s="1">
        <f t="shared" si="9"/>
        <v>1.559658717706504</v>
      </c>
      <c r="C31" s="5">
        <f t="shared" si="10"/>
        <v>43093.118476164345</v>
      </c>
      <c r="D31" s="5">
        <f t="shared" si="0"/>
        <v>41471.024486070652</v>
      </c>
      <c r="E31" s="5">
        <f t="shared" si="1"/>
        <v>31971.024486070652</v>
      </c>
      <c r="F31" s="5">
        <f t="shared" si="2"/>
        <v>10740.289494702069</v>
      </c>
      <c r="G31" s="5">
        <f t="shared" si="3"/>
        <v>30730.734991368583</v>
      </c>
      <c r="H31" s="23">
        <f t="shared" si="11"/>
        <v>18938.36280994771</v>
      </c>
      <c r="I31" s="5">
        <f t="shared" si="4"/>
        <v>48551.734395529376</v>
      </c>
      <c r="J31" s="23"/>
      <c r="K31" s="23">
        <f t="shared" si="5"/>
        <v>61.461469982737164</v>
      </c>
      <c r="L31" s="23"/>
      <c r="M31" s="23">
        <f t="shared" si="6"/>
        <v>48613.195865512113</v>
      </c>
      <c r="N31" s="23">
        <f>J31+L31+Grade15!I31</f>
        <v>39433.509478142209</v>
      </c>
      <c r="O31" s="23">
        <f t="shared" si="7"/>
        <v>4562.304134522843</v>
      </c>
      <c r="P31" s="23">
        <f t="shared" si="8"/>
        <v>431.02956125376539</v>
      </c>
      <c r="Q31" s="23"/>
    </row>
    <row r="32" spans="1:17" x14ac:dyDescent="0.2">
      <c r="A32" s="5">
        <v>41</v>
      </c>
      <c r="B32" s="1">
        <f t="shared" si="9"/>
        <v>1.5986501856491666</v>
      </c>
      <c r="C32" s="5">
        <f t="shared" si="10"/>
        <v>44170.446438068459</v>
      </c>
      <c r="D32" s="5">
        <f t="shared" si="0"/>
        <v>42484.790098222424</v>
      </c>
      <c r="E32" s="5">
        <f t="shared" si="1"/>
        <v>32984.790098222424</v>
      </c>
      <c r="F32" s="5">
        <f t="shared" si="2"/>
        <v>11071.283967069621</v>
      </c>
      <c r="G32" s="5">
        <f t="shared" si="3"/>
        <v>31413.506131152804</v>
      </c>
      <c r="H32" s="23">
        <f t="shared" si="11"/>
        <v>19411.821880196403</v>
      </c>
      <c r="I32" s="5">
        <f t="shared" si="4"/>
        <v>49680.030520417626</v>
      </c>
      <c r="J32" s="23"/>
      <c r="K32" s="23">
        <f t="shared" si="5"/>
        <v>62.827012262305608</v>
      </c>
      <c r="L32" s="23"/>
      <c r="M32" s="23">
        <f t="shared" si="6"/>
        <v>49742.857532679933</v>
      </c>
      <c r="N32" s="23">
        <f>J32+L32+Grade15!I32</f>
        <v>40330.172670095752</v>
      </c>
      <c r="O32" s="23">
        <f t="shared" si="7"/>
        <v>4678.1043767043375</v>
      </c>
      <c r="P32" s="23">
        <f t="shared" si="8"/>
        <v>390.35734277756495</v>
      </c>
      <c r="Q32" s="23"/>
    </row>
    <row r="33" spans="1:17" x14ac:dyDescent="0.2">
      <c r="A33" s="5">
        <v>42</v>
      </c>
      <c r="B33" s="1">
        <f t="shared" si="9"/>
        <v>1.6386164402903955</v>
      </c>
      <c r="C33" s="5">
        <f t="shared" si="10"/>
        <v>45274.707599020163</v>
      </c>
      <c r="D33" s="5">
        <f t="shared" si="0"/>
        <v>43523.899850677975</v>
      </c>
      <c r="E33" s="5">
        <f t="shared" si="1"/>
        <v>34023.899850677975</v>
      </c>
      <c r="F33" s="5">
        <f t="shared" si="2"/>
        <v>11410.553301246358</v>
      </c>
      <c r="G33" s="5">
        <f t="shared" si="3"/>
        <v>32113.346549431619</v>
      </c>
      <c r="H33" s="23">
        <f t="shared" si="11"/>
        <v>19897.117427201309</v>
      </c>
      <c r="I33" s="5">
        <f t="shared" si="4"/>
        <v>50836.534048428046</v>
      </c>
      <c r="J33" s="23"/>
      <c r="K33" s="23">
        <f t="shared" si="5"/>
        <v>64.226693098863237</v>
      </c>
      <c r="L33" s="23"/>
      <c r="M33" s="23">
        <f t="shared" si="6"/>
        <v>50900.760741526909</v>
      </c>
      <c r="N33" s="23">
        <f>J33+L33+Grade15!I33</f>
        <v>41249.252441848148</v>
      </c>
      <c r="O33" s="23">
        <f t="shared" si="7"/>
        <v>4796.7996249403441</v>
      </c>
      <c r="P33" s="23">
        <f t="shared" si="8"/>
        <v>353.51972039897873</v>
      </c>
      <c r="Q33" s="23"/>
    </row>
    <row r="34" spans="1:17" x14ac:dyDescent="0.2">
      <c r="A34" s="5">
        <v>43</v>
      </c>
      <c r="B34" s="1">
        <f t="shared" si="9"/>
        <v>1.6795818512976552</v>
      </c>
      <c r="C34" s="5">
        <f t="shared" si="10"/>
        <v>46406.575288995657</v>
      </c>
      <c r="D34" s="5">
        <f t="shared" si="0"/>
        <v>44588.987346944916</v>
      </c>
      <c r="E34" s="5">
        <f t="shared" si="1"/>
        <v>35088.987346944916</v>
      </c>
      <c r="F34" s="5">
        <f t="shared" si="2"/>
        <v>11817.203103472008</v>
      </c>
      <c r="G34" s="5">
        <f t="shared" si="3"/>
        <v>32771.78424347291</v>
      </c>
      <c r="H34" s="23">
        <f t="shared" si="11"/>
        <v>20394.545362881341</v>
      </c>
      <c r="I34" s="5">
        <f t="shared" si="4"/>
        <v>51963.051429944258</v>
      </c>
      <c r="J34" s="23"/>
      <c r="K34" s="23">
        <f t="shared" si="5"/>
        <v>65.543568486945816</v>
      </c>
      <c r="L34" s="23"/>
      <c r="M34" s="23">
        <f t="shared" si="6"/>
        <v>52028.594998431203</v>
      </c>
      <c r="N34" s="23">
        <f>J34+L34+Grade15!I34</f>
        <v>42191.309207894359</v>
      </c>
      <c r="O34" s="23">
        <f t="shared" si="7"/>
        <v>4889.1310378968119</v>
      </c>
      <c r="P34" s="23">
        <f t="shared" si="8"/>
        <v>318.24630315834071</v>
      </c>
      <c r="Q34" s="23"/>
    </row>
    <row r="35" spans="1:17" x14ac:dyDescent="0.2">
      <c r="A35" s="5">
        <v>44</v>
      </c>
      <c r="B35" s="1">
        <f t="shared" si="9"/>
        <v>1.7215713975800966</v>
      </c>
      <c r="C35" s="5">
        <f t="shared" si="10"/>
        <v>47566.739671220552</v>
      </c>
      <c r="D35" s="5">
        <f t="shared" si="0"/>
        <v>45680.702030618544</v>
      </c>
      <c r="E35" s="5">
        <f t="shared" si="1"/>
        <v>36180.702030618544</v>
      </c>
      <c r="F35" s="5">
        <f t="shared" si="2"/>
        <v>12282.819416058808</v>
      </c>
      <c r="G35" s="5">
        <f t="shared" si="3"/>
        <v>33397.882614559734</v>
      </c>
      <c r="H35" s="23">
        <f t="shared" si="11"/>
        <v>20904.408996953374</v>
      </c>
      <c r="I35" s="5">
        <f t="shared" si="4"/>
        <v>53068.93148069286</v>
      </c>
      <c r="J35" s="23"/>
      <c r="K35" s="23">
        <f t="shared" si="5"/>
        <v>66.795765229119468</v>
      </c>
      <c r="L35" s="23"/>
      <c r="M35" s="23">
        <f t="shared" si="6"/>
        <v>53135.727245921982</v>
      </c>
      <c r="N35" s="23">
        <f>J35+L35+Grade15!I35</f>
        <v>43156.91739309171</v>
      </c>
      <c r="O35" s="23">
        <f t="shared" si="7"/>
        <v>4959.4684968566435</v>
      </c>
      <c r="P35" s="23">
        <f t="shared" si="8"/>
        <v>285.12575503430128</v>
      </c>
      <c r="Q35" s="23"/>
    </row>
    <row r="36" spans="1:17" x14ac:dyDescent="0.2">
      <c r="A36" s="5">
        <v>45</v>
      </c>
      <c r="B36" s="1">
        <f t="shared" si="9"/>
        <v>1.7646106825195991</v>
      </c>
      <c r="C36" s="5">
        <f t="shared" si="10"/>
        <v>48755.908163001062</v>
      </c>
      <c r="D36" s="5">
        <f t="shared" si="0"/>
        <v>46799.709581384006</v>
      </c>
      <c r="E36" s="5">
        <f t="shared" si="1"/>
        <v>37299.709581384006</v>
      </c>
      <c r="F36" s="5">
        <f t="shared" si="2"/>
        <v>12760.076136460279</v>
      </c>
      <c r="G36" s="5">
        <f t="shared" si="3"/>
        <v>34039.633444923726</v>
      </c>
      <c r="H36" s="23">
        <f t="shared" si="11"/>
        <v>21427.01922187721</v>
      </c>
      <c r="I36" s="5">
        <f t="shared" si="4"/>
        <v>54202.458532710181</v>
      </c>
      <c r="J36" s="23"/>
      <c r="K36" s="23">
        <f t="shared" si="5"/>
        <v>68.079266889847446</v>
      </c>
      <c r="L36" s="23"/>
      <c r="M36" s="23">
        <f t="shared" si="6"/>
        <v>54270.537799600032</v>
      </c>
      <c r="N36" s="23">
        <f>J36+L36+Grade15!I36</f>
        <v>44146.665782919001</v>
      </c>
      <c r="O36" s="23">
        <f t="shared" si="7"/>
        <v>5031.5643922904701</v>
      </c>
      <c r="P36" s="23">
        <f t="shared" si="8"/>
        <v>255.49003729796445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1.8087259495825889</v>
      </c>
      <c r="C37" s="5">
        <f t="shared" ref="C37:C56" si="13">pretaxincome*B37/expnorm</f>
        <v>49974.805867076087</v>
      </c>
      <c r="D37" s="5">
        <f t="shared" ref="D37:D56" si="14">IF(A37&lt;startage,1,0)*(C37*(1-initialunempprob))+IF(A37=startage,1,0)*(C37*(1-unempprob))+IF(A37&gt;startage,1,0)*(C37*(1-unempprob)+unempprob*300*52)</f>
        <v>47946.692320918606</v>
      </c>
      <c r="E37" s="5">
        <f t="shared" si="1"/>
        <v>38446.692320918606</v>
      </c>
      <c r="F37" s="5">
        <f t="shared" si="2"/>
        <v>13249.264274871786</v>
      </c>
      <c r="G37" s="5">
        <f t="shared" si="3"/>
        <v>34697.428046046822</v>
      </c>
      <c r="H37" s="23">
        <f t="shared" si="11"/>
        <v>21962.694702424138</v>
      </c>
      <c r="I37" s="5">
        <f t="shared" ref="I37:I56" si="15">G37+IF(A37&lt;startage,1,0)*(H37*(1-initialunempprob))+IF(A37&gt;=startage,1,0)*(H37*(1-unempprob))</f>
        <v>55364.323761027932</v>
      </c>
      <c r="J37" s="23"/>
      <c r="K37" s="23">
        <f t="shared" ref="K37:K56" si="16">IF(A37&gt;=startage,1,0)*0.002*G37</f>
        <v>69.394856092093647</v>
      </c>
      <c r="L37" s="23"/>
      <c r="M37" s="23">
        <f t="shared" si="6"/>
        <v>55433.718617120023</v>
      </c>
      <c r="N37" s="23">
        <f>J37+L37+Grade15!I37</f>
        <v>45161.157882491971</v>
      </c>
      <c r="O37" s="23">
        <f t="shared" si="7"/>
        <v>5105.4626851101439</v>
      </c>
      <c r="P37" s="23">
        <f t="shared" ref="P37:P68" si="17">O37/return^(A37-startage+1)</f>
        <v>228.96846008974521</v>
      </c>
      <c r="Q37" s="23"/>
    </row>
    <row r="38" spans="1:17" x14ac:dyDescent="0.2">
      <c r="A38" s="5">
        <v>47</v>
      </c>
      <c r="B38" s="1">
        <f t="shared" si="12"/>
        <v>1.8539440983221533</v>
      </c>
      <c r="C38" s="5">
        <f t="shared" si="13"/>
        <v>51224.176013752978</v>
      </c>
      <c r="D38" s="5">
        <f t="shared" si="14"/>
        <v>49122.349628941556</v>
      </c>
      <c r="E38" s="5">
        <f t="shared" si="1"/>
        <v>39622.349628941556</v>
      </c>
      <c r="F38" s="5">
        <f t="shared" si="2"/>
        <v>13750.682116743574</v>
      </c>
      <c r="G38" s="5">
        <f t="shared" si="3"/>
        <v>35371.667512197979</v>
      </c>
      <c r="H38" s="23">
        <f t="shared" ref="H38:H56" si="18">benefits*B38/expnorm</f>
        <v>22511.762069984736</v>
      </c>
      <c r="I38" s="5">
        <f t="shared" si="15"/>
        <v>56555.235620053616</v>
      </c>
      <c r="J38" s="23"/>
      <c r="K38" s="23">
        <f t="shared" si="16"/>
        <v>70.743335024395961</v>
      </c>
      <c r="L38" s="23"/>
      <c r="M38" s="23">
        <f t="shared" si="6"/>
        <v>56625.978955078011</v>
      </c>
      <c r="N38" s="23">
        <f>J38+L38+Grade15!I38</f>
        <v>46201.012284554265</v>
      </c>
      <c r="O38" s="23">
        <f t="shared" si="7"/>
        <v>5181.2084352503025</v>
      </c>
      <c r="P38" s="23">
        <f t="shared" si="17"/>
        <v>205.23018808525123</v>
      </c>
      <c r="Q38" s="23"/>
    </row>
    <row r="39" spans="1:17" x14ac:dyDescent="0.2">
      <c r="A39" s="5">
        <v>48</v>
      </c>
      <c r="B39" s="1">
        <f t="shared" si="12"/>
        <v>1.9002927007802071</v>
      </c>
      <c r="C39" s="5">
        <f t="shared" si="13"/>
        <v>52504.7804140968</v>
      </c>
      <c r="D39" s="5">
        <f t="shared" si="14"/>
        <v>50327.39836966509</v>
      </c>
      <c r="E39" s="5">
        <f t="shared" si="1"/>
        <v>40827.39836966509</v>
      </c>
      <c r="F39" s="5">
        <f t="shared" si="2"/>
        <v>14264.635404662162</v>
      </c>
      <c r="G39" s="5">
        <f t="shared" si="3"/>
        <v>36062.762965002927</v>
      </c>
      <c r="H39" s="23">
        <f t="shared" si="18"/>
        <v>23074.556121734357</v>
      </c>
      <c r="I39" s="5">
        <f t="shared" si="15"/>
        <v>57775.920275554956</v>
      </c>
      <c r="J39" s="23"/>
      <c r="K39" s="23">
        <f t="shared" si="16"/>
        <v>72.12552593000585</v>
      </c>
      <c r="L39" s="23"/>
      <c r="M39" s="23">
        <f t="shared" si="6"/>
        <v>57848.045801484965</v>
      </c>
      <c r="N39" s="23">
        <f>J39+L39+Grade15!I39</f>
        <v>47266.863046668121</v>
      </c>
      <c r="O39" s="23">
        <f t="shared" si="7"/>
        <v>5258.8478291439696</v>
      </c>
      <c r="P39" s="23">
        <f t="shared" si="17"/>
        <v>183.97991154190709</v>
      </c>
      <c r="Q39" s="23"/>
    </row>
    <row r="40" spans="1:17" x14ac:dyDescent="0.2">
      <c r="A40" s="5">
        <v>49</v>
      </c>
      <c r="B40" s="1">
        <f t="shared" si="12"/>
        <v>1.9478000182997122</v>
      </c>
      <c r="C40" s="5">
        <f t="shared" si="13"/>
        <v>53817.399924449222</v>
      </c>
      <c r="D40" s="5">
        <f t="shared" si="14"/>
        <v>51562.573328906721</v>
      </c>
      <c r="E40" s="5">
        <f t="shared" si="1"/>
        <v>42062.573328906721</v>
      </c>
      <c r="F40" s="5">
        <f t="shared" si="2"/>
        <v>14791.437524778716</v>
      </c>
      <c r="G40" s="5">
        <f t="shared" si="3"/>
        <v>36771.135804128004</v>
      </c>
      <c r="H40" s="23">
        <f t="shared" si="18"/>
        <v>23651.420024777712</v>
      </c>
      <c r="I40" s="5">
        <f t="shared" si="15"/>
        <v>59027.122047443831</v>
      </c>
      <c r="J40" s="23"/>
      <c r="K40" s="23">
        <f t="shared" si="16"/>
        <v>73.542271608256016</v>
      </c>
      <c r="L40" s="23"/>
      <c r="M40" s="23">
        <f t="shared" si="6"/>
        <v>59100.664319052084</v>
      </c>
      <c r="N40" s="23">
        <f>J40+L40+Grade15!I40</f>
        <v>48359.360077834819</v>
      </c>
      <c r="O40" s="23">
        <f t="shared" si="7"/>
        <v>5338.4282078849819</v>
      </c>
      <c r="P40" s="23">
        <f t="shared" si="17"/>
        <v>164.95399207853626</v>
      </c>
      <c r="Q40" s="23"/>
    </row>
    <row r="41" spans="1:17" x14ac:dyDescent="0.2">
      <c r="A41" s="5">
        <v>50</v>
      </c>
      <c r="B41" s="1">
        <f t="shared" si="12"/>
        <v>1.9964950187572048</v>
      </c>
      <c r="C41" s="5">
        <f t="shared" si="13"/>
        <v>55162.834922560447</v>
      </c>
      <c r="D41" s="5">
        <f t="shared" si="14"/>
        <v>52828.627662129387</v>
      </c>
      <c r="E41" s="5">
        <f t="shared" si="1"/>
        <v>43328.627662129387</v>
      </c>
      <c r="F41" s="5">
        <f t="shared" si="2"/>
        <v>15331.409697898183</v>
      </c>
      <c r="G41" s="5">
        <f t="shared" si="3"/>
        <v>37497.217964231204</v>
      </c>
      <c r="H41" s="23">
        <f t="shared" si="18"/>
        <v>24242.705525397156</v>
      </c>
      <c r="I41" s="5">
        <f t="shared" si="15"/>
        <v>60309.603863629927</v>
      </c>
      <c r="J41" s="23"/>
      <c r="K41" s="23">
        <f t="shared" si="16"/>
        <v>74.994435928462408</v>
      </c>
      <c r="L41" s="23"/>
      <c r="M41" s="23">
        <f t="shared" si="6"/>
        <v>60384.598299558391</v>
      </c>
      <c r="N41" s="23">
        <f>J41+L41+Grade15!I41</f>
        <v>49479.169534780696</v>
      </c>
      <c r="O41" s="23">
        <f t="shared" si="7"/>
        <v>5419.9980960945131</v>
      </c>
      <c r="P41" s="23">
        <f t="shared" si="17"/>
        <v>147.91703066559305</v>
      </c>
      <c r="Q41" s="23"/>
    </row>
    <row r="42" spans="1:17" x14ac:dyDescent="0.2">
      <c r="A42" s="5">
        <v>51</v>
      </c>
      <c r="B42" s="1">
        <f t="shared" si="12"/>
        <v>2.0464073942261352</v>
      </c>
      <c r="C42" s="5">
        <f t="shared" si="13"/>
        <v>56541.905795624465</v>
      </c>
      <c r="D42" s="5">
        <f t="shared" si="14"/>
        <v>54126.333353682625</v>
      </c>
      <c r="E42" s="5">
        <f t="shared" si="1"/>
        <v>44626.333353682625</v>
      </c>
      <c r="F42" s="5">
        <f t="shared" si="2"/>
        <v>15884.881175345641</v>
      </c>
      <c r="G42" s="5">
        <f t="shared" si="3"/>
        <v>38241.452178336986</v>
      </c>
      <c r="H42" s="23">
        <f t="shared" si="18"/>
        <v>24848.773163532085</v>
      </c>
      <c r="I42" s="5">
        <f t="shared" si="15"/>
        <v>61624.147725220682</v>
      </c>
      <c r="J42" s="23"/>
      <c r="K42" s="23">
        <f t="shared" si="16"/>
        <v>76.48290435667397</v>
      </c>
      <c r="L42" s="23"/>
      <c r="M42" s="23">
        <f t="shared" si="6"/>
        <v>61700.630629577354</v>
      </c>
      <c r="N42" s="23">
        <f>J42+L42+Grade15!I42</f>
        <v>50626.974228150197</v>
      </c>
      <c r="O42" s="23">
        <f t="shared" si="7"/>
        <v>5503.6072315092979</v>
      </c>
      <c r="P42" s="23">
        <f t="shared" si="17"/>
        <v>132.65881116104256</v>
      </c>
      <c r="Q42" s="23"/>
    </row>
    <row r="43" spans="1:17" x14ac:dyDescent="0.2">
      <c r="A43" s="5">
        <v>52</v>
      </c>
      <c r="B43" s="1">
        <f t="shared" si="12"/>
        <v>2.097567579081788</v>
      </c>
      <c r="C43" s="5">
        <f t="shared" si="13"/>
        <v>57955.453440515063</v>
      </c>
      <c r="D43" s="5">
        <f t="shared" si="14"/>
        <v>55456.481687524676</v>
      </c>
      <c r="E43" s="5">
        <f t="shared" si="1"/>
        <v>45956.481687524676</v>
      </c>
      <c r="F43" s="5">
        <f t="shared" si="2"/>
        <v>16452.189439729274</v>
      </c>
      <c r="G43" s="5">
        <f t="shared" si="3"/>
        <v>39004.292247795398</v>
      </c>
      <c r="H43" s="23">
        <f t="shared" si="18"/>
        <v>25469.992492620378</v>
      </c>
      <c r="I43" s="5">
        <f t="shared" si="15"/>
        <v>62971.555183351171</v>
      </c>
      <c r="J43" s="23"/>
      <c r="K43" s="23">
        <f t="shared" si="16"/>
        <v>78.008584495590796</v>
      </c>
      <c r="L43" s="23"/>
      <c r="M43" s="23">
        <f t="shared" si="6"/>
        <v>63049.563767846761</v>
      </c>
      <c r="N43" s="23">
        <f>J43+L43+Grade15!I43</f>
        <v>51803.474038853965</v>
      </c>
      <c r="O43" s="23">
        <f t="shared" si="7"/>
        <v>5589.3065953094192</v>
      </c>
      <c r="P43" s="23">
        <f t="shared" si="17"/>
        <v>118.9915779263367</v>
      </c>
      <c r="Q43" s="23"/>
    </row>
    <row r="44" spans="1:17" x14ac:dyDescent="0.2">
      <c r="A44" s="5">
        <v>53</v>
      </c>
      <c r="B44" s="1">
        <f t="shared" si="12"/>
        <v>2.1500067685588333</v>
      </c>
      <c r="C44" s="5">
        <f t="shared" si="13"/>
        <v>59404.339776527951</v>
      </c>
      <c r="D44" s="5">
        <f t="shared" si="14"/>
        <v>56819.883729712805</v>
      </c>
      <c r="E44" s="5">
        <f t="shared" si="1"/>
        <v>47319.883729712805</v>
      </c>
      <c r="F44" s="5">
        <f t="shared" si="2"/>
        <v>17033.680410722511</v>
      </c>
      <c r="G44" s="5">
        <f t="shared" si="3"/>
        <v>39786.203318990294</v>
      </c>
      <c r="H44" s="23">
        <f t="shared" si="18"/>
        <v>26106.742304935899</v>
      </c>
      <c r="I44" s="5">
        <f t="shared" si="15"/>
        <v>64352.647827934976</v>
      </c>
      <c r="J44" s="23"/>
      <c r="K44" s="23">
        <f t="shared" si="16"/>
        <v>79.572406637980592</v>
      </c>
      <c r="L44" s="23"/>
      <c r="M44" s="23">
        <f t="shared" si="6"/>
        <v>64432.220234572953</v>
      </c>
      <c r="N44" s="23">
        <f>J44+L44+Grade15!I44</f>
        <v>52905.292966432171</v>
      </c>
      <c r="O44" s="23">
        <f t="shared" ref="O44:O69" si="19">IF(A44&lt;startage,1,0)*(M44-N44)+IF(A44&gt;=startage,1,0)*(completionprob*(part*(I44-N44)+K44))</f>
        <v>5728.8828522659705</v>
      </c>
      <c r="P44" s="23">
        <f t="shared" si="17"/>
        <v>107.72037448418737</v>
      </c>
      <c r="Q44" s="23"/>
    </row>
    <row r="45" spans="1:17" x14ac:dyDescent="0.2">
      <c r="A45" s="5">
        <v>54</v>
      </c>
      <c r="B45" s="1">
        <f t="shared" si="12"/>
        <v>2.2037569377728037</v>
      </c>
      <c r="C45" s="5">
        <f t="shared" si="13"/>
        <v>60889.448270941139</v>
      </c>
      <c r="D45" s="5">
        <f t="shared" si="14"/>
        <v>58217.370822955614</v>
      </c>
      <c r="E45" s="5">
        <f t="shared" si="1"/>
        <v>48717.370822955614</v>
      </c>
      <c r="F45" s="5">
        <f t="shared" si="2"/>
        <v>17629.708655990569</v>
      </c>
      <c r="G45" s="5">
        <f t="shared" si="3"/>
        <v>40587.662166965049</v>
      </c>
      <c r="H45" s="23">
        <f t="shared" si="18"/>
        <v>26759.410862559289</v>
      </c>
      <c r="I45" s="5">
        <f t="shared" si="15"/>
        <v>65768.26778863334</v>
      </c>
      <c r="J45" s="23"/>
      <c r="K45" s="23">
        <f t="shared" si="16"/>
        <v>81.175324333930092</v>
      </c>
      <c r="L45" s="23"/>
      <c r="M45" s="23">
        <f t="shared" si="6"/>
        <v>65849.443112967274</v>
      </c>
      <c r="N45" s="23">
        <f>J45+L45+Grade15!I45</f>
        <v>54031.597745592982</v>
      </c>
      <c r="O45" s="23">
        <f t="shared" si="19"/>
        <v>5873.4691475850213</v>
      </c>
      <c r="P45" s="23">
        <f t="shared" si="17"/>
        <v>97.542128223946179</v>
      </c>
      <c r="Q45" s="23"/>
    </row>
    <row r="46" spans="1:17" x14ac:dyDescent="0.2">
      <c r="A46" s="5">
        <v>55</v>
      </c>
      <c r="B46" s="1">
        <f t="shared" si="12"/>
        <v>2.2588508612171236</v>
      </c>
      <c r="C46" s="5">
        <f t="shared" si="13"/>
        <v>62411.684477714669</v>
      </c>
      <c r="D46" s="5">
        <f t="shared" si="14"/>
        <v>59649.795093529508</v>
      </c>
      <c r="E46" s="5">
        <f t="shared" si="1"/>
        <v>50149.795093529508</v>
      </c>
      <c r="F46" s="5">
        <f t="shared" si="2"/>
        <v>18240.637607390334</v>
      </c>
      <c r="G46" s="5">
        <f t="shared" si="3"/>
        <v>41409.157486139171</v>
      </c>
      <c r="H46" s="23">
        <f t="shared" si="18"/>
        <v>27428.396134123268</v>
      </c>
      <c r="I46" s="5">
        <f t="shared" si="15"/>
        <v>67219.278248349176</v>
      </c>
      <c r="J46" s="23"/>
      <c r="K46" s="23">
        <f t="shared" si="16"/>
        <v>82.818314972278344</v>
      </c>
      <c r="L46" s="23"/>
      <c r="M46" s="23">
        <f t="shared" si="6"/>
        <v>67302.096563321451</v>
      </c>
      <c r="N46" s="23">
        <f>J46+L46+Grade15!I46</f>
        <v>55186.060144232819</v>
      </c>
      <c r="O46" s="23">
        <f t="shared" si="19"/>
        <v>6021.6701002870523</v>
      </c>
      <c r="P46" s="23">
        <f t="shared" si="17"/>
        <v>88.32509562735757</v>
      </c>
      <c r="Q46" s="23"/>
    </row>
    <row r="47" spans="1:17" x14ac:dyDescent="0.2">
      <c r="A47" s="5">
        <v>56</v>
      </c>
      <c r="B47" s="1">
        <f t="shared" si="12"/>
        <v>2.3153221327475517</v>
      </c>
      <c r="C47" s="5">
        <f t="shared" si="13"/>
        <v>63971.976589657534</v>
      </c>
      <c r="D47" s="5">
        <f t="shared" si="14"/>
        <v>61118.029970867741</v>
      </c>
      <c r="E47" s="5">
        <f t="shared" si="1"/>
        <v>51618.029970867741</v>
      </c>
      <c r="F47" s="5">
        <f t="shared" si="2"/>
        <v>18866.839782575091</v>
      </c>
      <c r="G47" s="5">
        <f t="shared" si="3"/>
        <v>42251.190188292647</v>
      </c>
      <c r="H47" s="23">
        <f t="shared" si="18"/>
        <v>28114.106037476351</v>
      </c>
      <c r="I47" s="5">
        <f t="shared" si="15"/>
        <v>68706.563969557901</v>
      </c>
      <c r="J47" s="23"/>
      <c r="K47" s="23">
        <f t="shared" si="16"/>
        <v>84.502380376585293</v>
      </c>
      <c r="L47" s="23"/>
      <c r="M47" s="23">
        <f t="shared" si="6"/>
        <v>68791.066349934481</v>
      </c>
      <c r="N47" s="23">
        <f>J47+L47+Grade15!I47</f>
        <v>56369.384102838623</v>
      </c>
      <c r="O47" s="23">
        <f t="shared" si="19"/>
        <v>6173.5760768066439</v>
      </c>
      <c r="P47" s="23">
        <f t="shared" si="17"/>
        <v>79.978560663548436</v>
      </c>
      <c r="Q47" s="23"/>
    </row>
    <row r="48" spans="1:17" x14ac:dyDescent="0.2">
      <c r="A48" s="5">
        <v>57</v>
      </c>
      <c r="B48" s="1">
        <f t="shared" si="12"/>
        <v>2.3732051860662402</v>
      </c>
      <c r="C48" s="5">
        <f t="shared" si="13"/>
        <v>65571.276004398969</v>
      </c>
      <c r="D48" s="5">
        <f t="shared" si="14"/>
        <v>62622.970720139434</v>
      </c>
      <c r="E48" s="5">
        <f t="shared" si="1"/>
        <v>53122.970720139434</v>
      </c>
      <c r="F48" s="5">
        <f t="shared" si="2"/>
        <v>19508.69701213947</v>
      </c>
      <c r="G48" s="5">
        <f t="shared" si="3"/>
        <v>43114.273707999964</v>
      </c>
      <c r="H48" s="23">
        <f t="shared" si="18"/>
        <v>28816.958688413255</v>
      </c>
      <c r="I48" s="5">
        <f t="shared" si="15"/>
        <v>70231.031833796835</v>
      </c>
      <c r="J48" s="23"/>
      <c r="K48" s="23">
        <f t="shared" si="16"/>
        <v>86.228547415999927</v>
      </c>
      <c r="L48" s="23"/>
      <c r="M48" s="23">
        <f t="shared" si="6"/>
        <v>70317.260381212836</v>
      </c>
      <c r="N48" s="23">
        <f>J48+L48+Grade15!I48</f>
        <v>57582.291160409593</v>
      </c>
      <c r="O48" s="23">
        <f t="shared" si="19"/>
        <v>6329.2797027392107</v>
      </c>
      <c r="P48" s="23">
        <f t="shared" si="17"/>
        <v>72.420361846386456</v>
      </c>
      <c r="Q48" s="23"/>
    </row>
    <row r="49" spans="1:17" x14ac:dyDescent="0.2">
      <c r="A49" s="5">
        <v>58</v>
      </c>
      <c r="B49" s="1">
        <f t="shared" si="12"/>
        <v>2.4325353157178964</v>
      </c>
      <c r="C49" s="5">
        <f t="shared" si="13"/>
        <v>67210.55790450894</v>
      </c>
      <c r="D49" s="5">
        <f t="shared" si="14"/>
        <v>64165.534988142921</v>
      </c>
      <c r="E49" s="5">
        <f t="shared" si="1"/>
        <v>54665.534988142921</v>
      </c>
      <c r="F49" s="5">
        <f t="shared" si="2"/>
        <v>20166.600672442954</v>
      </c>
      <c r="G49" s="5">
        <f t="shared" si="3"/>
        <v>43998.934315699968</v>
      </c>
      <c r="H49" s="23">
        <f t="shared" si="18"/>
        <v>29537.382655623591</v>
      </c>
      <c r="I49" s="5">
        <f t="shared" si="15"/>
        <v>71793.611394641775</v>
      </c>
      <c r="J49" s="23"/>
      <c r="K49" s="23">
        <f t="shared" si="16"/>
        <v>87.997868631399939</v>
      </c>
      <c r="L49" s="23"/>
      <c r="M49" s="23">
        <f t="shared" si="6"/>
        <v>71881.609263273174</v>
      </c>
      <c r="N49" s="23">
        <f>J49+L49+Grade15!I49</f>
        <v>58825.520894419824</v>
      </c>
      <c r="O49" s="23">
        <f t="shared" si="19"/>
        <v>6488.8759193201158</v>
      </c>
      <c r="P49" s="23">
        <f t="shared" si="17"/>
        <v>65.576086349766783</v>
      </c>
      <c r="Q49" s="23"/>
    </row>
    <row r="50" spans="1:17" x14ac:dyDescent="0.2">
      <c r="A50" s="5">
        <v>59</v>
      </c>
      <c r="B50" s="1">
        <f t="shared" si="12"/>
        <v>2.4933486986108435</v>
      </c>
      <c r="C50" s="5">
        <f t="shared" si="13"/>
        <v>68890.821852121662</v>
      </c>
      <c r="D50" s="5">
        <f t="shared" si="14"/>
        <v>65746.663362846492</v>
      </c>
      <c r="E50" s="5">
        <f t="shared" si="1"/>
        <v>56246.663362846492</v>
      </c>
      <c r="F50" s="5">
        <f t="shared" si="2"/>
        <v>20840.951924254026</v>
      </c>
      <c r="G50" s="5">
        <f t="shared" si="3"/>
        <v>44905.711438592465</v>
      </c>
      <c r="H50" s="23">
        <f t="shared" si="18"/>
        <v>30275.817222014179</v>
      </c>
      <c r="I50" s="5">
        <f t="shared" si="15"/>
        <v>73395.255444507813</v>
      </c>
      <c r="J50" s="23"/>
      <c r="K50" s="23">
        <f t="shared" si="16"/>
        <v>89.811422877184938</v>
      </c>
      <c r="L50" s="23"/>
      <c r="M50" s="23">
        <f t="shared" si="6"/>
        <v>73485.066867385001</v>
      </c>
      <c r="N50" s="23">
        <f>J50+L50+Grade15!I50</f>
        <v>60099.83137178031</v>
      </c>
      <c r="O50" s="23">
        <f t="shared" si="19"/>
        <v>6652.4620413155299</v>
      </c>
      <c r="P50" s="23">
        <f t="shared" si="17"/>
        <v>59.378339946516093</v>
      </c>
      <c r="Q50" s="23"/>
    </row>
    <row r="51" spans="1:17" x14ac:dyDescent="0.2">
      <c r="A51" s="5">
        <v>60</v>
      </c>
      <c r="B51" s="1">
        <f t="shared" si="12"/>
        <v>2.555682416076114</v>
      </c>
      <c r="C51" s="5">
        <f t="shared" si="13"/>
        <v>70613.092398424691</v>
      </c>
      <c r="D51" s="5">
        <f t="shared" si="14"/>
        <v>67367.319946917632</v>
      </c>
      <c r="E51" s="5">
        <f t="shared" si="1"/>
        <v>57867.319946917632</v>
      </c>
      <c r="F51" s="5">
        <f t="shared" si="2"/>
        <v>21532.161957360371</v>
      </c>
      <c r="G51" s="5">
        <f t="shared" si="3"/>
        <v>45835.157989557265</v>
      </c>
      <c r="H51" s="23">
        <f t="shared" si="18"/>
        <v>31032.712652564522</v>
      </c>
      <c r="I51" s="5">
        <f t="shared" si="15"/>
        <v>75036.940595620486</v>
      </c>
      <c r="J51" s="23"/>
      <c r="K51" s="23">
        <f t="shared" si="16"/>
        <v>91.670315979114534</v>
      </c>
      <c r="L51" s="23"/>
      <c r="M51" s="23">
        <f t="shared" si="6"/>
        <v>75128.610911599608</v>
      </c>
      <c r="N51" s="23">
        <f>J51+L51+Grade15!I51</f>
        <v>61405.999611074818</v>
      </c>
      <c r="O51" s="23">
        <f t="shared" si="19"/>
        <v>6820.1378163608169</v>
      </c>
      <c r="P51" s="23">
        <f t="shared" si="17"/>
        <v>53.76608564803518</v>
      </c>
      <c r="Q51" s="23"/>
    </row>
    <row r="52" spans="1:17" x14ac:dyDescent="0.2">
      <c r="A52" s="5">
        <v>61</v>
      </c>
      <c r="B52" s="1">
        <f t="shared" si="12"/>
        <v>2.6195744764780171</v>
      </c>
      <c r="C52" s="5">
        <f t="shared" si="13"/>
        <v>72378.419708385307</v>
      </c>
      <c r="D52" s="5">
        <f t="shared" si="14"/>
        <v>69028.492945590566</v>
      </c>
      <c r="E52" s="5">
        <f t="shared" si="1"/>
        <v>59528.492945590566</v>
      </c>
      <c r="F52" s="5">
        <f t="shared" si="2"/>
        <v>22240.652241294378</v>
      </c>
      <c r="G52" s="5">
        <f t="shared" si="3"/>
        <v>46787.840704296192</v>
      </c>
      <c r="H52" s="23">
        <f t="shared" si="18"/>
        <v>31808.530468878638</v>
      </c>
      <c r="I52" s="5">
        <f t="shared" si="15"/>
        <v>76719.66787551099</v>
      </c>
      <c r="J52" s="23"/>
      <c r="K52" s="23">
        <f t="shared" si="16"/>
        <v>93.575681408592388</v>
      </c>
      <c r="L52" s="23"/>
      <c r="M52" s="23">
        <f t="shared" si="6"/>
        <v>76813.24355691958</v>
      </c>
      <c r="N52" s="23">
        <f>J52+L52+Grade15!I52</f>
        <v>62744.822056351681</v>
      </c>
      <c r="O52" s="23">
        <f t="shared" si="19"/>
        <v>6992.005485782247</v>
      </c>
      <c r="P52" s="23">
        <f t="shared" si="17"/>
        <v>48.684044589603737</v>
      </c>
      <c r="Q52" s="23"/>
    </row>
    <row r="53" spans="1:17" x14ac:dyDescent="0.2">
      <c r="A53" s="5">
        <v>62</v>
      </c>
      <c r="B53" s="1">
        <f t="shared" si="12"/>
        <v>2.6850638383899672</v>
      </c>
      <c r="C53" s="5">
        <f t="shared" si="13"/>
        <v>74187.880201094929</v>
      </c>
      <c r="D53" s="5">
        <f t="shared" si="14"/>
        <v>70731.195269230331</v>
      </c>
      <c r="E53" s="5">
        <f t="shared" si="1"/>
        <v>61231.195269230331</v>
      </c>
      <c r="F53" s="5">
        <f t="shared" si="2"/>
        <v>22966.854782326736</v>
      </c>
      <c r="G53" s="5">
        <f t="shared" si="3"/>
        <v>47764.340486903595</v>
      </c>
      <c r="H53" s="23">
        <f t="shared" si="18"/>
        <v>32603.743730600603</v>
      </c>
      <c r="I53" s="5">
        <f t="shared" si="15"/>
        <v>78444.46333739876</v>
      </c>
      <c r="J53" s="23"/>
      <c r="K53" s="23">
        <f t="shared" si="16"/>
        <v>95.528680973807198</v>
      </c>
      <c r="L53" s="23"/>
      <c r="M53" s="23">
        <f t="shared" si="6"/>
        <v>78539.992018372563</v>
      </c>
      <c r="N53" s="23">
        <f>J53+L53+Grade15!I53</f>
        <v>64117.11506276048</v>
      </c>
      <c r="O53" s="23">
        <f t="shared" si="19"/>
        <v>7168.1698469392068</v>
      </c>
      <c r="P53" s="23">
        <f t="shared" si="17"/>
        <v>44.082153311632894</v>
      </c>
      <c r="Q53" s="23"/>
    </row>
    <row r="54" spans="1:17" x14ac:dyDescent="0.2">
      <c r="A54" s="5">
        <v>63</v>
      </c>
      <c r="B54" s="1">
        <f t="shared" si="12"/>
        <v>2.7521904343497163</v>
      </c>
      <c r="C54" s="5">
        <f t="shared" si="13"/>
        <v>76042.577206122296</v>
      </c>
      <c r="D54" s="5">
        <f t="shared" si="14"/>
        <v>72476.465150961085</v>
      </c>
      <c r="E54" s="5">
        <f t="shared" si="1"/>
        <v>62976.465150961085</v>
      </c>
      <c r="F54" s="5">
        <f t="shared" si="2"/>
        <v>23711.212386884901</v>
      </c>
      <c r="G54" s="5">
        <f t="shared" si="3"/>
        <v>48765.252764076184</v>
      </c>
      <c r="H54" s="23">
        <f t="shared" si="18"/>
        <v>33418.837323865613</v>
      </c>
      <c r="I54" s="5">
        <f t="shared" si="15"/>
        <v>80212.378685833726</v>
      </c>
      <c r="J54" s="23"/>
      <c r="K54" s="23">
        <f t="shared" si="16"/>
        <v>97.530505528152375</v>
      </c>
      <c r="L54" s="23"/>
      <c r="M54" s="23">
        <f t="shared" si="6"/>
        <v>80309.909191361876</v>
      </c>
      <c r="N54" s="23">
        <f>J54+L54+Grade15!I54</f>
        <v>65523.715394329483</v>
      </c>
      <c r="O54" s="23">
        <f t="shared" si="19"/>
        <v>7348.7383171251004</v>
      </c>
      <c r="P54" s="23">
        <f t="shared" si="17"/>
        <v>39.915072135872784</v>
      </c>
      <c r="Q54" s="23"/>
    </row>
    <row r="55" spans="1:17" x14ac:dyDescent="0.2">
      <c r="A55" s="5">
        <v>64</v>
      </c>
      <c r="B55" s="1">
        <f t="shared" si="12"/>
        <v>2.8209951952084591</v>
      </c>
      <c r="C55" s="5">
        <f t="shared" si="13"/>
        <v>77943.641636275352</v>
      </c>
      <c r="D55" s="5">
        <f t="shared" si="14"/>
        <v>74265.366779735108</v>
      </c>
      <c r="E55" s="5">
        <f t="shared" si="1"/>
        <v>64765.366779735108</v>
      </c>
      <c r="F55" s="5">
        <f t="shared" si="2"/>
        <v>24474.178931557024</v>
      </c>
      <c r="G55" s="5">
        <f t="shared" si="3"/>
        <v>49791.187848178088</v>
      </c>
      <c r="H55" s="23">
        <f t="shared" si="18"/>
        <v>34254.308256962257</v>
      </c>
      <c r="I55" s="5">
        <f t="shared" si="15"/>
        <v>82024.491917979569</v>
      </c>
      <c r="J55" s="23"/>
      <c r="K55" s="23">
        <f t="shared" si="16"/>
        <v>99.582375696356181</v>
      </c>
      <c r="L55" s="23"/>
      <c r="M55" s="23">
        <f t="shared" si="6"/>
        <v>82124.07429367592</v>
      </c>
      <c r="N55" s="23">
        <f>J55+L55+Grade15!I55</f>
        <v>66965.480734187717</v>
      </c>
      <c r="O55" s="23">
        <f t="shared" si="19"/>
        <v>7533.8209990656396</v>
      </c>
      <c r="P55" s="23">
        <f t="shared" si="17"/>
        <v>36.141739832949384</v>
      </c>
      <c r="Q55" s="23"/>
    </row>
    <row r="56" spans="1:17" x14ac:dyDescent="0.2">
      <c r="A56" s="5">
        <v>65</v>
      </c>
      <c r="B56" s="1">
        <f t="shared" si="12"/>
        <v>2.8915200750886707</v>
      </c>
      <c r="C56" s="5">
        <f t="shared" si="13"/>
        <v>79892.232677182241</v>
      </c>
      <c r="D56" s="5">
        <f t="shared" si="14"/>
        <v>76098.990949228493</v>
      </c>
      <c r="E56" s="5">
        <f t="shared" si="1"/>
        <v>66598.990949228493</v>
      </c>
      <c r="F56" s="5">
        <f t="shared" si="2"/>
        <v>25256.219639845953</v>
      </c>
      <c r="G56" s="5">
        <f t="shared" si="3"/>
        <v>50842.771309382544</v>
      </c>
      <c r="H56" s="23">
        <f t="shared" si="18"/>
        <v>35110.665963386316</v>
      </c>
      <c r="I56" s="5">
        <f t="shared" si="15"/>
        <v>83881.907980929071</v>
      </c>
      <c r="J56" s="23"/>
      <c r="K56" s="23">
        <f t="shared" si="16"/>
        <v>101.68554261876508</v>
      </c>
      <c r="L56" s="23"/>
      <c r="M56" s="23">
        <f t="shared" si="6"/>
        <v>83983.593523547839</v>
      </c>
      <c r="N56" s="23">
        <f>J56+L56+Grade15!I56</f>
        <v>68443.290207542392</v>
      </c>
      <c r="O56" s="23">
        <f t="shared" si="19"/>
        <v>7723.5307480547053</v>
      </c>
      <c r="P56" s="23">
        <f t="shared" si="17"/>
        <v>32.72497022841911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101.68554261876508</v>
      </c>
      <c r="L57" s="23"/>
      <c r="M57" s="23">
        <f t="shared" si="6"/>
        <v>101.68554261876508</v>
      </c>
      <c r="N57" s="23">
        <f>J57+L57+Grade15!I57</f>
        <v>0</v>
      </c>
      <c r="O57" s="23">
        <f t="shared" si="19"/>
        <v>50.537714681526246</v>
      </c>
      <c r="P57" s="23">
        <f t="shared" si="17"/>
        <v>0.18912485225396897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101.68554261876508</v>
      </c>
      <c r="L58" s="23"/>
      <c r="M58" s="23">
        <f t="shared" si="6"/>
        <v>101.68554261876508</v>
      </c>
      <c r="N58" s="23">
        <f>J58+L58+Grade15!I58</f>
        <v>0</v>
      </c>
      <c r="O58" s="23">
        <f t="shared" si="19"/>
        <v>50.537714681526246</v>
      </c>
      <c r="P58" s="23">
        <f t="shared" si="17"/>
        <v>0.16703913179606586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101.68554261876508</v>
      </c>
      <c r="L59" s="23"/>
      <c r="M59" s="23">
        <f t="shared" si="6"/>
        <v>101.68554261876508</v>
      </c>
      <c r="N59" s="23">
        <f>J59+L59+Grade15!I59</f>
        <v>0</v>
      </c>
      <c r="O59" s="23">
        <f t="shared" si="19"/>
        <v>50.537714681526246</v>
      </c>
      <c r="P59" s="23">
        <f t="shared" si="17"/>
        <v>0.14753254909997107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101.68554261876508</v>
      </c>
      <c r="L60" s="23"/>
      <c r="M60" s="23">
        <f t="shared" si="6"/>
        <v>101.68554261876508</v>
      </c>
      <c r="N60" s="23">
        <f>J60+L60+Grade15!I60</f>
        <v>0</v>
      </c>
      <c r="O60" s="23">
        <f t="shared" si="19"/>
        <v>50.537714681526246</v>
      </c>
      <c r="P60" s="23">
        <f t="shared" si="17"/>
        <v>0.13030391627339633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101.68554261876508</v>
      </c>
      <c r="L61" s="23"/>
      <c r="M61" s="23">
        <f t="shared" si="6"/>
        <v>101.68554261876508</v>
      </c>
      <c r="N61" s="23">
        <f>J61+L61+Grade15!I61</f>
        <v>0</v>
      </c>
      <c r="O61" s="23">
        <f t="shared" si="19"/>
        <v>50.537714681526246</v>
      </c>
      <c r="P61" s="23">
        <f t="shared" si="17"/>
        <v>0.11508721770054205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101.68554261876508</v>
      </c>
      <c r="L62" s="23"/>
      <c r="M62" s="23">
        <f t="shared" si="6"/>
        <v>101.68554261876508</v>
      </c>
      <c r="N62" s="23">
        <f>J62+L62+Grade15!I62</f>
        <v>0</v>
      </c>
      <c r="O62" s="23">
        <f t="shared" si="19"/>
        <v>50.537714681526246</v>
      </c>
      <c r="P62" s="23">
        <f t="shared" si="17"/>
        <v>0.10164750267568247</v>
      </c>
      <c r="Q62" s="23"/>
    </row>
    <row r="63" spans="1:17" x14ac:dyDescent="0.2">
      <c r="A63" s="5">
        <v>72</v>
      </c>
      <c r="H63" s="22"/>
      <c r="J63" s="23"/>
      <c r="K63" s="23">
        <f>0.002*G56</f>
        <v>101.68554261876508</v>
      </c>
      <c r="L63" s="23"/>
      <c r="M63" s="23">
        <f t="shared" si="6"/>
        <v>101.68554261876508</v>
      </c>
      <c r="N63" s="23">
        <f>J63+L63+Grade15!I63</f>
        <v>0</v>
      </c>
      <c r="O63" s="23">
        <f t="shared" si="19"/>
        <v>50.537714681526246</v>
      </c>
      <c r="P63" s="23">
        <f t="shared" si="17"/>
        <v>8.9777257688924125E-2</v>
      </c>
      <c r="Q63" s="23"/>
    </row>
    <row r="64" spans="1:17" x14ac:dyDescent="0.2">
      <c r="A64" s="5">
        <v>73</v>
      </c>
      <c r="H64" s="22"/>
      <c r="J64" s="23"/>
      <c r="K64" s="23">
        <f>0.002*G56</f>
        <v>101.68554261876508</v>
      </c>
      <c r="L64" s="23"/>
      <c r="M64" s="23">
        <f t="shared" si="6"/>
        <v>101.68554261876508</v>
      </c>
      <c r="N64" s="23">
        <f>J64+L64+Grade15!I64</f>
        <v>0</v>
      </c>
      <c r="O64" s="23">
        <f t="shared" si="19"/>
        <v>50.537714681526246</v>
      </c>
      <c r="P64" s="23">
        <f t="shared" si="17"/>
        <v>7.9293202351066752E-2</v>
      </c>
      <c r="Q64" s="23"/>
    </row>
    <row r="65" spans="1:17" x14ac:dyDescent="0.2">
      <c r="A65" s="5">
        <v>74</v>
      </c>
      <c r="H65" s="22"/>
      <c r="J65" s="23"/>
      <c r="K65" s="23">
        <f>0.002*G56</f>
        <v>101.68554261876508</v>
      </c>
      <c r="L65" s="23"/>
      <c r="M65" s="23">
        <f t="shared" si="6"/>
        <v>101.68554261876508</v>
      </c>
      <c r="N65" s="23">
        <f>J65+L65+Grade15!I65</f>
        <v>0</v>
      </c>
      <c r="O65" s="23">
        <f t="shared" si="19"/>
        <v>50.537714681526246</v>
      </c>
      <c r="P65" s="23">
        <f t="shared" si="17"/>
        <v>7.0033459485618677E-2</v>
      </c>
      <c r="Q65" s="23"/>
    </row>
    <row r="66" spans="1:17" x14ac:dyDescent="0.2">
      <c r="A66" s="5">
        <v>75</v>
      </c>
      <c r="H66" s="22"/>
      <c r="J66" s="23"/>
      <c r="K66" s="23">
        <f>0.002*G56</f>
        <v>101.68554261876508</v>
      </c>
      <c r="L66" s="23"/>
      <c r="M66" s="23">
        <f t="shared" si="6"/>
        <v>101.68554261876508</v>
      </c>
      <c r="N66" s="23">
        <f>J66+L66+Grade15!I66</f>
        <v>0</v>
      </c>
      <c r="O66" s="23">
        <f t="shared" si="19"/>
        <v>50.537714681526246</v>
      </c>
      <c r="P66" s="23">
        <f t="shared" si="17"/>
        <v>6.1855055693280495E-2</v>
      </c>
      <c r="Q66" s="23"/>
    </row>
    <row r="67" spans="1:17" x14ac:dyDescent="0.2">
      <c r="A67" s="5">
        <v>76</v>
      </c>
      <c r="H67" s="22"/>
      <c r="J67" s="23"/>
      <c r="K67" s="23">
        <f>0.002*G56</f>
        <v>101.68554261876508</v>
      </c>
      <c r="L67" s="23"/>
      <c r="M67" s="23">
        <f t="shared" si="6"/>
        <v>101.68554261876508</v>
      </c>
      <c r="N67" s="23">
        <f>J67+L67+Grade15!I67</f>
        <v>0</v>
      </c>
      <c r="O67" s="23">
        <f t="shared" si="19"/>
        <v>50.537714681526246</v>
      </c>
      <c r="P67" s="23">
        <f t="shared" si="17"/>
        <v>5.4631713796810338E-2</v>
      </c>
      <c r="Q67" s="23"/>
    </row>
    <row r="68" spans="1:17" x14ac:dyDescent="0.2">
      <c r="A68" s="5">
        <v>77</v>
      </c>
      <c r="H68" s="22"/>
      <c r="J68" s="23"/>
      <c r="K68" s="23">
        <f>0.002*G56</f>
        <v>101.68554261876508</v>
      </c>
      <c r="L68" s="23"/>
      <c r="M68" s="23">
        <f t="shared" si="6"/>
        <v>101.68554261876508</v>
      </c>
      <c r="N68" s="23">
        <f>J68+L68+Grade15!I68</f>
        <v>0</v>
      </c>
      <c r="O68" s="23">
        <f t="shared" si="19"/>
        <v>50.537714681526246</v>
      </c>
      <c r="P68" s="23">
        <f t="shared" si="17"/>
        <v>4.8251903080912199E-2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10270.239804495275</v>
      </c>
      <c r="L69" s="23"/>
      <c r="M69" s="23">
        <f t="shared" si="6"/>
        <v>10270.239804495275</v>
      </c>
      <c r="N69" s="23">
        <f>J69+L69+Grade15!I69</f>
        <v>0</v>
      </c>
      <c r="O69" s="23">
        <f t="shared" si="19"/>
        <v>5104.3091828341521</v>
      </c>
      <c r="P69" s="23">
        <f>O69/return^(A69-startage+1)</f>
        <v>4.3043288394447838</v>
      </c>
      <c r="Q69" s="23"/>
    </row>
    <row r="70" spans="1:17" x14ac:dyDescent="0.2">
      <c r="A70" s="5">
        <v>79</v>
      </c>
      <c r="H70" s="22"/>
      <c r="P70" s="23">
        <f>SUM(P5:P69)</f>
        <v>2.4725901326405619E-9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Meta!A11+6</f>
        <v>23</v>
      </c>
      <c r="C2" s="8">
        <f>Meta!B11</f>
        <v>50357</v>
      </c>
      <c r="D2" s="8">
        <f>Meta!C11</f>
        <v>22040</v>
      </c>
      <c r="E2" s="1">
        <f>Meta!D11</f>
        <v>5.8999999999999997E-2</v>
      </c>
      <c r="F2" s="1">
        <f>Meta!H11</f>
        <v>1.7595535582220223</v>
      </c>
      <c r="G2" s="1">
        <f>Meta!E11</f>
        <v>0.214</v>
      </c>
      <c r="H2" s="1">
        <f>Meta!F11</f>
        <v>1</v>
      </c>
      <c r="I2" s="1">
        <f>Meta!D10</f>
        <v>5.8999999999999997E-2</v>
      </c>
      <c r="J2" s="14"/>
      <c r="K2" s="13">
        <f>IRR(O5:O69)+1</f>
        <v>0.96358940305426044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B13" s="1">
        <v>1</v>
      </c>
      <c r="C13" s="5">
        <f>0.1*Grade16!C13</f>
        <v>2762.9838494111887</v>
      </c>
      <c r="D13" s="5">
        <f t="shared" ref="D13:D36" si="0">IF(A13&lt;startage,1,0)*(C13*(1-initialunempprob))+IF(A13=startage,1,0)*(C13*(1-unempprob))+IF(A13&gt;startage,1,0)*(C13*(1-unempprob)+unempprob*300*52)</f>
        <v>2599.9678022959288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198.89753687563854</v>
      </c>
      <c r="G13" s="5">
        <f t="shared" ref="G13:G56" si="3">D13-F13</f>
        <v>2401.0702654202901</v>
      </c>
      <c r="H13" s="23">
        <f>0.1*Grade16!H13</f>
        <v>1214.2632612471009</v>
      </c>
      <c r="I13" s="5">
        <f t="shared" ref="I13:I36" si="4">G13+IF(A13&lt;startage,1,0)*(H13*(1-initialunempprob))+IF(A13&gt;=startage,1,0)*(H13*(1-unempprob))</f>
        <v>3543.691994253812</v>
      </c>
      <c r="J13" s="23">
        <f>0.05*feel*Grade16!G13</f>
        <v>284.35096407848317</v>
      </c>
      <c r="K13" s="23">
        <f t="shared" ref="K13:K36" si="5">IF(A13&gt;=startage,1,0)*0.002*G13</f>
        <v>0</v>
      </c>
      <c r="L13" s="23">
        <f>coltuition</f>
        <v>3662</v>
      </c>
      <c r="M13" s="23">
        <f t="shared" ref="M13:M69" si="6">I13+K13</f>
        <v>3543.691994253812</v>
      </c>
      <c r="N13" s="23">
        <f>J13+L13+Grade16!I13</f>
        <v>35683.351400876782</v>
      </c>
      <c r="O13" s="23">
        <f t="shared" ref="O13:O44" si="7">IF(A13&lt;startage,1,0)*(M13-N13)+IF(A13&gt;=startage,1,0)*(completionprob*(part*(I13-N13)+K13))</f>
        <v>-32139.65940662297</v>
      </c>
      <c r="P13" s="23">
        <f t="shared" ref="P13:P36" si="8">O13/return^(A13-startage+1)</f>
        <v>-32139.65940662297</v>
      </c>
      <c r="Q13" s="23"/>
    </row>
    <row r="14" spans="1:17" x14ac:dyDescent="0.2">
      <c r="A14" s="5">
        <v>23</v>
      </c>
      <c r="B14" s="1">
        <f t="shared" ref="B14:B36" si="9">(1+experiencepremium)^(A14-startage)</f>
        <v>1</v>
      </c>
      <c r="C14" s="5">
        <f t="shared" ref="C14:C36" si="10">pretaxincome*B14/expnorm</f>
        <v>28619.191365157581</v>
      </c>
      <c r="D14" s="5">
        <f t="shared" si="0"/>
        <v>26930.659074613286</v>
      </c>
      <c r="E14" s="5">
        <f t="shared" si="1"/>
        <v>17430.659074613286</v>
      </c>
      <c r="F14" s="5">
        <f t="shared" si="2"/>
        <v>5992.860187861238</v>
      </c>
      <c r="G14" s="5">
        <f t="shared" si="3"/>
        <v>20937.798886752047</v>
      </c>
      <c r="H14" s="23">
        <f t="shared" ref="H14:H37" si="11">benefits*B14/expnorm</f>
        <v>12525.904594953494</v>
      </c>
      <c r="I14" s="5">
        <f t="shared" si="4"/>
        <v>32724.675110603286</v>
      </c>
      <c r="J14" s="23"/>
      <c r="K14" s="23">
        <f t="shared" si="5"/>
        <v>41.875597773504097</v>
      </c>
      <c r="L14" s="23"/>
      <c r="M14" s="23">
        <f t="shared" si="6"/>
        <v>32766.550708376792</v>
      </c>
      <c r="N14" s="23">
        <f>J14+L14+Grade16!I14</f>
        <v>33080.314847718255</v>
      </c>
      <c r="O14" s="23">
        <f t="shared" si="7"/>
        <v>-67.145525819073441</v>
      </c>
      <c r="P14" s="23">
        <f t="shared" si="8"/>
        <v>-69.682715071631421</v>
      </c>
      <c r="Q14" s="23"/>
    </row>
    <row r="15" spans="1:17" x14ac:dyDescent="0.2">
      <c r="A15" s="5">
        <v>24</v>
      </c>
      <c r="B15" s="1">
        <f t="shared" si="9"/>
        <v>1.0249999999999999</v>
      </c>
      <c r="C15" s="5">
        <f t="shared" si="10"/>
        <v>29334.671149286518</v>
      </c>
      <c r="D15" s="5">
        <f t="shared" si="0"/>
        <v>28524.325551478618</v>
      </c>
      <c r="E15" s="5">
        <f t="shared" si="1"/>
        <v>19024.325551478618</v>
      </c>
      <c r="F15" s="5">
        <f t="shared" si="2"/>
        <v>6513.1922925577692</v>
      </c>
      <c r="G15" s="5">
        <f t="shared" si="3"/>
        <v>22011.133258920847</v>
      </c>
      <c r="H15" s="23">
        <f t="shared" si="11"/>
        <v>12839.05220982733</v>
      </c>
      <c r="I15" s="5">
        <f t="shared" si="4"/>
        <v>34092.681388368364</v>
      </c>
      <c r="J15" s="23"/>
      <c r="K15" s="23">
        <f t="shared" si="5"/>
        <v>44.022266517841693</v>
      </c>
      <c r="L15" s="23"/>
      <c r="M15" s="23">
        <f t="shared" si="6"/>
        <v>34136.703654886209</v>
      </c>
      <c r="N15" s="23">
        <f>J15+L15+Grade16!I15</f>
        <v>33821.825483911212</v>
      </c>
      <c r="O15" s="23">
        <f t="shared" si="7"/>
        <v>67.383928588648658</v>
      </c>
      <c r="P15" s="23">
        <f t="shared" si="8"/>
        <v>72.572535571154305</v>
      </c>
      <c r="Q15" s="23"/>
    </row>
    <row r="16" spans="1:17" x14ac:dyDescent="0.2">
      <c r="A16" s="5">
        <v>25</v>
      </c>
      <c r="B16" s="1">
        <f t="shared" si="9"/>
        <v>1.0506249999999999</v>
      </c>
      <c r="C16" s="5">
        <f t="shared" si="10"/>
        <v>30068.037928018683</v>
      </c>
      <c r="D16" s="5">
        <f t="shared" si="0"/>
        <v>29214.423690265583</v>
      </c>
      <c r="E16" s="5">
        <f t="shared" si="1"/>
        <v>19714.423690265583</v>
      </c>
      <c r="F16" s="5">
        <f t="shared" si="2"/>
        <v>6738.5093348717128</v>
      </c>
      <c r="G16" s="5">
        <f t="shared" si="3"/>
        <v>22475.91435539387</v>
      </c>
      <c r="H16" s="23">
        <f t="shared" si="11"/>
        <v>13160.028515073014</v>
      </c>
      <c r="I16" s="5">
        <f t="shared" si="4"/>
        <v>34859.501188077578</v>
      </c>
      <c r="J16" s="23"/>
      <c r="K16" s="23">
        <f t="shared" si="5"/>
        <v>44.951828710787744</v>
      </c>
      <c r="L16" s="23"/>
      <c r="M16" s="23">
        <f t="shared" si="6"/>
        <v>34904.453016788364</v>
      </c>
      <c r="N16" s="23">
        <f>J16+L16+Grade16!I16</f>
        <v>34581.873886008994</v>
      </c>
      <c r="O16" s="23">
        <f t="shared" si="7"/>
        <v>69.031933986785546</v>
      </c>
      <c r="P16" s="23">
        <f t="shared" si="8"/>
        <v>77.156762244546172</v>
      </c>
      <c r="Q16" s="23"/>
    </row>
    <row r="17" spans="1:17" x14ac:dyDescent="0.2">
      <c r="A17" s="5">
        <v>26</v>
      </c>
      <c r="B17" s="1">
        <f t="shared" si="9"/>
        <v>1.0768906249999999</v>
      </c>
      <c r="C17" s="5">
        <f t="shared" si="10"/>
        <v>30819.738876219151</v>
      </c>
      <c r="D17" s="5">
        <f t="shared" si="0"/>
        <v>29921.774282522223</v>
      </c>
      <c r="E17" s="5">
        <f t="shared" si="1"/>
        <v>20421.774282522223</v>
      </c>
      <c r="F17" s="5">
        <f t="shared" si="2"/>
        <v>6969.4593032435059</v>
      </c>
      <c r="G17" s="5">
        <f t="shared" si="3"/>
        <v>22952.314979278715</v>
      </c>
      <c r="H17" s="23">
        <f t="shared" si="11"/>
        <v>13489.029227949839</v>
      </c>
      <c r="I17" s="5">
        <f t="shared" si="4"/>
        <v>35645.491482779515</v>
      </c>
      <c r="J17" s="23"/>
      <c r="K17" s="23">
        <f t="shared" si="5"/>
        <v>45.904629958557429</v>
      </c>
      <c r="L17" s="23"/>
      <c r="M17" s="23">
        <f t="shared" si="6"/>
        <v>35691.396112738075</v>
      </c>
      <c r="N17" s="23">
        <f>J17+L17+Grade16!I17</f>
        <v>35360.923498159216</v>
      </c>
      <c r="O17" s="23">
        <f t="shared" si="7"/>
        <v>70.721139519875152</v>
      </c>
      <c r="P17" s="23">
        <f t="shared" si="8"/>
        <v>82.03160119978439</v>
      </c>
      <c r="Q17" s="23"/>
    </row>
    <row r="18" spans="1:17" x14ac:dyDescent="0.2">
      <c r="A18" s="5">
        <v>27</v>
      </c>
      <c r="B18" s="1">
        <f t="shared" si="9"/>
        <v>1.1038128906249998</v>
      </c>
      <c r="C18" s="5">
        <f t="shared" si="10"/>
        <v>31590.232348124624</v>
      </c>
      <c r="D18" s="5">
        <f t="shared" si="0"/>
        <v>30646.808639585273</v>
      </c>
      <c r="E18" s="5">
        <f t="shared" si="1"/>
        <v>21146.808639585273</v>
      </c>
      <c r="F18" s="5">
        <f t="shared" si="2"/>
        <v>7206.1830208245919</v>
      </c>
      <c r="G18" s="5">
        <f t="shared" si="3"/>
        <v>23440.625618760681</v>
      </c>
      <c r="H18" s="23">
        <f t="shared" si="11"/>
        <v>13826.254958648584</v>
      </c>
      <c r="I18" s="5">
        <f t="shared" si="4"/>
        <v>36451.131534849002</v>
      </c>
      <c r="J18" s="23"/>
      <c r="K18" s="23">
        <f t="shared" si="5"/>
        <v>46.881251237521361</v>
      </c>
      <c r="L18" s="23"/>
      <c r="M18" s="23">
        <f t="shared" si="6"/>
        <v>36498.012786086525</v>
      </c>
      <c r="N18" s="23">
        <f>J18+L18+Grade16!I18</f>
        <v>36159.449350613191</v>
      </c>
      <c r="O18" s="23">
        <f t="shared" si="7"/>
        <v>72.452575191293192</v>
      </c>
      <c r="P18" s="23">
        <f t="shared" si="8"/>
        <v>87.21551507543326</v>
      </c>
      <c r="Q18" s="23"/>
    </row>
    <row r="19" spans="1:17" x14ac:dyDescent="0.2">
      <c r="A19" s="5">
        <v>28</v>
      </c>
      <c r="B19" s="1">
        <f t="shared" si="9"/>
        <v>1.1314082128906247</v>
      </c>
      <c r="C19" s="5">
        <f t="shared" si="10"/>
        <v>32379.988156827734</v>
      </c>
      <c r="D19" s="5">
        <f t="shared" si="0"/>
        <v>31389.968855574902</v>
      </c>
      <c r="E19" s="5">
        <f t="shared" si="1"/>
        <v>21889.968855574902</v>
      </c>
      <c r="F19" s="5">
        <f t="shared" si="2"/>
        <v>7448.8248313452059</v>
      </c>
      <c r="G19" s="5">
        <f t="shared" si="3"/>
        <v>23941.144024229696</v>
      </c>
      <c r="H19" s="23">
        <f t="shared" si="11"/>
        <v>14171.911332614796</v>
      </c>
      <c r="I19" s="5">
        <f t="shared" si="4"/>
        <v>37276.912588220221</v>
      </c>
      <c r="J19" s="23"/>
      <c r="K19" s="23">
        <f t="shared" si="5"/>
        <v>47.882288048459394</v>
      </c>
      <c r="L19" s="23"/>
      <c r="M19" s="23">
        <f t="shared" si="6"/>
        <v>37324.794876268679</v>
      </c>
      <c r="N19" s="23">
        <f>J19+L19+Grade16!I19</f>
        <v>36977.938349378514</v>
      </c>
      <c r="O19" s="23">
        <f t="shared" si="7"/>
        <v>74.227296754495626</v>
      </c>
      <c r="P19" s="23">
        <f t="shared" si="8"/>
        <v>92.728140947398771</v>
      </c>
      <c r="Q19" s="23"/>
    </row>
    <row r="20" spans="1:17" x14ac:dyDescent="0.2">
      <c r="A20" s="5">
        <v>29</v>
      </c>
      <c r="B20" s="1">
        <f t="shared" si="9"/>
        <v>1.1596934182128902</v>
      </c>
      <c r="C20" s="5">
        <f t="shared" si="10"/>
        <v>33189.487860748428</v>
      </c>
      <c r="D20" s="5">
        <f t="shared" si="0"/>
        <v>32151.708076964274</v>
      </c>
      <c r="E20" s="5">
        <f t="shared" si="1"/>
        <v>22651.708076964274</v>
      </c>
      <c r="F20" s="5">
        <f t="shared" si="2"/>
        <v>7697.5326871288362</v>
      </c>
      <c r="G20" s="5">
        <f t="shared" si="3"/>
        <v>24454.175389835436</v>
      </c>
      <c r="H20" s="23">
        <f t="shared" si="11"/>
        <v>14526.209115930165</v>
      </c>
      <c r="I20" s="5">
        <f t="shared" si="4"/>
        <v>38123.338167925722</v>
      </c>
      <c r="J20" s="23"/>
      <c r="K20" s="23">
        <f t="shared" si="5"/>
        <v>48.908350779670876</v>
      </c>
      <c r="L20" s="23"/>
      <c r="M20" s="23">
        <f t="shared" si="6"/>
        <v>38172.246518705389</v>
      </c>
      <c r="N20" s="23">
        <f>J20+L20+Grade16!I20</f>
        <v>37816.889573112981</v>
      </c>
      <c r="O20" s="23">
        <f t="shared" si="7"/>
        <v>76.046386356775997</v>
      </c>
      <c r="P20" s="23">
        <f t="shared" si="8"/>
        <v>98.590365093719114</v>
      </c>
      <c r="Q20" s="23"/>
    </row>
    <row r="21" spans="1:17" x14ac:dyDescent="0.2">
      <c r="A21" s="5">
        <v>30</v>
      </c>
      <c r="B21" s="1">
        <f t="shared" si="9"/>
        <v>1.1886857536682125</v>
      </c>
      <c r="C21" s="5">
        <f t="shared" si="10"/>
        <v>34019.22505726714</v>
      </c>
      <c r="D21" s="5">
        <f t="shared" si="0"/>
        <v>32932.490778888379</v>
      </c>
      <c r="E21" s="5">
        <f t="shared" si="1"/>
        <v>23432.490778888379</v>
      </c>
      <c r="F21" s="5">
        <f t="shared" si="2"/>
        <v>7952.4582393070559</v>
      </c>
      <c r="G21" s="5">
        <f t="shared" si="3"/>
        <v>24980.032539581323</v>
      </c>
      <c r="H21" s="23">
        <f t="shared" si="11"/>
        <v>14889.36434382842</v>
      </c>
      <c r="I21" s="5">
        <f t="shared" si="4"/>
        <v>38990.924387123865</v>
      </c>
      <c r="J21" s="23"/>
      <c r="K21" s="23">
        <f t="shared" si="5"/>
        <v>49.960065079162646</v>
      </c>
      <c r="L21" s="23"/>
      <c r="M21" s="23">
        <f t="shared" si="6"/>
        <v>39040.884452203027</v>
      </c>
      <c r="N21" s="23">
        <f>J21+L21+Grade16!I21</f>
        <v>38676.814577440804</v>
      </c>
      <c r="O21" s="23">
        <f t="shared" si="7"/>
        <v>77.910953199115866</v>
      </c>
      <c r="P21" s="23">
        <f t="shared" si="8"/>
        <v>104.82440252104584</v>
      </c>
      <c r="Q21" s="23"/>
    </row>
    <row r="22" spans="1:17" x14ac:dyDescent="0.2">
      <c r="A22" s="5">
        <v>31</v>
      </c>
      <c r="B22" s="1">
        <f t="shared" si="9"/>
        <v>1.2184028975099177</v>
      </c>
      <c r="C22" s="5">
        <f t="shared" si="10"/>
        <v>34869.705683698819</v>
      </c>
      <c r="D22" s="5">
        <f t="shared" si="0"/>
        <v>33732.793048360596</v>
      </c>
      <c r="E22" s="5">
        <f t="shared" si="1"/>
        <v>24232.793048360596</v>
      </c>
      <c r="F22" s="5">
        <f t="shared" si="2"/>
        <v>8213.7569302897355</v>
      </c>
      <c r="G22" s="5">
        <f t="shared" si="3"/>
        <v>25519.036118070861</v>
      </c>
      <c r="H22" s="23">
        <f t="shared" si="11"/>
        <v>15261.59845242413</v>
      </c>
      <c r="I22" s="5">
        <f t="shared" si="4"/>
        <v>39880.200261801969</v>
      </c>
      <c r="J22" s="23"/>
      <c r="K22" s="23">
        <f t="shared" si="5"/>
        <v>51.038072236141723</v>
      </c>
      <c r="L22" s="23"/>
      <c r="M22" s="23">
        <f t="shared" si="6"/>
        <v>39931.238334038113</v>
      </c>
      <c r="N22" s="23">
        <f>J22+L22+Grade16!I22</f>
        <v>39558.237706876818</v>
      </c>
      <c r="O22" s="23">
        <f t="shared" si="7"/>
        <v>79.822134212516531</v>
      </c>
      <c r="P22" s="23">
        <f t="shared" si="8"/>
        <v>111.45388155614447</v>
      </c>
      <c r="Q22" s="23"/>
    </row>
    <row r="23" spans="1:17" x14ac:dyDescent="0.2">
      <c r="A23" s="5">
        <v>32</v>
      </c>
      <c r="B23" s="1">
        <f t="shared" si="9"/>
        <v>1.2488629699476654</v>
      </c>
      <c r="C23" s="5">
        <f t="shared" si="10"/>
        <v>35741.44832579128</v>
      </c>
      <c r="D23" s="5">
        <f t="shared" si="0"/>
        <v>34553.102874569595</v>
      </c>
      <c r="E23" s="5">
        <f t="shared" si="1"/>
        <v>25053.102874569595</v>
      </c>
      <c r="F23" s="5">
        <f t="shared" si="2"/>
        <v>8481.5880885469724</v>
      </c>
      <c r="G23" s="5">
        <f t="shared" si="3"/>
        <v>26071.514786022621</v>
      </c>
      <c r="H23" s="23">
        <f t="shared" si="11"/>
        <v>15643.13841373473</v>
      </c>
      <c r="I23" s="5">
        <f t="shared" si="4"/>
        <v>40791.708033347</v>
      </c>
      <c r="J23" s="23"/>
      <c r="K23" s="23">
        <f t="shared" si="5"/>
        <v>52.143029572045243</v>
      </c>
      <c r="L23" s="23"/>
      <c r="M23" s="23">
        <f t="shared" si="6"/>
        <v>40843.851062919042</v>
      </c>
      <c r="N23" s="23">
        <f>J23+L23+Grade16!I23</f>
        <v>40461.696414548744</v>
      </c>
      <c r="O23" s="23">
        <f t="shared" si="7"/>
        <v>81.781094751244609</v>
      </c>
      <c r="P23" s="23">
        <f t="shared" si="8"/>
        <v>118.50393382511497</v>
      </c>
      <c r="Q23" s="23"/>
    </row>
    <row r="24" spans="1:17" x14ac:dyDescent="0.2">
      <c r="A24" s="5">
        <v>33</v>
      </c>
      <c r="B24" s="1">
        <f t="shared" si="9"/>
        <v>1.2800845441963571</v>
      </c>
      <c r="C24" s="5">
        <f t="shared" si="10"/>
        <v>36634.984533936062</v>
      </c>
      <c r="D24" s="5">
        <f t="shared" si="0"/>
        <v>35393.92044643384</v>
      </c>
      <c r="E24" s="5">
        <f t="shared" si="1"/>
        <v>25893.92044643384</v>
      </c>
      <c r="F24" s="5">
        <f t="shared" si="2"/>
        <v>8756.1150257606496</v>
      </c>
      <c r="G24" s="5">
        <f t="shared" si="3"/>
        <v>26637.80542067319</v>
      </c>
      <c r="H24" s="23">
        <f t="shared" si="11"/>
        <v>16034.216874078098</v>
      </c>
      <c r="I24" s="5">
        <f t="shared" si="4"/>
        <v>41726.003499180682</v>
      </c>
      <c r="J24" s="23"/>
      <c r="K24" s="23">
        <f t="shared" si="5"/>
        <v>53.275610841346385</v>
      </c>
      <c r="L24" s="23"/>
      <c r="M24" s="23">
        <f t="shared" si="6"/>
        <v>41779.279110022027</v>
      </c>
      <c r="N24" s="23">
        <f>J24+L24+Grade16!I24</f>
        <v>41387.741589912453</v>
      </c>
      <c r="O24" s="23">
        <f t="shared" si="7"/>
        <v>83.789029303449112</v>
      </c>
      <c r="P24" s="23">
        <f t="shared" si="8"/>
        <v>126.00128996362369</v>
      </c>
      <c r="Q24" s="23"/>
    </row>
    <row r="25" spans="1:17" x14ac:dyDescent="0.2">
      <c r="A25" s="5">
        <v>34</v>
      </c>
      <c r="B25" s="1">
        <f t="shared" si="9"/>
        <v>1.312086657801266</v>
      </c>
      <c r="C25" s="5">
        <f t="shared" si="10"/>
        <v>37550.859147284464</v>
      </c>
      <c r="D25" s="5">
        <f t="shared" si="0"/>
        <v>36255.758457594682</v>
      </c>
      <c r="E25" s="5">
        <f t="shared" si="1"/>
        <v>26755.758457594682</v>
      </c>
      <c r="F25" s="5">
        <f t="shared" si="2"/>
        <v>9037.5051364046631</v>
      </c>
      <c r="G25" s="5">
        <f t="shared" si="3"/>
        <v>27218.253321190019</v>
      </c>
      <c r="H25" s="23">
        <f t="shared" si="11"/>
        <v>16435.072295930051</v>
      </c>
      <c r="I25" s="5">
        <f t="shared" si="4"/>
        <v>42683.656351660196</v>
      </c>
      <c r="J25" s="23"/>
      <c r="K25" s="23">
        <f t="shared" si="5"/>
        <v>54.436506642380039</v>
      </c>
      <c r="L25" s="23"/>
      <c r="M25" s="23">
        <f t="shared" si="6"/>
        <v>42738.092858302574</v>
      </c>
      <c r="N25" s="23">
        <f>J25+L25+Grade16!I25</f>
        <v>42336.937894660266</v>
      </c>
      <c r="O25" s="23">
        <f t="shared" si="7"/>
        <v>85.847162219454333</v>
      </c>
      <c r="P25" s="23">
        <f t="shared" si="8"/>
        <v>133.97438142306723</v>
      </c>
      <c r="Q25" s="23"/>
    </row>
    <row r="26" spans="1:17" x14ac:dyDescent="0.2">
      <c r="A26" s="5">
        <v>35</v>
      </c>
      <c r="B26" s="1">
        <f t="shared" si="9"/>
        <v>1.3448888242462975</v>
      </c>
      <c r="C26" s="5">
        <f t="shared" si="10"/>
        <v>38489.630625966573</v>
      </c>
      <c r="D26" s="5">
        <f t="shared" si="0"/>
        <v>37139.14241903455</v>
      </c>
      <c r="E26" s="5">
        <f t="shared" si="1"/>
        <v>27639.14241903455</v>
      </c>
      <c r="F26" s="5">
        <f t="shared" si="2"/>
        <v>9325.9299998147799</v>
      </c>
      <c r="G26" s="5">
        <f t="shared" si="3"/>
        <v>27813.21241921977</v>
      </c>
      <c r="H26" s="23">
        <f t="shared" si="11"/>
        <v>16845.949103328301</v>
      </c>
      <c r="I26" s="5">
        <f t="shared" si="4"/>
        <v>43665.250525451702</v>
      </c>
      <c r="J26" s="23"/>
      <c r="K26" s="23">
        <f t="shared" si="5"/>
        <v>55.62642483843954</v>
      </c>
      <c r="L26" s="23"/>
      <c r="M26" s="23">
        <f t="shared" si="6"/>
        <v>43720.876950290141</v>
      </c>
      <c r="N26" s="23">
        <f>J26+L26+Grade16!I26</f>
        <v>43309.864107026769</v>
      </c>
      <c r="O26" s="23">
        <f t="shared" si="7"/>
        <v>87.956748458361588</v>
      </c>
      <c r="P26" s="23">
        <f t="shared" si="8"/>
        <v>142.45344876131014</v>
      </c>
      <c r="Q26" s="23"/>
    </row>
    <row r="27" spans="1:17" x14ac:dyDescent="0.2">
      <c r="A27" s="5">
        <v>36</v>
      </c>
      <c r="B27" s="1">
        <f t="shared" si="9"/>
        <v>1.3785110448524549</v>
      </c>
      <c r="C27" s="5">
        <f t="shared" si="10"/>
        <v>39451.871391615736</v>
      </c>
      <c r="D27" s="5">
        <f t="shared" si="0"/>
        <v>38044.610979510413</v>
      </c>
      <c r="E27" s="5">
        <f t="shared" si="1"/>
        <v>28544.610979510413</v>
      </c>
      <c r="F27" s="5">
        <f t="shared" si="2"/>
        <v>9621.5654848101494</v>
      </c>
      <c r="G27" s="5">
        <f t="shared" si="3"/>
        <v>28423.045494700265</v>
      </c>
      <c r="H27" s="23">
        <f t="shared" si="11"/>
        <v>17267.097830911509</v>
      </c>
      <c r="I27" s="5">
        <f t="shared" si="4"/>
        <v>44671.384553587995</v>
      </c>
      <c r="J27" s="23"/>
      <c r="K27" s="23">
        <f t="shared" si="5"/>
        <v>56.84609098940053</v>
      </c>
      <c r="L27" s="23"/>
      <c r="M27" s="23">
        <f t="shared" si="6"/>
        <v>44728.230644577394</v>
      </c>
      <c r="N27" s="23">
        <f>J27+L27+Grade16!I27</f>
        <v>44307.113474702426</v>
      </c>
      <c r="O27" s="23">
        <f t="shared" si="7"/>
        <v>90.119074353243533</v>
      </c>
      <c r="P27" s="23">
        <f t="shared" si="8"/>
        <v>151.47065683086464</v>
      </c>
      <c r="Q27" s="23"/>
    </row>
    <row r="28" spans="1:17" x14ac:dyDescent="0.2">
      <c r="A28" s="5">
        <v>37</v>
      </c>
      <c r="B28" s="1">
        <f t="shared" si="9"/>
        <v>1.4129738209737661</v>
      </c>
      <c r="C28" s="5">
        <f t="shared" si="10"/>
        <v>40438.168176406129</v>
      </c>
      <c r="D28" s="5">
        <f t="shared" si="0"/>
        <v>38972.716253998173</v>
      </c>
      <c r="E28" s="5">
        <f t="shared" si="1"/>
        <v>29472.716253998173</v>
      </c>
      <c r="F28" s="5">
        <f t="shared" si="2"/>
        <v>9924.5918569304031</v>
      </c>
      <c r="G28" s="5">
        <f t="shared" si="3"/>
        <v>29048.124397067768</v>
      </c>
      <c r="H28" s="23">
        <f t="shared" si="11"/>
        <v>17698.775276684293</v>
      </c>
      <c r="I28" s="5">
        <f t="shared" si="4"/>
        <v>45702.671932427693</v>
      </c>
      <c r="J28" s="23"/>
      <c r="K28" s="23">
        <f t="shared" si="5"/>
        <v>58.096248794135533</v>
      </c>
      <c r="L28" s="23"/>
      <c r="M28" s="23">
        <f t="shared" si="6"/>
        <v>45760.768181221829</v>
      </c>
      <c r="N28" s="23">
        <f>J28+L28+Grade16!I28</f>
        <v>45329.294076569997</v>
      </c>
      <c r="O28" s="23">
        <f t="shared" si="7"/>
        <v>92.335458395491941</v>
      </c>
      <c r="P28" s="23">
        <f t="shared" si="8"/>
        <v>161.06021730408693</v>
      </c>
      <c r="Q28" s="23"/>
    </row>
    <row r="29" spans="1:17" x14ac:dyDescent="0.2">
      <c r="A29" s="5">
        <v>38</v>
      </c>
      <c r="B29" s="1">
        <f t="shared" si="9"/>
        <v>1.4482981664981105</v>
      </c>
      <c r="C29" s="5">
        <f t="shared" si="10"/>
        <v>41449.122380816283</v>
      </c>
      <c r="D29" s="5">
        <f t="shared" si="0"/>
        <v>39924.024160348126</v>
      </c>
      <c r="E29" s="5">
        <f t="shared" si="1"/>
        <v>30424.024160348126</v>
      </c>
      <c r="F29" s="5">
        <f t="shared" si="2"/>
        <v>10235.193888353664</v>
      </c>
      <c r="G29" s="5">
        <f t="shared" si="3"/>
        <v>29688.830271994462</v>
      </c>
      <c r="H29" s="23">
        <f t="shared" si="11"/>
        <v>18141.244658601405</v>
      </c>
      <c r="I29" s="5">
        <f t="shared" si="4"/>
        <v>46759.741495738388</v>
      </c>
      <c r="J29" s="23"/>
      <c r="K29" s="23">
        <f t="shared" si="5"/>
        <v>59.377660543988924</v>
      </c>
      <c r="L29" s="23"/>
      <c r="M29" s="23">
        <f t="shared" si="6"/>
        <v>46819.119156282381</v>
      </c>
      <c r="N29" s="23">
        <f>J29+L29+Grade16!I29</f>
        <v>46377.029193484246</v>
      </c>
      <c r="O29" s="23">
        <f t="shared" si="7"/>
        <v>94.60725203879997</v>
      </c>
      <c r="P29" s="23">
        <f t="shared" si="8"/>
        <v>171.25851900284405</v>
      </c>
      <c r="Q29" s="23"/>
    </row>
    <row r="30" spans="1:17" x14ac:dyDescent="0.2">
      <c r="A30" s="5">
        <v>39</v>
      </c>
      <c r="B30" s="1">
        <f t="shared" si="9"/>
        <v>1.4845056206605631</v>
      </c>
      <c r="C30" s="5">
        <f t="shared" si="10"/>
        <v>42485.350440336682</v>
      </c>
      <c r="D30" s="5">
        <f t="shared" si="0"/>
        <v>40899.114764356826</v>
      </c>
      <c r="E30" s="5">
        <f t="shared" si="1"/>
        <v>31399.114764356826</v>
      </c>
      <c r="F30" s="5">
        <f t="shared" si="2"/>
        <v>10553.560970562503</v>
      </c>
      <c r="G30" s="5">
        <f t="shared" si="3"/>
        <v>30345.553793794323</v>
      </c>
      <c r="H30" s="23">
        <f t="shared" si="11"/>
        <v>18594.775775066435</v>
      </c>
      <c r="I30" s="5">
        <f t="shared" si="4"/>
        <v>47843.237798131842</v>
      </c>
      <c r="J30" s="23"/>
      <c r="K30" s="23">
        <f t="shared" si="5"/>
        <v>60.691107587588647</v>
      </c>
      <c r="L30" s="23"/>
      <c r="M30" s="23">
        <f t="shared" si="6"/>
        <v>47903.928905719433</v>
      </c>
      <c r="N30" s="23">
        <f>J30+L30+Grade16!I30</f>
        <v>47450.957688321345</v>
      </c>
      <c r="O30" s="23">
        <f t="shared" si="7"/>
        <v>96.935840523190407</v>
      </c>
      <c r="P30" s="23">
        <f t="shared" si="8"/>
        <v>182.10426652974016</v>
      </c>
      <c r="Q30" s="23"/>
    </row>
    <row r="31" spans="1:17" x14ac:dyDescent="0.2">
      <c r="A31" s="5">
        <v>40</v>
      </c>
      <c r="B31" s="1">
        <f t="shared" si="9"/>
        <v>1.521618261177077</v>
      </c>
      <c r="C31" s="5">
        <f t="shared" si="10"/>
        <v>43547.484201345098</v>
      </c>
      <c r="D31" s="5">
        <f t="shared" si="0"/>
        <v>41898.582633465739</v>
      </c>
      <c r="E31" s="5">
        <f t="shared" si="1"/>
        <v>32398.582633465739</v>
      </c>
      <c r="F31" s="5">
        <f t="shared" si="2"/>
        <v>10879.887229826563</v>
      </c>
      <c r="G31" s="5">
        <f t="shared" si="3"/>
        <v>31018.695403639176</v>
      </c>
      <c r="H31" s="23">
        <f t="shared" si="11"/>
        <v>19059.645169443094</v>
      </c>
      <c r="I31" s="5">
        <f t="shared" si="4"/>
        <v>48953.82150808513</v>
      </c>
      <c r="J31" s="23"/>
      <c r="K31" s="23">
        <f t="shared" si="5"/>
        <v>62.037390807278356</v>
      </c>
      <c r="L31" s="23"/>
      <c r="M31" s="23">
        <f t="shared" si="6"/>
        <v>49015.858898892409</v>
      </c>
      <c r="N31" s="23">
        <f>J31+L31+Grade16!I31</f>
        <v>48551.734395529376</v>
      </c>
      <c r="O31" s="23">
        <f t="shared" si="7"/>
        <v>99.32264371968877</v>
      </c>
      <c r="P31" s="23">
        <f t="shared" si="8"/>
        <v>193.6386277299714</v>
      </c>
      <c r="Q31" s="23"/>
    </row>
    <row r="32" spans="1:17" x14ac:dyDescent="0.2">
      <c r="A32" s="5">
        <v>41</v>
      </c>
      <c r="B32" s="1">
        <f t="shared" si="9"/>
        <v>1.559658717706504</v>
      </c>
      <c r="C32" s="5">
        <f t="shared" si="10"/>
        <v>44636.171306378725</v>
      </c>
      <c r="D32" s="5">
        <f t="shared" si="0"/>
        <v>42923.037199302387</v>
      </c>
      <c r="E32" s="5">
        <f t="shared" si="1"/>
        <v>33423.037199302387</v>
      </c>
      <c r="F32" s="5">
        <f t="shared" si="2"/>
        <v>11214.37164557223</v>
      </c>
      <c r="G32" s="5">
        <f t="shared" si="3"/>
        <v>31708.665553730156</v>
      </c>
      <c r="H32" s="23">
        <f t="shared" si="11"/>
        <v>19536.136298679172</v>
      </c>
      <c r="I32" s="5">
        <f t="shared" si="4"/>
        <v>50092.169810787258</v>
      </c>
      <c r="J32" s="23"/>
      <c r="K32" s="23">
        <f t="shared" si="5"/>
        <v>63.417331107460313</v>
      </c>
      <c r="L32" s="23"/>
      <c r="M32" s="23">
        <f t="shared" si="6"/>
        <v>50155.587141894721</v>
      </c>
      <c r="N32" s="23">
        <f>J32+L32+Grade16!I32</f>
        <v>49680.030520417626</v>
      </c>
      <c r="O32" s="23">
        <f t="shared" si="7"/>
        <v>101.76911699609784</v>
      </c>
      <c r="P32" s="23">
        <f t="shared" si="8"/>
        <v>205.90539054632114</v>
      </c>
      <c r="Q32" s="23"/>
    </row>
    <row r="33" spans="1:17" x14ac:dyDescent="0.2">
      <c r="A33" s="5">
        <v>42</v>
      </c>
      <c r="B33" s="1">
        <f t="shared" si="9"/>
        <v>1.5986501856491666</v>
      </c>
      <c r="C33" s="5">
        <f t="shared" si="10"/>
        <v>45752.075589038192</v>
      </c>
      <c r="D33" s="5">
        <f t="shared" si="0"/>
        <v>43973.103129284944</v>
      </c>
      <c r="E33" s="5">
        <f t="shared" si="1"/>
        <v>34473.103129284944</v>
      </c>
      <c r="F33" s="5">
        <f t="shared" si="2"/>
        <v>11557.218171711535</v>
      </c>
      <c r="G33" s="5">
        <f t="shared" si="3"/>
        <v>32415.884957573409</v>
      </c>
      <c r="H33" s="23">
        <f t="shared" si="11"/>
        <v>20024.539706146152</v>
      </c>
      <c r="I33" s="5">
        <f t="shared" si="4"/>
        <v>51258.976821056938</v>
      </c>
      <c r="J33" s="23"/>
      <c r="K33" s="23">
        <f t="shared" si="5"/>
        <v>64.831769915146822</v>
      </c>
      <c r="L33" s="23"/>
      <c r="M33" s="23">
        <f t="shared" si="6"/>
        <v>51323.808590972083</v>
      </c>
      <c r="N33" s="23">
        <f>J33+L33+Grade16!I33</f>
        <v>50836.534048428046</v>
      </c>
      <c r="O33" s="23">
        <f t="shared" si="7"/>
        <v>104.27675210442436</v>
      </c>
      <c r="P33" s="23">
        <f t="shared" si="8"/>
        <v>218.95112986579304</v>
      </c>
      <c r="Q33" s="23"/>
    </row>
    <row r="34" spans="1:17" x14ac:dyDescent="0.2">
      <c r="A34" s="5">
        <v>43</v>
      </c>
      <c r="B34" s="1">
        <f t="shared" si="9"/>
        <v>1.6386164402903955</v>
      </c>
      <c r="C34" s="5">
        <f t="shared" si="10"/>
        <v>46895.877478764145</v>
      </c>
      <c r="D34" s="5">
        <f t="shared" si="0"/>
        <v>45049.420707517063</v>
      </c>
      <c r="E34" s="5">
        <f t="shared" si="1"/>
        <v>35549.420707517063</v>
      </c>
      <c r="F34" s="5">
        <f t="shared" si="2"/>
        <v>12013.577931756028</v>
      </c>
      <c r="G34" s="5">
        <f t="shared" si="3"/>
        <v>33035.842775761033</v>
      </c>
      <c r="H34" s="23">
        <f t="shared" si="11"/>
        <v>20525.153198799806</v>
      </c>
      <c r="I34" s="5">
        <f t="shared" si="4"/>
        <v>52350.011935831651</v>
      </c>
      <c r="J34" s="23"/>
      <c r="K34" s="23">
        <f t="shared" si="5"/>
        <v>66.071685551522066</v>
      </c>
      <c r="L34" s="23"/>
      <c r="M34" s="23">
        <f t="shared" si="6"/>
        <v>52416.083621383172</v>
      </c>
      <c r="N34" s="23">
        <f>J34+L34+Grade16!I34</f>
        <v>51963.051429944258</v>
      </c>
      <c r="O34" s="23">
        <f t="shared" si="7"/>
        <v>96.948888967927843</v>
      </c>
      <c r="P34" s="23">
        <f t="shared" si="8"/>
        <v>211.25671194888585</v>
      </c>
      <c r="Q34" s="23"/>
    </row>
    <row r="35" spans="1:17" x14ac:dyDescent="0.2">
      <c r="A35" s="5">
        <v>44</v>
      </c>
      <c r="B35" s="1">
        <f t="shared" si="9"/>
        <v>1.6795818512976552</v>
      </c>
      <c r="C35" s="5">
        <f t="shared" si="10"/>
        <v>48068.274415733242</v>
      </c>
      <c r="D35" s="5">
        <f t="shared" si="0"/>
        <v>46152.646225204982</v>
      </c>
      <c r="E35" s="5">
        <f t="shared" si="1"/>
        <v>36652.646225204982</v>
      </c>
      <c r="F35" s="5">
        <f t="shared" si="2"/>
        <v>12484.103615049926</v>
      </c>
      <c r="G35" s="5">
        <f t="shared" si="3"/>
        <v>33668.542610155055</v>
      </c>
      <c r="H35" s="23">
        <f t="shared" si="11"/>
        <v>21038.282028769798</v>
      </c>
      <c r="I35" s="5">
        <f t="shared" si="4"/>
        <v>53465.56599922743</v>
      </c>
      <c r="J35" s="23"/>
      <c r="K35" s="23">
        <f t="shared" si="5"/>
        <v>67.337085220310115</v>
      </c>
      <c r="L35" s="23"/>
      <c r="M35" s="23">
        <f t="shared" si="6"/>
        <v>53532.903084447738</v>
      </c>
      <c r="N35" s="23">
        <f>J35+L35+Grade16!I35</f>
        <v>53068.93148069286</v>
      </c>
      <c r="O35" s="23">
        <f t="shared" si="7"/>
        <v>99.289923203544518</v>
      </c>
      <c r="P35" s="23">
        <f t="shared" si="8"/>
        <v>224.5333412753356</v>
      </c>
      <c r="Q35" s="23"/>
    </row>
    <row r="36" spans="1:17" x14ac:dyDescent="0.2">
      <c r="A36" s="5">
        <v>45</v>
      </c>
      <c r="B36" s="1">
        <f t="shared" si="9"/>
        <v>1.7215713975800966</v>
      </c>
      <c r="C36" s="5">
        <f t="shared" si="10"/>
        <v>49269.981276126571</v>
      </c>
      <c r="D36" s="5">
        <f t="shared" si="0"/>
        <v>47283.452380835108</v>
      </c>
      <c r="E36" s="5">
        <f t="shared" si="1"/>
        <v>37783.452380835108</v>
      </c>
      <c r="F36" s="5">
        <f t="shared" si="2"/>
        <v>12966.392440426174</v>
      </c>
      <c r="G36" s="5">
        <f t="shared" si="3"/>
        <v>34317.05994040893</v>
      </c>
      <c r="H36" s="23">
        <f t="shared" si="11"/>
        <v>21564.239079489038</v>
      </c>
      <c r="I36" s="5">
        <f t="shared" si="4"/>
        <v>54609.008914208112</v>
      </c>
      <c r="J36" s="23"/>
      <c r="K36" s="23">
        <f t="shared" si="5"/>
        <v>68.634119880817863</v>
      </c>
      <c r="L36" s="23"/>
      <c r="M36" s="23">
        <f t="shared" si="6"/>
        <v>54677.643034088927</v>
      </c>
      <c r="N36" s="23">
        <f>J36+L36+Grade16!I36</f>
        <v>54202.458532710181</v>
      </c>
      <c r="O36" s="23">
        <f t="shared" si="7"/>
        <v>101.68948329505227</v>
      </c>
      <c r="P36" s="23">
        <f t="shared" si="8"/>
        <v>238.64903889873881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1.7646106825195991</v>
      </c>
      <c r="C37" s="5">
        <f t="shared" ref="C37:C56" si="13">pretaxincome*B37/expnorm</f>
        <v>50501.730808029737</v>
      </c>
      <c r="D37" s="5">
        <f t="shared" ref="D37:D56" si="14">IF(A37&lt;startage,1,0)*(C37*(1-initialunempprob))+IF(A37=startage,1,0)*(C37*(1-unempprob))+IF(A37&gt;startage,1,0)*(C37*(1-unempprob)+unempprob*300*52)</f>
        <v>48442.52869035599</v>
      </c>
      <c r="E37" s="5">
        <f t="shared" si="1"/>
        <v>38942.52869035599</v>
      </c>
      <c r="F37" s="5">
        <f t="shared" si="2"/>
        <v>13460.73848643683</v>
      </c>
      <c r="G37" s="5">
        <f t="shared" si="3"/>
        <v>34981.790203919161</v>
      </c>
      <c r="H37" s="23">
        <f t="shared" si="11"/>
        <v>22103.345056476268</v>
      </c>
      <c r="I37" s="5">
        <f t="shared" ref="I37:I56" si="15">G37+IF(A37&lt;startage,1,0)*(H37*(1-initialunempprob))+IF(A37&gt;=startage,1,0)*(H37*(1-unempprob))</f>
        <v>55781.037902063326</v>
      </c>
      <c r="J37" s="23"/>
      <c r="K37" s="23">
        <f t="shared" ref="K37:K56" si="16">IF(A37&gt;=startage,1,0)*0.002*G37</f>
        <v>69.963580407838322</v>
      </c>
      <c r="L37" s="23"/>
      <c r="M37" s="23">
        <f t="shared" si="6"/>
        <v>55851.001482471162</v>
      </c>
      <c r="N37" s="23">
        <f>J37+L37+Grade16!I37</f>
        <v>55364.323761027932</v>
      </c>
      <c r="O37" s="23">
        <f t="shared" si="7"/>
        <v>104.14903238885178</v>
      </c>
      <c r="P37" s="23">
        <f t="shared" ref="P37:P68" si="17">O37/return^(A37-startage+1)</f>
        <v>253.65701256428827</v>
      </c>
      <c r="Q37" s="23"/>
    </row>
    <row r="38" spans="1:17" x14ac:dyDescent="0.2">
      <c r="A38" s="5">
        <v>47</v>
      </c>
      <c r="B38" s="1">
        <f t="shared" si="12"/>
        <v>1.8087259495825889</v>
      </c>
      <c r="C38" s="5">
        <f t="shared" si="13"/>
        <v>51764.274078230475</v>
      </c>
      <c r="D38" s="5">
        <f t="shared" si="14"/>
        <v>49630.581907614884</v>
      </c>
      <c r="E38" s="5">
        <f t="shared" si="1"/>
        <v>40130.581907614884</v>
      </c>
      <c r="F38" s="5">
        <f t="shared" si="2"/>
        <v>13967.443183597748</v>
      </c>
      <c r="G38" s="5">
        <f t="shared" si="3"/>
        <v>35663.138724017132</v>
      </c>
      <c r="H38" s="23">
        <f t="shared" ref="H38:H56" si="18">benefits*B38/expnorm</f>
        <v>22655.92868288817</v>
      </c>
      <c r="I38" s="5">
        <f t="shared" si="15"/>
        <v>56982.367614614901</v>
      </c>
      <c r="J38" s="23"/>
      <c r="K38" s="23">
        <f t="shared" si="16"/>
        <v>71.326277448034261</v>
      </c>
      <c r="L38" s="23"/>
      <c r="M38" s="23">
        <f t="shared" si="6"/>
        <v>57053.693892062933</v>
      </c>
      <c r="N38" s="23">
        <f>J38+L38+Grade16!I38</f>
        <v>56555.235620053616</v>
      </c>
      <c r="O38" s="23">
        <f t="shared" si="7"/>
        <v>106.67007020999431</v>
      </c>
      <c r="P38" s="23">
        <f t="shared" si="17"/>
        <v>269.61385091594565</v>
      </c>
      <c r="Q38" s="23"/>
    </row>
    <row r="39" spans="1:17" x14ac:dyDescent="0.2">
      <c r="A39" s="5">
        <v>48</v>
      </c>
      <c r="B39" s="1">
        <f t="shared" si="12"/>
        <v>1.8539440983221533</v>
      </c>
      <c r="C39" s="5">
        <f t="shared" si="13"/>
        <v>53058.380930186235</v>
      </c>
      <c r="D39" s="5">
        <f t="shared" si="14"/>
        <v>50848.336455305252</v>
      </c>
      <c r="E39" s="5">
        <f t="shared" si="1"/>
        <v>41348.336455305252</v>
      </c>
      <c r="F39" s="5">
        <f t="shared" si="2"/>
        <v>14486.815498187691</v>
      </c>
      <c r="G39" s="5">
        <f t="shared" si="3"/>
        <v>36361.520957117566</v>
      </c>
      <c r="H39" s="23">
        <f t="shared" si="18"/>
        <v>23222.326899960375</v>
      </c>
      <c r="I39" s="5">
        <f t="shared" si="15"/>
        <v>58213.730569980282</v>
      </c>
      <c r="J39" s="23"/>
      <c r="K39" s="23">
        <f t="shared" si="16"/>
        <v>72.723041914235139</v>
      </c>
      <c r="L39" s="23"/>
      <c r="M39" s="23">
        <f t="shared" si="6"/>
        <v>58286.453611894518</v>
      </c>
      <c r="N39" s="23">
        <f>J39+L39+Grade16!I39</f>
        <v>57775.920275554956</v>
      </c>
      <c r="O39" s="23">
        <f t="shared" si="7"/>
        <v>109.25413397666608</v>
      </c>
      <c r="P39" s="23">
        <f t="shared" si="17"/>
        <v>286.57973858362089</v>
      </c>
      <c r="Q39" s="23"/>
    </row>
    <row r="40" spans="1:17" x14ac:dyDescent="0.2">
      <c r="A40" s="5">
        <v>49</v>
      </c>
      <c r="B40" s="1">
        <f t="shared" si="12"/>
        <v>1.9002927007802071</v>
      </c>
      <c r="C40" s="5">
        <f t="shared" si="13"/>
        <v>54384.840453440884</v>
      </c>
      <c r="D40" s="5">
        <f t="shared" si="14"/>
        <v>52096.534866687878</v>
      </c>
      <c r="E40" s="5">
        <f t="shared" si="1"/>
        <v>42596.534866687878</v>
      </c>
      <c r="F40" s="5">
        <f t="shared" si="2"/>
        <v>15019.172120642381</v>
      </c>
      <c r="G40" s="5">
        <f t="shared" si="3"/>
        <v>37077.362746045495</v>
      </c>
      <c r="H40" s="23">
        <f t="shared" si="18"/>
        <v>23802.885072459383</v>
      </c>
      <c r="I40" s="5">
        <f t="shared" si="15"/>
        <v>59475.877599229774</v>
      </c>
      <c r="J40" s="23"/>
      <c r="K40" s="23">
        <f t="shared" si="16"/>
        <v>74.154725492090989</v>
      </c>
      <c r="L40" s="23"/>
      <c r="M40" s="23">
        <f t="shared" si="6"/>
        <v>59550.032324721862</v>
      </c>
      <c r="N40" s="23">
        <f>J40+L40+Grade16!I40</f>
        <v>59027.122047443831</v>
      </c>
      <c r="O40" s="23">
        <f t="shared" si="7"/>
        <v>111.90279933749942</v>
      </c>
      <c r="P40" s="23">
        <f t="shared" si="17"/>
        <v>304.61868496359813</v>
      </c>
      <c r="Q40" s="23"/>
    </row>
    <row r="41" spans="1:17" x14ac:dyDescent="0.2">
      <c r="A41" s="5">
        <v>50</v>
      </c>
      <c r="B41" s="1">
        <f t="shared" si="12"/>
        <v>1.9478000182997122</v>
      </c>
      <c r="C41" s="5">
        <f t="shared" si="13"/>
        <v>55744.461464776898</v>
      </c>
      <c r="D41" s="5">
        <f t="shared" si="14"/>
        <v>53375.938238355062</v>
      </c>
      <c r="E41" s="5">
        <f t="shared" si="1"/>
        <v>43875.938238355062</v>
      </c>
      <c r="F41" s="5">
        <f t="shared" si="2"/>
        <v>15564.837658658435</v>
      </c>
      <c r="G41" s="5">
        <f t="shared" si="3"/>
        <v>37811.100579696627</v>
      </c>
      <c r="H41" s="23">
        <f t="shared" si="18"/>
        <v>24397.957199270866</v>
      </c>
      <c r="I41" s="5">
        <f t="shared" si="15"/>
        <v>60769.578304210518</v>
      </c>
      <c r="J41" s="23"/>
      <c r="K41" s="23">
        <f t="shared" si="16"/>
        <v>75.622201159393256</v>
      </c>
      <c r="L41" s="23"/>
      <c r="M41" s="23">
        <f t="shared" si="6"/>
        <v>60845.20050536991</v>
      </c>
      <c r="N41" s="23">
        <f>J41+L41+Grade16!I41</f>
        <v>60309.603863629927</v>
      </c>
      <c r="O41" s="23">
        <f t="shared" si="7"/>
        <v>114.61768133235651</v>
      </c>
      <c r="P41" s="23">
        <f t="shared" si="17"/>
        <v>323.79876756454189</v>
      </c>
      <c r="Q41" s="23"/>
    </row>
    <row r="42" spans="1:17" x14ac:dyDescent="0.2">
      <c r="A42" s="5">
        <v>51</v>
      </c>
      <c r="B42" s="1">
        <f t="shared" si="12"/>
        <v>1.9964950187572048</v>
      </c>
      <c r="C42" s="5">
        <f t="shared" si="13"/>
        <v>57138.073001396318</v>
      </c>
      <c r="D42" s="5">
        <f t="shared" si="14"/>
        <v>54687.326694313939</v>
      </c>
      <c r="E42" s="5">
        <f t="shared" si="1"/>
        <v>45187.326694313939</v>
      </c>
      <c r="F42" s="5">
        <f t="shared" si="2"/>
        <v>16124.144835124895</v>
      </c>
      <c r="G42" s="5">
        <f t="shared" si="3"/>
        <v>38563.181859189048</v>
      </c>
      <c r="H42" s="23">
        <f t="shared" si="18"/>
        <v>25007.906129252635</v>
      </c>
      <c r="I42" s="5">
        <f t="shared" si="15"/>
        <v>62095.621526815783</v>
      </c>
      <c r="J42" s="23"/>
      <c r="K42" s="23">
        <f t="shared" si="16"/>
        <v>77.126363718378101</v>
      </c>
      <c r="L42" s="23"/>
      <c r="M42" s="23">
        <f t="shared" si="6"/>
        <v>62172.747890534163</v>
      </c>
      <c r="N42" s="23">
        <f>J42+L42+Grade16!I42</f>
        <v>61624.147725220682</v>
      </c>
      <c r="O42" s="23">
        <f t="shared" si="7"/>
        <v>117.40043537708446</v>
      </c>
      <c r="P42" s="23">
        <f t="shared" si="17"/>
        <v>344.19239084656448</v>
      </c>
      <c r="Q42" s="23"/>
    </row>
    <row r="43" spans="1:17" x14ac:dyDescent="0.2">
      <c r="A43" s="5">
        <v>52</v>
      </c>
      <c r="B43" s="1">
        <f t="shared" si="12"/>
        <v>2.0464073942261352</v>
      </c>
      <c r="C43" s="5">
        <f t="shared" si="13"/>
        <v>58566.524826431239</v>
      </c>
      <c r="D43" s="5">
        <f t="shared" si="14"/>
        <v>56031.4998616718</v>
      </c>
      <c r="E43" s="5">
        <f t="shared" si="1"/>
        <v>46531.4998616718</v>
      </c>
      <c r="F43" s="5">
        <f t="shared" si="2"/>
        <v>16697.434691003022</v>
      </c>
      <c r="G43" s="5">
        <f t="shared" si="3"/>
        <v>39334.065170668779</v>
      </c>
      <c r="H43" s="23">
        <f t="shared" si="18"/>
        <v>25633.103782483951</v>
      </c>
      <c r="I43" s="5">
        <f t="shared" si="15"/>
        <v>63454.815829986183</v>
      </c>
      <c r="J43" s="23"/>
      <c r="K43" s="23">
        <f t="shared" si="16"/>
        <v>78.668130341337559</v>
      </c>
      <c r="L43" s="23"/>
      <c r="M43" s="23">
        <f t="shared" si="6"/>
        <v>63533.483960327518</v>
      </c>
      <c r="N43" s="23">
        <f>J43+L43+Grade16!I43</f>
        <v>62971.555183351171</v>
      </c>
      <c r="O43" s="23">
        <f t="shared" si="7"/>
        <v>120.25275827293873</v>
      </c>
      <c r="P43" s="23">
        <f t="shared" si="17"/>
        <v>365.87656154042446</v>
      </c>
      <c r="Q43" s="23"/>
    </row>
    <row r="44" spans="1:17" x14ac:dyDescent="0.2">
      <c r="A44" s="5">
        <v>53</v>
      </c>
      <c r="B44" s="1">
        <f t="shared" si="12"/>
        <v>2.097567579081788</v>
      </c>
      <c r="C44" s="5">
        <f t="shared" si="13"/>
        <v>60030.687947092003</v>
      </c>
      <c r="D44" s="5">
        <f t="shared" si="14"/>
        <v>57409.277358213578</v>
      </c>
      <c r="E44" s="5">
        <f t="shared" si="1"/>
        <v>47909.277358213578</v>
      </c>
      <c r="F44" s="5">
        <f t="shared" si="2"/>
        <v>17285.05679327809</v>
      </c>
      <c r="G44" s="5">
        <f t="shared" si="3"/>
        <v>40124.220564935487</v>
      </c>
      <c r="H44" s="23">
        <f t="shared" si="18"/>
        <v>26273.931377046047</v>
      </c>
      <c r="I44" s="5">
        <f t="shared" si="15"/>
        <v>64847.989990735819</v>
      </c>
      <c r="J44" s="23"/>
      <c r="K44" s="23">
        <f t="shared" si="16"/>
        <v>80.248441129870983</v>
      </c>
      <c r="L44" s="23"/>
      <c r="M44" s="23">
        <f t="shared" si="6"/>
        <v>64928.238431865691</v>
      </c>
      <c r="N44" s="23">
        <f>J44+L44+Grade16!I44</f>
        <v>64352.647827934976</v>
      </c>
      <c r="O44" s="23">
        <f t="shared" si="7"/>
        <v>123.17638924117294</v>
      </c>
      <c r="P44" s="23">
        <f t="shared" si="17"/>
        <v>388.93318149620234</v>
      </c>
      <c r="Q44" s="23"/>
    </row>
    <row r="45" spans="1:17" x14ac:dyDescent="0.2">
      <c r="A45" s="5">
        <v>54</v>
      </c>
      <c r="B45" s="1">
        <f t="shared" si="12"/>
        <v>2.1500067685588333</v>
      </c>
      <c r="C45" s="5">
        <f t="shared" si="13"/>
        <v>61531.455145769316</v>
      </c>
      <c r="D45" s="5">
        <f t="shared" si="14"/>
        <v>58821.499292168934</v>
      </c>
      <c r="E45" s="5">
        <f t="shared" si="1"/>
        <v>49321.499292168934</v>
      </c>
      <c r="F45" s="5">
        <f t="shared" si="2"/>
        <v>17887.36944811005</v>
      </c>
      <c r="G45" s="5">
        <f t="shared" si="3"/>
        <v>40934.129844058887</v>
      </c>
      <c r="H45" s="23">
        <f t="shared" si="18"/>
        <v>26930.779661472203</v>
      </c>
      <c r="I45" s="5">
        <f t="shared" si="15"/>
        <v>66275.99350550423</v>
      </c>
      <c r="J45" s="23"/>
      <c r="K45" s="23">
        <f t="shared" si="16"/>
        <v>81.868259688117774</v>
      </c>
      <c r="L45" s="23"/>
      <c r="M45" s="23">
        <f t="shared" si="6"/>
        <v>66357.861765192341</v>
      </c>
      <c r="N45" s="23">
        <f>J45+L45+Grade16!I45</f>
        <v>65768.26778863334</v>
      </c>
      <c r="O45" s="23">
        <f t="shared" ref="O45:O69" si="19">IF(A45&lt;startage,1,0)*(M45-N45)+IF(A45&gt;=startage,1,0)*(completionprob*(part*(I45-N45)+K45))</f>
        <v>126.17311098362751</v>
      </c>
      <c r="P45" s="23">
        <f t="shared" si="17"/>
        <v>413.44935917861386</v>
      </c>
      <c r="Q45" s="23"/>
    </row>
    <row r="46" spans="1:17" x14ac:dyDescent="0.2">
      <c r="A46" s="5">
        <v>55</v>
      </c>
      <c r="B46" s="1">
        <f t="shared" si="12"/>
        <v>2.2037569377728037</v>
      </c>
      <c r="C46" s="5">
        <f t="shared" si="13"/>
        <v>63069.741524413541</v>
      </c>
      <c r="D46" s="5">
        <f t="shared" si="14"/>
        <v>60269.026774473146</v>
      </c>
      <c r="E46" s="5">
        <f t="shared" si="1"/>
        <v>50769.026774473146</v>
      </c>
      <c r="F46" s="5">
        <f t="shared" si="2"/>
        <v>18504.739919312797</v>
      </c>
      <c r="G46" s="5">
        <f t="shared" si="3"/>
        <v>41764.286855160346</v>
      </c>
      <c r="H46" s="23">
        <f t="shared" si="18"/>
        <v>27604.049153009004</v>
      </c>
      <c r="I46" s="5">
        <f t="shared" si="15"/>
        <v>67739.697108141816</v>
      </c>
      <c r="J46" s="23"/>
      <c r="K46" s="23">
        <f t="shared" si="16"/>
        <v>83.5285737103207</v>
      </c>
      <c r="L46" s="23"/>
      <c r="M46" s="23">
        <f t="shared" si="6"/>
        <v>67823.225681852142</v>
      </c>
      <c r="N46" s="23">
        <f>J46+L46+Grade16!I46</f>
        <v>67219.278248349176</v>
      </c>
      <c r="O46" s="23">
        <f t="shared" si="19"/>
        <v>129.24475076963367</v>
      </c>
      <c r="P46" s="23">
        <f t="shared" si="17"/>
        <v>439.51774099563744</v>
      </c>
      <c r="Q46" s="23"/>
    </row>
    <row r="47" spans="1:17" x14ac:dyDescent="0.2">
      <c r="A47" s="5">
        <v>56</v>
      </c>
      <c r="B47" s="1">
        <f t="shared" si="12"/>
        <v>2.2588508612171236</v>
      </c>
      <c r="C47" s="5">
        <f t="shared" si="13"/>
        <v>64646.485062523869</v>
      </c>
      <c r="D47" s="5">
        <f t="shared" si="14"/>
        <v>61752.742443834963</v>
      </c>
      <c r="E47" s="5">
        <f t="shared" si="1"/>
        <v>52252.742443834963</v>
      </c>
      <c r="F47" s="5">
        <f t="shared" si="2"/>
        <v>19137.544652295612</v>
      </c>
      <c r="G47" s="5">
        <f t="shared" si="3"/>
        <v>42615.197791539351</v>
      </c>
      <c r="H47" s="23">
        <f t="shared" si="18"/>
        <v>28294.150381834228</v>
      </c>
      <c r="I47" s="5">
        <f t="shared" si="15"/>
        <v>69239.993300845366</v>
      </c>
      <c r="J47" s="23"/>
      <c r="K47" s="23">
        <f t="shared" si="16"/>
        <v>85.230395583078703</v>
      </c>
      <c r="L47" s="23"/>
      <c r="M47" s="23">
        <f t="shared" si="6"/>
        <v>69325.223696428438</v>
      </c>
      <c r="N47" s="23">
        <f>J47+L47+Grade16!I47</f>
        <v>68706.563969557901</v>
      </c>
      <c r="O47" s="23">
        <f t="shared" si="19"/>
        <v>132.39318155029639</v>
      </c>
      <c r="P47" s="23">
        <f t="shared" si="17"/>
        <v>467.2368637250587</v>
      </c>
      <c r="Q47" s="23"/>
    </row>
    <row r="48" spans="1:17" x14ac:dyDescent="0.2">
      <c r="A48" s="5">
        <v>57</v>
      </c>
      <c r="B48" s="1">
        <f t="shared" si="12"/>
        <v>2.3153221327475517</v>
      </c>
      <c r="C48" s="5">
        <f t="shared" si="13"/>
        <v>66262.647189086973</v>
      </c>
      <c r="D48" s="5">
        <f t="shared" si="14"/>
        <v>63273.551004930843</v>
      </c>
      <c r="E48" s="5">
        <f t="shared" si="1"/>
        <v>53773.551004930843</v>
      </c>
      <c r="F48" s="5">
        <f t="shared" si="2"/>
        <v>19786.169503603007</v>
      </c>
      <c r="G48" s="5">
        <f t="shared" si="3"/>
        <v>43487.381501327836</v>
      </c>
      <c r="H48" s="23">
        <f t="shared" si="18"/>
        <v>29001.504141380083</v>
      </c>
      <c r="I48" s="5">
        <f t="shared" si="15"/>
        <v>70777.79689836649</v>
      </c>
      <c r="J48" s="23"/>
      <c r="K48" s="23">
        <f t="shared" si="16"/>
        <v>86.974763002655678</v>
      </c>
      <c r="L48" s="23"/>
      <c r="M48" s="23">
        <f t="shared" si="6"/>
        <v>70864.771661369145</v>
      </c>
      <c r="N48" s="23">
        <f>J48+L48+Grade16!I48</f>
        <v>70231.031833796835</v>
      </c>
      <c r="O48" s="23">
        <f t="shared" si="19"/>
        <v>135.62032310047465</v>
      </c>
      <c r="P48" s="23">
        <f t="shared" si="17"/>
        <v>496.71152938163715</v>
      </c>
      <c r="Q48" s="23"/>
    </row>
    <row r="49" spans="1:17" x14ac:dyDescent="0.2">
      <c r="A49" s="5">
        <v>58</v>
      </c>
      <c r="B49" s="1">
        <f t="shared" si="12"/>
        <v>2.3732051860662402</v>
      </c>
      <c r="C49" s="5">
        <f t="shared" si="13"/>
        <v>67919.213368814133</v>
      </c>
      <c r="D49" s="5">
        <f t="shared" si="14"/>
        <v>64832.379780054107</v>
      </c>
      <c r="E49" s="5">
        <f t="shared" si="1"/>
        <v>55332.379780054107</v>
      </c>
      <c r="F49" s="5">
        <f t="shared" si="2"/>
        <v>20451.009976193076</v>
      </c>
      <c r="G49" s="5">
        <f t="shared" si="3"/>
        <v>44381.369803861031</v>
      </c>
      <c r="H49" s="23">
        <f t="shared" si="18"/>
        <v>29726.541744914583</v>
      </c>
      <c r="I49" s="5">
        <f t="shared" si="15"/>
        <v>72354.045585825661</v>
      </c>
      <c r="J49" s="23"/>
      <c r="K49" s="23">
        <f t="shared" si="16"/>
        <v>88.762739607722068</v>
      </c>
      <c r="L49" s="23"/>
      <c r="M49" s="23">
        <f t="shared" si="6"/>
        <v>72442.808325433376</v>
      </c>
      <c r="N49" s="23">
        <f>J49+L49+Grade16!I49</f>
        <v>71793.611394641775</v>
      </c>
      <c r="O49" s="23">
        <f t="shared" si="19"/>
        <v>138.92814318940404</v>
      </c>
      <c r="P49" s="23">
        <f t="shared" si="17"/>
        <v>528.05320395516105</v>
      </c>
      <c r="Q49" s="23"/>
    </row>
    <row r="50" spans="1:17" x14ac:dyDescent="0.2">
      <c r="A50" s="5">
        <v>59</v>
      </c>
      <c r="B50" s="1">
        <f t="shared" si="12"/>
        <v>2.4325353157178964</v>
      </c>
      <c r="C50" s="5">
        <f t="shared" si="13"/>
        <v>69617.1937030345</v>
      </c>
      <c r="D50" s="5">
        <f t="shared" si="14"/>
        <v>66430.17927455547</v>
      </c>
      <c r="E50" s="5">
        <f t="shared" si="1"/>
        <v>56930.17927455547</v>
      </c>
      <c r="F50" s="5">
        <f t="shared" si="2"/>
        <v>21132.47146059791</v>
      </c>
      <c r="G50" s="5">
        <f t="shared" si="3"/>
        <v>45297.707813957561</v>
      </c>
      <c r="H50" s="23">
        <f t="shared" si="18"/>
        <v>30469.705288537447</v>
      </c>
      <c r="I50" s="5">
        <f t="shared" si="15"/>
        <v>73969.700490471296</v>
      </c>
      <c r="J50" s="23"/>
      <c r="K50" s="23">
        <f t="shared" si="16"/>
        <v>90.595415627915116</v>
      </c>
      <c r="L50" s="23"/>
      <c r="M50" s="23">
        <f t="shared" si="6"/>
        <v>74060.295906099214</v>
      </c>
      <c r="N50" s="23">
        <f>J50+L50+Grade16!I50</f>
        <v>73395.255444507813</v>
      </c>
      <c r="O50" s="23">
        <f t="shared" si="19"/>
        <v>142.31865878055913</v>
      </c>
      <c r="P50" s="23">
        <f t="shared" si="17"/>
        <v>561.38044153955616</v>
      </c>
      <c r="Q50" s="23"/>
    </row>
    <row r="51" spans="1:17" x14ac:dyDescent="0.2">
      <c r="A51" s="5">
        <v>60</v>
      </c>
      <c r="B51" s="1">
        <f t="shared" si="12"/>
        <v>2.4933486986108435</v>
      </c>
      <c r="C51" s="5">
        <f t="shared" si="13"/>
        <v>71357.623545610346</v>
      </c>
      <c r="D51" s="5">
        <f t="shared" si="14"/>
        <v>68067.923756419332</v>
      </c>
      <c r="E51" s="5">
        <f t="shared" si="1"/>
        <v>58567.923756419332</v>
      </c>
      <c r="F51" s="5">
        <f t="shared" si="2"/>
        <v>21830.969482112843</v>
      </c>
      <c r="G51" s="5">
        <f t="shared" si="3"/>
        <v>46236.954274306489</v>
      </c>
      <c r="H51" s="23">
        <f t="shared" si="18"/>
        <v>31231.447920750878</v>
      </c>
      <c r="I51" s="5">
        <f t="shared" si="15"/>
        <v>75625.746767733071</v>
      </c>
      <c r="J51" s="23"/>
      <c r="K51" s="23">
        <f t="shared" si="16"/>
        <v>92.473908548612982</v>
      </c>
      <c r="L51" s="23"/>
      <c r="M51" s="23">
        <f t="shared" si="6"/>
        <v>75718.220676281679</v>
      </c>
      <c r="N51" s="23">
        <f>J51+L51+Grade16!I51</f>
        <v>75036.940595620486</v>
      </c>
      <c r="O51" s="23">
        <f t="shared" si="19"/>
        <v>145.79393726149635</v>
      </c>
      <c r="P51" s="23">
        <f t="shared" si="17"/>
        <v>596.81933547047674</v>
      </c>
      <c r="Q51" s="23"/>
    </row>
    <row r="52" spans="1:17" x14ac:dyDescent="0.2">
      <c r="A52" s="5">
        <v>61</v>
      </c>
      <c r="B52" s="1">
        <f t="shared" si="12"/>
        <v>2.555682416076114</v>
      </c>
      <c r="C52" s="5">
        <f t="shared" si="13"/>
        <v>73141.564134250584</v>
      </c>
      <c r="D52" s="5">
        <f t="shared" si="14"/>
        <v>69746.611850329791</v>
      </c>
      <c r="E52" s="5">
        <f t="shared" si="1"/>
        <v>60246.611850329791</v>
      </c>
      <c r="F52" s="5">
        <f t="shared" si="2"/>
        <v>22546.929954165655</v>
      </c>
      <c r="G52" s="5">
        <f t="shared" si="3"/>
        <v>47199.68189616414</v>
      </c>
      <c r="H52" s="23">
        <f t="shared" si="18"/>
        <v>32012.234118769644</v>
      </c>
      <c r="I52" s="5">
        <f t="shared" si="15"/>
        <v>77323.194201926381</v>
      </c>
      <c r="J52" s="23"/>
      <c r="K52" s="23">
        <f t="shared" si="16"/>
        <v>94.399363792328288</v>
      </c>
      <c r="L52" s="23"/>
      <c r="M52" s="23">
        <f t="shared" si="6"/>
        <v>77417.593565718707</v>
      </c>
      <c r="N52" s="23">
        <f>J52+L52+Grade16!I52</f>
        <v>76719.66787551099</v>
      </c>
      <c r="O52" s="23">
        <f t="shared" si="19"/>
        <v>149.35609770445191</v>
      </c>
      <c r="P52" s="23">
        <f t="shared" si="17"/>
        <v>634.5039981919341</v>
      </c>
      <c r="Q52" s="23"/>
    </row>
    <row r="53" spans="1:17" x14ac:dyDescent="0.2">
      <c r="A53" s="5">
        <v>62</v>
      </c>
      <c r="B53" s="1">
        <f t="shared" si="12"/>
        <v>2.6195744764780171</v>
      </c>
      <c r="C53" s="5">
        <f t="shared" si="13"/>
        <v>74970.103237606862</v>
      </c>
      <c r="D53" s="5">
        <f t="shared" si="14"/>
        <v>71467.267146588056</v>
      </c>
      <c r="E53" s="5">
        <f t="shared" si="1"/>
        <v>61967.267146588056</v>
      </c>
      <c r="F53" s="5">
        <f t="shared" si="2"/>
        <v>23280.789438019805</v>
      </c>
      <c r="G53" s="5">
        <f t="shared" si="3"/>
        <v>48186.477708568251</v>
      </c>
      <c r="H53" s="23">
        <f t="shared" si="18"/>
        <v>32812.539971738886</v>
      </c>
      <c r="I53" s="5">
        <f t="shared" si="15"/>
        <v>79063.077821974541</v>
      </c>
      <c r="J53" s="23"/>
      <c r="K53" s="23">
        <f t="shared" si="16"/>
        <v>96.372955417136509</v>
      </c>
      <c r="L53" s="23"/>
      <c r="M53" s="23">
        <f t="shared" si="6"/>
        <v>79159.45077739167</v>
      </c>
      <c r="N53" s="23">
        <f>J53+L53+Grade16!I53</f>
        <v>78444.46333739876</v>
      </c>
      <c r="O53" s="23">
        <f t="shared" si="19"/>
        <v>153.0073121584843</v>
      </c>
      <c r="P53" s="23">
        <f t="shared" si="17"/>
        <v>674.57707168214199</v>
      </c>
      <c r="Q53" s="23"/>
    </row>
    <row r="54" spans="1:17" x14ac:dyDescent="0.2">
      <c r="A54" s="5">
        <v>63</v>
      </c>
      <c r="B54" s="1">
        <f t="shared" si="12"/>
        <v>2.6850638383899672</v>
      </c>
      <c r="C54" s="5">
        <f t="shared" si="13"/>
        <v>76844.355818547032</v>
      </c>
      <c r="D54" s="5">
        <f t="shared" si="14"/>
        <v>73230.938825252757</v>
      </c>
      <c r="E54" s="5">
        <f t="shared" si="1"/>
        <v>63730.938825252757</v>
      </c>
      <c r="F54" s="5">
        <f t="shared" si="2"/>
        <v>24032.995408970299</v>
      </c>
      <c r="G54" s="5">
        <f t="shared" si="3"/>
        <v>49197.943416282462</v>
      </c>
      <c r="H54" s="23">
        <f t="shared" si="18"/>
        <v>33632.853471032358</v>
      </c>
      <c r="I54" s="5">
        <f t="shared" si="15"/>
        <v>80846.458532523917</v>
      </c>
      <c r="J54" s="23"/>
      <c r="K54" s="23">
        <f t="shared" si="16"/>
        <v>98.395886832564926</v>
      </c>
      <c r="L54" s="23"/>
      <c r="M54" s="23">
        <f t="shared" si="6"/>
        <v>80944.854419356489</v>
      </c>
      <c r="N54" s="23">
        <f>J54+L54+Grade16!I54</f>
        <v>80212.378685833726</v>
      </c>
      <c r="O54" s="23">
        <f t="shared" si="19"/>
        <v>156.74980697386968</v>
      </c>
      <c r="P54" s="23">
        <f t="shared" si="17"/>
        <v>717.19027038493334</v>
      </c>
      <c r="Q54" s="23"/>
    </row>
    <row r="55" spans="1:17" x14ac:dyDescent="0.2">
      <c r="A55" s="5">
        <v>64</v>
      </c>
      <c r="B55" s="1">
        <f t="shared" si="12"/>
        <v>2.7521904343497163</v>
      </c>
      <c r="C55" s="5">
        <f t="shared" si="13"/>
        <v>78765.464714010697</v>
      </c>
      <c r="D55" s="5">
        <f t="shared" si="14"/>
        <v>75038.702295884068</v>
      </c>
      <c r="E55" s="5">
        <f t="shared" si="1"/>
        <v>65538.702295884068</v>
      </c>
      <c r="F55" s="5">
        <f t="shared" si="2"/>
        <v>24804.006529194554</v>
      </c>
      <c r="G55" s="5">
        <f t="shared" si="3"/>
        <v>50234.695766689518</v>
      </c>
      <c r="H55" s="23">
        <f t="shared" si="18"/>
        <v>34473.674807808165</v>
      </c>
      <c r="I55" s="5">
        <f t="shared" si="15"/>
        <v>82674.423760837002</v>
      </c>
      <c r="J55" s="23"/>
      <c r="K55" s="23">
        <f t="shared" si="16"/>
        <v>100.46939153337904</v>
      </c>
      <c r="L55" s="23"/>
      <c r="M55" s="23">
        <f t="shared" si="6"/>
        <v>82774.89315237038</v>
      </c>
      <c r="N55" s="23">
        <f>J55+L55+Grade16!I55</f>
        <v>82024.491917979569</v>
      </c>
      <c r="O55" s="23">
        <f t="shared" si="19"/>
        <v>160.58586415963384</v>
      </c>
      <c r="P55" s="23">
        <f t="shared" si="17"/>
        <v>762.50495871776411</v>
      </c>
      <c r="Q55" s="23"/>
    </row>
    <row r="56" spans="1:17" x14ac:dyDescent="0.2">
      <c r="A56" s="5">
        <v>65</v>
      </c>
      <c r="B56" s="1">
        <f t="shared" si="12"/>
        <v>2.8209951952084591</v>
      </c>
      <c r="C56" s="5">
        <f t="shared" si="13"/>
        <v>80734.601331860962</v>
      </c>
      <c r="D56" s="5">
        <f t="shared" si="14"/>
        <v>76891.659853281162</v>
      </c>
      <c r="E56" s="5">
        <f t="shared" si="1"/>
        <v>67391.659853281162</v>
      </c>
      <c r="F56" s="5">
        <f t="shared" si="2"/>
        <v>25594.292927424416</v>
      </c>
      <c r="G56" s="5">
        <f t="shared" si="3"/>
        <v>51297.366925856746</v>
      </c>
      <c r="H56" s="23">
        <f t="shared" si="18"/>
        <v>35335.516678003369</v>
      </c>
      <c r="I56" s="5">
        <f t="shared" si="15"/>
        <v>84548.088119857915</v>
      </c>
      <c r="J56" s="23"/>
      <c r="K56" s="23">
        <f t="shared" si="16"/>
        <v>102.5947338517135</v>
      </c>
      <c r="L56" s="23"/>
      <c r="M56" s="23">
        <f t="shared" si="6"/>
        <v>84650.68285370963</v>
      </c>
      <c r="N56" s="23">
        <f>J56+L56+Grade16!I56</f>
        <v>83881.907980929071</v>
      </c>
      <c r="O56" s="23">
        <f t="shared" si="19"/>
        <v>164.51782277503949</v>
      </c>
      <c r="P56" s="23">
        <f t="shared" si="17"/>
        <v>810.69276535893823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102.5947338517135</v>
      </c>
      <c r="L57" s="23"/>
      <c r="M57" s="23">
        <f t="shared" si="6"/>
        <v>102.5947338517135</v>
      </c>
      <c r="N57" s="23">
        <f>J57+L57+Grade16!I57</f>
        <v>0</v>
      </c>
      <c r="O57" s="23">
        <f t="shared" si="19"/>
        <v>21.95527304426669</v>
      </c>
      <c r="P57" s="23">
        <f t="shared" si="17"/>
        <v>112.27683746143381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102.5947338517135</v>
      </c>
      <c r="L58" s="23"/>
      <c r="M58" s="23">
        <f t="shared" si="6"/>
        <v>102.5947338517135</v>
      </c>
      <c r="N58" s="23">
        <f>J58+L58+Grade16!I58</f>
        <v>0</v>
      </c>
      <c r="O58" s="23">
        <f t="shared" si="19"/>
        <v>21.95527304426669</v>
      </c>
      <c r="P58" s="23">
        <f t="shared" si="17"/>
        <v>116.51937755391796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102.5947338517135</v>
      </c>
      <c r="L59" s="23"/>
      <c r="M59" s="23">
        <f t="shared" si="6"/>
        <v>102.5947338517135</v>
      </c>
      <c r="N59" s="23">
        <f>J59+L59+Grade16!I59</f>
        <v>0</v>
      </c>
      <c r="O59" s="23">
        <f t="shared" si="19"/>
        <v>21.95527304426669</v>
      </c>
      <c r="P59" s="23">
        <f t="shared" si="17"/>
        <v>120.92222806165158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102.5947338517135</v>
      </c>
      <c r="L60" s="23"/>
      <c r="M60" s="23">
        <f t="shared" si="6"/>
        <v>102.5947338517135</v>
      </c>
      <c r="N60" s="23">
        <f>J60+L60+Grade16!I60</f>
        <v>0</v>
      </c>
      <c r="O60" s="23">
        <f t="shared" si="19"/>
        <v>21.95527304426669</v>
      </c>
      <c r="P60" s="23">
        <f t="shared" si="17"/>
        <v>125.49144654182375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102.5947338517135</v>
      </c>
      <c r="L61" s="23"/>
      <c r="M61" s="23">
        <f t="shared" si="6"/>
        <v>102.5947338517135</v>
      </c>
      <c r="N61" s="23">
        <f>J61+L61+Grade16!I61</f>
        <v>0</v>
      </c>
      <c r="O61" s="23">
        <f t="shared" si="19"/>
        <v>21.95527304426669</v>
      </c>
      <c r="P61" s="23">
        <f t="shared" si="17"/>
        <v>130.23331944504295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102.5947338517135</v>
      </c>
      <c r="L62" s="23"/>
      <c r="M62" s="23">
        <f t="shared" si="6"/>
        <v>102.5947338517135</v>
      </c>
      <c r="N62" s="23">
        <f>J62+L62+Grade16!I62</f>
        <v>0</v>
      </c>
      <c r="O62" s="23">
        <f t="shared" si="19"/>
        <v>21.95527304426669</v>
      </c>
      <c r="P62" s="23">
        <f t="shared" si="17"/>
        <v>135.15437076440057</v>
      </c>
      <c r="Q62" s="23"/>
    </row>
    <row r="63" spans="1:17" x14ac:dyDescent="0.2">
      <c r="A63" s="5">
        <v>72</v>
      </c>
      <c r="H63" s="22"/>
      <c r="J63" s="23"/>
      <c r="K63" s="23">
        <f>0.002*G56</f>
        <v>102.5947338517135</v>
      </c>
      <c r="L63" s="23"/>
      <c r="M63" s="23">
        <f t="shared" si="6"/>
        <v>102.5947338517135</v>
      </c>
      <c r="N63" s="23">
        <f>J63+L63+Grade16!I63</f>
        <v>0</v>
      </c>
      <c r="O63" s="23">
        <f t="shared" si="19"/>
        <v>21.95527304426669</v>
      </c>
      <c r="P63" s="23">
        <f t="shared" si="17"/>
        <v>140.26137101135174</v>
      </c>
      <c r="Q63" s="23"/>
    </row>
    <row r="64" spans="1:17" x14ac:dyDescent="0.2">
      <c r="A64" s="5">
        <v>73</v>
      </c>
      <c r="H64" s="22"/>
      <c r="J64" s="23"/>
      <c r="K64" s="23">
        <f>0.002*G56</f>
        <v>102.5947338517135</v>
      </c>
      <c r="L64" s="23"/>
      <c r="M64" s="23">
        <f t="shared" si="6"/>
        <v>102.5947338517135</v>
      </c>
      <c r="N64" s="23">
        <f>J64+L64+Grade16!I64</f>
        <v>0</v>
      </c>
      <c r="O64" s="23">
        <f t="shared" si="19"/>
        <v>21.95527304426669</v>
      </c>
      <c r="P64" s="23">
        <f t="shared" si="17"/>
        <v>145.56134653076245</v>
      </c>
      <c r="Q64" s="23"/>
    </row>
    <row r="65" spans="1:17" x14ac:dyDescent="0.2">
      <c r="A65" s="5">
        <v>74</v>
      </c>
      <c r="H65" s="22"/>
      <c r="J65" s="23"/>
      <c r="K65" s="23">
        <f>0.002*G56</f>
        <v>102.5947338517135</v>
      </c>
      <c r="L65" s="23"/>
      <c r="M65" s="23">
        <f t="shared" si="6"/>
        <v>102.5947338517135</v>
      </c>
      <c r="N65" s="23">
        <f>J65+L65+Grade16!I65</f>
        <v>0</v>
      </c>
      <c r="O65" s="23">
        <f t="shared" si="19"/>
        <v>21.95527304426669</v>
      </c>
      <c r="P65" s="23">
        <f t="shared" si="17"/>
        <v>151.06158916793919</v>
      </c>
      <c r="Q65" s="23"/>
    </row>
    <row r="66" spans="1:17" x14ac:dyDescent="0.2">
      <c r="A66" s="5">
        <v>75</v>
      </c>
      <c r="H66" s="22"/>
      <c r="J66" s="23"/>
      <c r="K66" s="23">
        <f>0.002*G56</f>
        <v>102.5947338517135</v>
      </c>
      <c r="L66" s="23"/>
      <c r="M66" s="23">
        <f t="shared" si="6"/>
        <v>102.5947338517135</v>
      </c>
      <c r="N66" s="23">
        <f>J66+L66+Grade16!I66</f>
        <v>0</v>
      </c>
      <c r="O66" s="23">
        <f t="shared" si="19"/>
        <v>21.95527304426669</v>
      </c>
      <c r="P66" s="23">
        <f t="shared" si="17"/>
        <v>156.76966630094083</v>
      </c>
      <c r="Q66" s="23"/>
    </row>
    <row r="67" spans="1:17" x14ac:dyDescent="0.2">
      <c r="A67" s="5">
        <v>76</v>
      </c>
      <c r="H67" s="22"/>
      <c r="J67" s="23"/>
      <c r="K67" s="23">
        <f>0.002*G56</f>
        <v>102.5947338517135</v>
      </c>
      <c r="L67" s="23"/>
      <c r="M67" s="23">
        <f t="shared" si="6"/>
        <v>102.5947338517135</v>
      </c>
      <c r="N67" s="23">
        <f>J67+L67+Grade16!I67</f>
        <v>0</v>
      </c>
      <c r="O67" s="23">
        <f t="shared" si="19"/>
        <v>21.95527304426669</v>
      </c>
      <c r="P67" s="23">
        <f t="shared" si="17"/>
        <v>162.69343125197594</v>
      </c>
      <c r="Q67" s="23"/>
    </row>
    <row r="68" spans="1:17" x14ac:dyDescent="0.2">
      <c r="A68" s="5">
        <v>77</v>
      </c>
      <c r="H68" s="22"/>
      <c r="J68" s="23"/>
      <c r="K68" s="23">
        <f>0.002*G56</f>
        <v>102.5947338517135</v>
      </c>
      <c r="L68" s="23"/>
      <c r="M68" s="23">
        <f t="shared" si="6"/>
        <v>102.5947338517135</v>
      </c>
      <c r="N68" s="23">
        <f>J68+L68+Grade16!I68</f>
        <v>0</v>
      </c>
      <c r="O68" s="23">
        <f t="shared" si="19"/>
        <v>21.95527304426669</v>
      </c>
      <c r="P68" s="23">
        <f t="shared" si="17"/>
        <v>168.84103409220921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10362.068119023064</v>
      </c>
      <c r="L69" s="23"/>
      <c r="M69" s="23">
        <f t="shared" si="6"/>
        <v>10362.068119023064</v>
      </c>
      <c r="N69" s="23">
        <f>J69+L69+Grade16!I69</f>
        <v>0</v>
      </c>
      <c r="O69" s="23">
        <f t="shared" si="19"/>
        <v>2217.4825774709357</v>
      </c>
      <c r="P69" s="23">
        <f>O69/return^(A69-startage+1)</f>
        <v>17697.314218339183</v>
      </c>
      <c r="Q69" s="23"/>
    </row>
    <row r="70" spans="1:17" x14ac:dyDescent="0.2">
      <c r="A70" s="5">
        <v>79</v>
      </c>
      <c r="H70" s="22"/>
      <c r="P70" s="23">
        <f>SUM(P5:P69)</f>
        <v>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Meta!A12+6</f>
        <v>24</v>
      </c>
      <c r="C2" s="8">
        <f>Meta!B12</f>
        <v>57403</v>
      </c>
      <c r="D2" s="8">
        <f>Meta!C12</f>
        <v>24508</v>
      </c>
      <c r="E2" s="1">
        <f>Meta!D12</f>
        <v>5.2999999999999999E-2</v>
      </c>
      <c r="F2" s="1">
        <f>Meta!H12</f>
        <v>1.7342811382937739</v>
      </c>
      <c r="G2" s="1">
        <f>Meta!E12</f>
        <v>0.214</v>
      </c>
      <c r="H2" s="1">
        <f>Meta!F12</f>
        <v>1</v>
      </c>
      <c r="I2" s="1">
        <f>Meta!D11</f>
        <v>5.8999999999999997E-2</v>
      </c>
      <c r="J2" s="14"/>
      <c r="K2" s="13">
        <f>IRR(O5:O69)+1</f>
        <v>1.023758201141169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C13" s="5"/>
      <c r="D13" s="5"/>
      <c r="E13" s="5"/>
      <c r="F13" s="5"/>
      <c r="G13" s="5"/>
      <c r="H13" s="23"/>
      <c r="I13" s="5"/>
      <c r="J13" s="23"/>
      <c r="K13" s="23"/>
      <c r="L13" s="23"/>
      <c r="M13" s="23"/>
      <c r="N13" s="23"/>
      <c r="O13" s="23"/>
      <c r="P13" s="23"/>
      <c r="Q13" s="23"/>
    </row>
    <row r="14" spans="1:17" x14ac:dyDescent="0.2">
      <c r="A14" s="5">
        <v>23</v>
      </c>
      <c r="B14" s="1">
        <v>1</v>
      </c>
      <c r="C14" s="5">
        <f>0.1*Grade17!C14</f>
        <v>2861.9191365157585</v>
      </c>
      <c r="D14" s="5">
        <f t="shared" ref="D14:D36" si="0">IF(A14&lt;startage,1,0)*(C14*(1-initialunempprob))+IF(A14=startage,1,0)*(C14*(1-unempprob))+IF(A14&gt;startage,1,0)*(C14*(1-unempprob)+unempprob*300*52)</f>
        <v>2693.0659074613291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206.01954192079168</v>
      </c>
      <c r="G14" s="5">
        <f t="shared" ref="G14:G56" si="3">D14-F14</f>
        <v>2487.0463655405374</v>
      </c>
      <c r="H14" s="23">
        <f>0.1*Grade17!H14</f>
        <v>1252.5904594953495</v>
      </c>
      <c r="I14" s="5">
        <f t="shared" ref="I14:I36" si="4">G14+IF(A14&lt;startage,1,0)*(H14*(1-initialunempprob))+IF(A14&gt;=startage,1,0)*(H14*(1-unempprob))</f>
        <v>3665.7339879256615</v>
      </c>
      <c r="J14" s="23">
        <f>0.05*feel*Grade17!G14</f>
        <v>293.12918441452871</v>
      </c>
      <c r="K14" s="23">
        <f t="shared" ref="K14:K36" si="5">IF(A14&gt;=startage,1,0)*0.002*G14</f>
        <v>0</v>
      </c>
      <c r="L14" s="23">
        <f>coltuition</f>
        <v>3662</v>
      </c>
      <c r="M14" s="23">
        <f t="shared" ref="M14:M69" si="6">I14+K14</f>
        <v>3665.7339879256615</v>
      </c>
      <c r="N14" s="23">
        <f>J14+L14+Grade17!I14</f>
        <v>36679.804295017813</v>
      </c>
      <c r="O14" s="23">
        <f t="shared" ref="O14:O45" si="7">IF(A14&lt;startage,1,0)*(M14-N14)+IF(A14&gt;=startage,1,0)*(completionprob*(part*(I14-N14)+K14))</f>
        <v>-33014.070307092152</v>
      </c>
      <c r="P14" s="23">
        <f t="shared" ref="P14:P36" si="8">O14/return^(A14-startage+1)</f>
        <v>-33014.070307092152</v>
      </c>
      <c r="Q14" s="23"/>
    </row>
    <row r="15" spans="1:17" x14ac:dyDescent="0.2">
      <c r="A15" s="5">
        <v>24</v>
      </c>
      <c r="B15" s="1">
        <f t="shared" ref="B15:B36" si="9">(1+experiencepremium)^(A15-startage)</f>
        <v>1</v>
      </c>
      <c r="C15" s="5">
        <f t="shared" ref="C15:C36" si="10">pretaxincome*B15/expnorm</f>
        <v>33099.016493066636</v>
      </c>
      <c r="D15" s="5">
        <f t="shared" si="0"/>
        <v>31344.768618934104</v>
      </c>
      <c r="E15" s="5">
        <f t="shared" si="1"/>
        <v>21844.768618934104</v>
      </c>
      <c r="F15" s="5">
        <f t="shared" si="2"/>
        <v>7434.0669540819854</v>
      </c>
      <c r="G15" s="5">
        <f t="shared" si="3"/>
        <v>23910.701664852117</v>
      </c>
      <c r="H15" s="23">
        <f t="shared" ref="H15:H37" si="11">benefits*B15/expnorm</f>
        <v>14131.503513964028</v>
      </c>
      <c r="I15" s="5">
        <f t="shared" si="4"/>
        <v>37293.235492576052</v>
      </c>
      <c r="J15" s="23"/>
      <c r="K15" s="23">
        <f t="shared" si="5"/>
        <v>47.821403329704232</v>
      </c>
      <c r="L15" s="23"/>
      <c r="M15" s="23">
        <f t="shared" si="6"/>
        <v>37341.056895905756</v>
      </c>
      <c r="N15" s="23">
        <f>J15+L15+Grade17!I15</f>
        <v>34092.681388368364</v>
      </c>
      <c r="O15" s="23">
        <f t="shared" si="7"/>
        <v>695.15235861300175</v>
      </c>
      <c r="P15" s="23">
        <f t="shared" si="8"/>
        <v>679.0200633686012</v>
      </c>
      <c r="Q15" s="23"/>
    </row>
    <row r="16" spans="1:17" x14ac:dyDescent="0.2">
      <c r="A16" s="5">
        <v>25</v>
      </c>
      <c r="B16" s="1">
        <f t="shared" si="9"/>
        <v>1.0249999999999999</v>
      </c>
      <c r="C16" s="5">
        <f t="shared" si="10"/>
        <v>33926.491905393297</v>
      </c>
      <c r="D16" s="5">
        <f t="shared" si="0"/>
        <v>32955.18783440745</v>
      </c>
      <c r="E16" s="5">
        <f t="shared" si="1"/>
        <v>23455.18783440745</v>
      </c>
      <c r="F16" s="5">
        <f t="shared" si="2"/>
        <v>7959.8688279340331</v>
      </c>
      <c r="G16" s="5">
        <f t="shared" si="3"/>
        <v>24995.319006473415</v>
      </c>
      <c r="H16" s="23">
        <f t="shared" si="11"/>
        <v>14484.791101813127</v>
      </c>
      <c r="I16" s="5">
        <f t="shared" si="4"/>
        <v>38712.416179890446</v>
      </c>
      <c r="J16" s="23"/>
      <c r="K16" s="23">
        <f t="shared" si="5"/>
        <v>49.990638012946832</v>
      </c>
      <c r="L16" s="23"/>
      <c r="M16" s="23">
        <f t="shared" si="6"/>
        <v>38762.406817903393</v>
      </c>
      <c r="N16" s="23">
        <f>J16+L16+Grade17!I16</f>
        <v>34859.501188077578</v>
      </c>
      <c r="O16" s="23">
        <f t="shared" si="7"/>
        <v>835.22180478272435</v>
      </c>
      <c r="P16" s="23">
        <f t="shared" si="8"/>
        <v>796.90588877118444</v>
      </c>
      <c r="Q16" s="23"/>
    </row>
    <row r="17" spans="1:17" x14ac:dyDescent="0.2">
      <c r="A17" s="5">
        <v>26</v>
      </c>
      <c r="B17" s="1">
        <f t="shared" si="9"/>
        <v>1.0506249999999999</v>
      </c>
      <c r="C17" s="5">
        <f t="shared" si="10"/>
        <v>34774.654203028127</v>
      </c>
      <c r="D17" s="5">
        <f t="shared" si="0"/>
        <v>33758.397530267641</v>
      </c>
      <c r="E17" s="5">
        <f t="shared" si="1"/>
        <v>24258.397530267641</v>
      </c>
      <c r="F17" s="5">
        <f t="shared" si="2"/>
        <v>8222.1167936323836</v>
      </c>
      <c r="G17" s="5">
        <f t="shared" si="3"/>
        <v>25536.280736635257</v>
      </c>
      <c r="H17" s="23">
        <f t="shared" si="11"/>
        <v>14846.910879358456</v>
      </c>
      <c r="I17" s="5">
        <f t="shared" si="4"/>
        <v>39596.305339387713</v>
      </c>
      <c r="J17" s="23"/>
      <c r="K17" s="23">
        <f t="shared" si="5"/>
        <v>51.072561473270518</v>
      </c>
      <c r="L17" s="23"/>
      <c r="M17" s="23">
        <f t="shared" si="6"/>
        <v>39647.377900860985</v>
      </c>
      <c r="N17" s="23">
        <f>J17+L17+Grade17!I17</f>
        <v>35645.491482779515</v>
      </c>
      <c r="O17" s="23">
        <f t="shared" si="7"/>
        <v>856.40369346943419</v>
      </c>
      <c r="P17" s="23">
        <f t="shared" si="8"/>
        <v>798.15336714166017</v>
      </c>
      <c r="Q17" s="23"/>
    </row>
    <row r="18" spans="1:17" x14ac:dyDescent="0.2">
      <c r="A18" s="5">
        <v>27</v>
      </c>
      <c r="B18" s="1">
        <f t="shared" si="9"/>
        <v>1.0768906249999999</v>
      </c>
      <c r="C18" s="5">
        <f t="shared" si="10"/>
        <v>35644.020558103832</v>
      </c>
      <c r="D18" s="5">
        <f t="shared" si="0"/>
        <v>34581.687468524331</v>
      </c>
      <c r="E18" s="5">
        <f t="shared" si="1"/>
        <v>25081.687468524331</v>
      </c>
      <c r="F18" s="5">
        <f t="shared" si="2"/>
        <v>8490.9209584731943</v>
      </c>
      <c r="G18" s="5">
        <f t="shared" si="3"/>
        <v>26090.766510051137</v>
      </c>
      <c r="H18" s="23">
        <f t="shared" si="11"/>
        <v>15218.083651342416</v>
      </c>
      <c r="I18" s="5">
        <f t="shared" si="4"/>
        <v>40502.291727872405</v>
      </c>
      <c r="J18" s="23"/>
      <c r="K18" s="23">
        <f t="shared" si="5"/>
        <v>52.181533020102272</v>
      </c>
      <c r="L18" s="23"/>
      <c r="M18" s="23">
        <f t="shared" si="6"/>
        <v>40554.473260892504</v>
      </c>
      <c r="N18" s="23">
        <f>J18+L18+Grade17!I18</f>
        <v>36451.131534849002</v>
      </c>
      <c r="O18" s="23">
        <f t="shared" si="7"/>
        <v>878.11512937331008</v>
      </c>
      <c r="P18" s="23">
        <f t="shared" si="8"/>
        <v>799.3958411062199</v>
      </c>
      <c r="Q18" s="23"/>
    </row>
    <row r="19" spans="1:17" x14ac:dyDescent="0.2">
      <c r="A19" s="5">
        <v>28</v>
      </c>
      <c r="B19" s="1">
        <f t="shared" si="9"/>
        <v>1.1038128906249998</v>
      </c>
      <c r="C19" s="5">
        <f t="shared" si="10"/>
        <v>36535.121072056427</v>
      </c>
      <c r="D19" s="5">
        <f t="shared" si="0"/>
        <v>35425.559655237441</v>
      </c>
      <c r="E19" s="5">
        <f t="shared" si="1"/>
        <v>25925.559655237441</v>
      </c>
      <c r="F19" s="5">
        <f t="shared" si="2"/>
        <v>8766.4452274350242</v>
      </c>
      <c r="G19" s="5">
        <f t="shared" si="3"/>
        <v>26659.114427802415</v>
      </c>
      <c r="H19" s="23">
        <f t="shared" si="11"/>
        <v>15598.535742625976</v>
      </c>
      <c r="I19" s="5">
        <f t="shared" si="4"/>
        <v>41430.927776069213</v>
      </c>
      <c r="J19" s="23"/>
      <c r="K19" s="23">
        <f t="shared" si="5"/>
        <v>53.318228855604829</v>
      </c>
      <c r="L19" s="23"/>
      <c r="M19" s="23">
        <f t="shared" si="6"/>
        <v>41484.246004924818</v>
      </c>
      <c r="N19" s="23">
        <f>J19+L19+Grade17!I19</f>
        <v>37276.912588220221</v>
      </c>
      <c r="O19" s="23">
        <f t="shared" si="7"/>
        <v>900.36935117478367</v>
      </c>
      <c r="P19" s="23">
        <f t="shared" si="8"/>
        <v>800.63345584694594</v>
      </c>
      <c r="Q19" s="23"/>
    </row>
    <row r="20" spans="1:17" x14ac:dyDescent="0.2">
      <c r="A20" s="5">
        <v>29</v>
      </c>
      <c r="B20" s="1">
        <f t="shared" si="9"/>
        <v>1.1314082128906247</v>
      </c>
      <c r="C20" s="5">
        <f t="shared" si="10"/>
        <v>37448.499098857828</v>
      </c>
      <c r="D20" s="5">
        <f t="shared" si="0"/>
        <v>36290.528646618368</v>
      </c>
      <c r="E20" s="5">
        <f t="shared" si="1"/>
        <v>26790.528646618368</v>
      </c>
      <c r="F20" s="5">
        <f t="shared" si="2"/>
        <v>9048.8576031208977</v>
      </c>
      <c r="G20" s="5">
        <f t="shared" si="3"/>
        <v>27241.67104349747</v>
      </c>
      <c r="H20" s="23">
        <f t="shared" si="11"/>
        <v>15988.499136191622</v>
      </c>
      <c r="I20" s="5">
        <f t="shared" si="4"/>
        <v>42382.779725470937</v>
      </c>
      <c r="J20" s="23"/>
      <c r="K20" s="23">
        <f t="shared" si="5"/>
        <v>54.483342086994945</v>
      </c>
      <c r="L20" s="23"/>
      <c r="M20" s="23">
        <f t="shared" si="6"/>
        <v>42437.263067557935</v>
      </c>
      <c r="N20" s="23">
        <f>J20+L20+Grade17!I20</f>
        <v>38123.338167925722</v>
      </c>
      <c r="O20" s="23">
        <f t="shared" si="7"/>
        <v>923.17992852129282</v>
      </c>
      <c r="P20" s="23">
        <f t="shared" si="8"/>
        <v>801.86635321192932</v>
      </c>
      <c r="Q20" s="23"/>
    </row>
    <row r="21" spans="1:17" x14ac:dyDescent="0.2">
      <c r="A21" s="5">
        <v>30</v>
      </c>
      <c r="B21" s="1">
        <f t="shared" si="9"/>
        <v>1.1596934182128902</v>
      </c>
      <c r="C21" s="5">
        <f t="shared" si="10"/>
        <v>38384.711576329275</v>
      </c>
      <c r="D21" s="5">
        <f t="shared" si="0"/>
        <v>37177.121862783824</v>
      </c>
      <c r="E21" s="5">
        <f t="shared" si="1"/>
        <v>27677.121862783824</v>
      </c>
      <c r="F21" s="5">
        <f t="shared" si="2"/>
        <v>9338.3302881989184</v>
      </c>
      <c r="G21" s="5">
        <f t="shared" si="3"/>
        <v>27838.791574584906</v>
      </c>
      <c r="H21" s="23">
        <f t="shared" si="11"/>
        <v>16388.21161459641</v>
      </c>
      <c r="I21" s="5">
        <f t="shared" si="4"/>
        <v>43358.427973607708</v>
      </c>
      <c r="J21" s="23"/>
      <c r="K21" s="23">
        <f t="shared" si="5"/>
        <v>55.677583149169813</v>
      </c>
      <c r="L21" s="23"/>
      <c r="M21" s="23">
        <f t="shared" si="6"/>
        <v>43414.105556756876</v>
      </c>
      <c r="N21" s="23">
        <f>J21+L21+Grade17!I21</f>
        <v>38990.924387123865</v>
      </c>
      <c r="O21" s="23">
        <f t="shared" si="7"/>
        <v>946.56077030146457</v>
      </c>
      <c r="P21" s="23">
        <f t="shared" si="8"/>
        <v>803.09467179269154</v>
      </c>
      <c r="Q21" s="23"/>
    </row>
    <row r="22" spans="1:17" x14ac:dyDescent="0.2">
      <c r="A22" s="5">
        <v>31</v>
      </c>
      <c r="B22" s="1">
        <f t="shared" si="9"/>
        <v>1.1886857536682125</v>
      </c>
      <c r="C22" s="5">
        <f t="shared" si="10"/>
        <v>39344.329365737511</v>
      </c>
      <c r="D22" s="5">
        <f t="shared" si="0"/>
        <v>38085.879909353425</v>
      </c>
      <c r="E22" s="5">
        <f t="shared" si="1"/>
        <v>28585.879909353425</v>
      </c>
      <c r="F22" s="5">
        <f t="shared" si="2"/>
        <v>9635.0397904038928</v>
      </c>
      <c r="G22" s="5">
        <f t="shared" si="3"/>
        <v>28450.840118949534</v>
      </c>
      <c r="H22" s="23">
        <f t="shared" si="11"/>
        <v>16797.916904961323</v>
      </c>
      <c r="I22" s="5">
        <f t="shared" si="4"/>
        <v>44358.467427947908</v>
      </c>
      <c r="J22" s="23"/>
      <c r="K22" s="23">
        <f t="shared" si="5"/>
        <v>56.901680237899072</v>
      </c>
      <c r="L22" s="23"/>
      <c r="M22" s="23">
        <f t="shared" si="6"/>
        <v>44415.369108185805</v>
      </c>
      <c r="N22" s="23">
        <f>J22+L22+Grade17!I22</f>
        <v>39880.200261801969</v>
      </c>
      <c r="O22" s="23">
        <f t="shared" si="7"/>
        <v>970.5261331261413</v>
      </c>
      <c r="P22" s="23">
        <f t="shared" si="8"/>
        <v>804.31854699979817</v>
      </c>
      <c r="Q22" s="23"/>
    </row>
    <row r="23" spans="1:17" x14ac:dyDescent="0.2">
      <c r="A23" s="5">
        <v>32</v>
      </c>
      <c r="B23" s="1">
        <f t="shared" si="9"/>
        <v>1.2184028975099177</v>
      </c>
      <c r="C23" s="5">
        <f t="shared" si="10"/>
        <v>40327.937599880941</v>
      </c>
      <c r="D23" s="5">
        <f t="shared" si="0"/>
        <v>39017.356907087255</v>
      </c>
      <c r="E23" s="5">
        <f t="shared" si="1"/>
        <v>29517.356907087255</v>
      </c>
      <c r="F23" s="5">
        <f t="shared" si="2"/>
        <v>9939.1670301639879</v>
      </c>
      <c r="G23" s="5">
        <f t="shared" si="3"/>
        <v>29078.189876923265</v>
      </c>
      <c r="H23" s="23">
        <f t="shared" si="11"/>
        <v>17217.864827585356</v>
      </c>
      <c r="I23" s="5">
        <f t="shared" si="4"/>
        <v>45383.507868646593</v>
      </c>
      <c r="J23" s="23"/>
      <c r="K23" s="23">
        <f t="shared" si="5"/>
        <v>58.156379753846529</v>
      </c>
      <c r="L23" s="23"/>
      <c r="M23" s="23">
        <f t="shared" si="6"/>
        <v>45441.664248400441</v>
      </c>
      <c r="N23" s="23">
        <f>J23+L23+Grade17!I23</f>
        <v>40791.708033347</v>
      </c>
      <c r="O23" s="23">
        <f t="shared" si="7"/>
        <v>995.09063002143603</v>
      </c>
      <c r="P23" s="23">
        <f t="shared" si="8"/>
        <v>805.5381111367227</v>
      </c>
      <c r="Q23" s="23"/>
    </row>
    <row r="24" spans="1:17" x14ac:dyDescent="0.2">
      <c r="A24" s="5">
        <v>33</v>
      </c>
      <c r="B24" s="1">
        <f t="shared" si="9"/>
        <v>1.2488629699476654</v>
      </c>
      <c r="C24" s="5">
        <f t="shared" si="10"/>
        <v>41336.136039877958</v>
      </c>
      <c r="D24" s="5">
        <f t="shared" si="0"/>
        <v>39972.120829764426</v>
      </c>
      <c r="E24" s="5">
        <f t="shared" si="1"/>
        <v>30472.120829764426</v>
      </c>
      <c r="F24" s="5">
        <f t="shared" si="2"/>
        <v>10250.897450918084</v>
      </c>
      <c r="G24" s="5">
        <f t="shared" si="3"/>
        <v>29721.223378846342</v>
      </c>
      <c r="H24" s="23">
        <f t="shared" si="11"/>
        <v>17648.311448274984</v>
      </c>
      <c r="I24" s="5">
        <f t="shared" si="4"/>
        <v>46434.174320362756</v>
      </c>
      <c r="J24" s="23"/>
      <c r="K24" s="23">
        <f t="shared" si="5"/>
        <v>59.442446757692686</v>
      </c>
      <c r="L24" s="23"/>
      <c r="M24" s="23">
        <f t="shared" si="6"/>
        <v>46493.616767120446</v>
      </c>
      <c r="N24" s="23">
        <f>J24+L24+Grade17!I24</f>
        <v>41726.003499180682</v>
      </c>
      <c r="O24" s="23">
        <f t="shared" si="7"/>
        <v>1020.26923933911</v>
      </c>
      <c r="P24" s="23">
        <f t="shared" si="8"/>
        <v>806.75349347199074</v>
      </c>
      <c r="Q24" s="23"/>
    </row>
    <row r="25" spans="1:17" x14ac:dyDescent="0.2">
      <c r="A25" s="5">
        <v>34</v>
      </c>
      <c r="B25" s="1">
        <f t="shared" si="9"/>
        <v>1.2800845441963571</v>
      </c>
      <c r="C25" s="5">
        <f t="shared" si="10"/>
        <v>42369.539440874905</v>
      </c>
      <c r="D25" s="5">
        <f t="shared" si="0"/>
        <v>40950.753850508539</v>
      </c>
      <c r="E25" s="5">
        <f t="shared" si="1"/>
        <v>31450.753850508539</v>
      </c>
      <c r="F25" s="5">
        <f t="shared" si="2"/>
        <v>10570.421132191037</v>
      </c>
      <c r="G25" s="5">
        <f t="shared" si="3"/>
        <v>30380.332718317502</v>
      </c>
      <c r="H25" s="23">
        <f t="shared" si="11"/>
        <v>18089.519234481861</v>
      </c>
      <c r="I25" s="5">
        <f t="shared" si="4"/>
        <v>47511.107433371828</v>
      </c>
      <c r="J25" s="23"/>
      <c r="K25" s="23">
        <f t="shared" si="5"/>
        <v>60.760665436635009</v>
      </c>
      <c r="L25" s="23"/>
      <c r="M25" s="23">
        <f t="shared" si="6"/>
        <v>47571.86809880846</v>
      </c>
      <c r="N25" s="23">
        <f>J25+L25+Grade17!I25</f>
        <v>42683.656351660196</v>
      </c>
      <c r="O25" s="23">
        <f t="shared" si="7"/>
        <v>1046.0773138897291</v>
      </c>
      <c r="P25" s="23">
        <f t="shared" si="8"/>
        <v>807.96482030966797</v>
      </c>
      <c r="Q25" s="23"/>
    </row>
    <row r="26" spans="1:17" x14ac:dyDescent="0.2">
      <c r="A26" s="5">
        <v>35</v>
      </c>
      <c r="B26" s="1">
        <f t="shared" si="9"/>
        <v>1.312086657801266</v>
      </c>
      <c r="C26" s="5">
        <f t="shared" si="10"/>
        <v>43428.777926896779</v>
      </c>
      <c r="D26" s="5">
        <f t="shared" si="0"/>
        <v>41953.852696771253</v>
      </c>
      <c r="E26" s="5">
        <f t="shared" si="1"/>
        <v>32453.852696771253</v>
      </c>
      <c r="F26" s="5">
        <f t="shared" si="2"/>
        <v>10897.932905495814</v>
      </c>
      <c r="G26" s="5">
        <f t="shared" si="3"/>
        <v>31055.919791275439</v>
      </c>
      <c r="H26" s="23">
        <f t="shared" si="11"/>
        <v>18541.757215343907</v>
      </c>
      <c r="I26" s="5">
        <f t="shared" si="4"/>
        <v>48614.963874206122</v>
      </c>
      <c r="J26" s="23"/>
      <c r="K26" s="23">
        <f t="shared" si="5"/>
        <v>62.111839582550878</v>
      </c>
      <c r="L26" s="23"/>
      <c r="M26" s="23">
        <f t="shared" si="6"/>
        <v>48677.075713788676</v>
      </c>
      <c r="N26" s="23">
        <f>J26+L26+Grade17!I26</f>
        <v>43665.250525451702</v>
      </c>
      <c r="O26" s="23">
        <f t="shared" si="7"/>
        <v>1072.5305903041117</v>
      </c>
      <c r="P26" s="23">
        <f t="shared" si="8"/>
        <v>809.17221505817963</v>
      </c>
      <c r="Q26" s="23"/>
    </row>
    <row r="27" spans="1:17" x14ac:dyDescent="0.2">
      <c r="A27" s="5">
        <v>36</v>
      </c>
      <c r="B27" s="1">
        <f t="shared" si="9"/>
        <v>1.3448888242462975</v>
      </c>
      <c r="C27" s="5">
        <f t="shared" si="10"/>
        <v>44514.497375069193</v>
      </c>
      <c r="D27" s="5">
        <f t="shared" si="0"/>
        <v>42982.029014190528</v>
      </c>
      <c r="E27" s="5">
        <f t="shared" si="1"/>
        <v>33482.029014190528</v>
      </c>
      <c r="F27" s="5">
        <f t="shared" si="2"/>
        <v>11233.632473133208</v>
      </c>
      <c r="G27" s="5">
        <f t="shared" si="3"/>
        <v>31748.396541057322</v>
      </c>
      <c r="H27" s="23">
        <f t="shared" si="11"/>
        <v>19005.301145727502</v>
      </c>
      <c r="I27" s="5">
        <f t="shared" si="4"/>
        <v>49746.416726061267</v>
      </c>
      <c r="J27" s="23"/>
      <c r="K27" s="23">
        <f t="shared" si="5"/>
        <v>63.496793082114642</v>
      </c>
      <c r="L27" s="23"/>
      <c r="M27" s="23">
        <f t="shared" si="6"/>
        <v>49809.913519143382</v>
      </c>
      <c r="N27" s="23">
        <f>J27+L27+Grade17!I27</f>
        <v>44671.384553587995</v>
      </c>
      <c r="O27" s="23">
        <f t="shared" si="7"/>
        <v>1099.6451986288525</v>
      </c>
      <c r="P27" s="23">
        <f t="shared" si="8"/>
        <v>810.3757982975676</v>
      </c>
      <c r="Q27" s="23"/>
    </row>
    <row r="28" spans="1:17" x14ac:dyDescent="0.2">
      <c r="A28" s="5">
        <v>37</v>
      </c>
      <c r="B28" s="1">
        <f t="shared" si="9"/>
        <v>1.3785110448524549</v>
      </c>
      <c r="C28" s="5">
        <f t="shared" si="10"/>
        <v>45627.359809445923</v>
      </c>
      <c r="D28" s="5">
        <f t="shared" si="0"/>
        <v>44035.909739545292</v>
      </c>
      <c r="E28" s="5">
        <f t="shared" si="1"/>
        <v>34535.909739545292</v>
      </c>
      <c r="F28" s="5">
        <f t="shared" si="2"/>
        <v>11581.315503916067</v>
      </c>
      <c r="G28" s="5">
        <f t="shared" si="3"/>
        <v>32454.594235629225</v>
      </c>
      <c r="H28" s="23">
        <f t="shared" si="11"/>
        <v>19480.433674370688</v>
      </c>
      <c r="I28" s="5">
        <f t="shared" si="4"/>
        <v>50902.564925258266</v>
      </c>
      <c r="J28" s="23"/>
      <c r="K28" s="23">
        <f t="shared" si="5"/>
        <v>64.909188471258446</v>
      </c>
      <c r="L28" s="23"/>
      <c r="M28" s="23">
        <f t="shared" si="6"/>
        <v>50967.474113729528</v>
      </c>
      <c r="N28" s="23">
        <f>J28+L28+Grade17!I28</f>
        <v>45702.671932427693</v>
      </c>
      <c r="O28" s="23">
        <f t="shared" si="7"/>
        <v>1126.6676667985921</v>
      </c>
      <c r="P28" s="23">
        <f t="shared" si="8"/>
        <v>811.02140653308265</v>
      </c>
      <c r="Q28" s="23"/>
    </row>
    <row r="29" spans="1:17" x14ac:dyDescent="0.2">
      <c r="A29" s="5">
        <v>38</v>
      </c>
      <c r="B29" s="1">
        <f t="shared" si="9"/>
        <v>1.4129738209737661</v>
      </c>
      <c r="C29" s="5">
        <f t="shared" si="10"/>
        <v>46768.043804682064</v>
      </c>
      <c r="D29" s="5">
        <f t="shared" si="0"/>
        <v>45116.137483033912</v>
      </c>
      <c r="E29" s="5">
        <f t="shared" si="1"/>
        <v>35616.137483033912</v>
      </c>
      <c r="F29" s="5">
        <f t="shared" si="2"/>
        <v>12042.032636513963</v>
      </c>
      <c r="G29" s="5">
        <f t="shared" si="3"/>
        <v>33074.104846519949</v>
      </c>
      <c r="H29" s="23">
        <f t="shared" si="11"/>
        <v>19967.444516229953</v>
      </c>
      <c r="I29" s="5">
        <f t="shared" si="4"/>
        <v>51983.274803389715</v>
      </c>
      <c r="J29" s="23"/>
      <c r="K29" s="23">
        <f t="shared" si="5"/>
        <v>66.148209693039902</v>
      </c>
      <c r="L29" s="23"/>
      <c r="M29" s="23">
        <f t="shared" si="6"/>
        <v>52049.423013082756</v>
      </c>
      <c r="N29" s="23">
        <f>J29+L29+Grade17!I29</f>
        <v>46759.741495738388</v>
      </c>
      <c r="O29" s="23">
        <f t="shared" si="7"/>
        <v>1131.9918447116945</v>
      </c>
      <c r="P29" s="23">
        <f t="shared" si="8"/>
        <v>795.94377496413688</v>
      </c>
      <c r="Q29" s="23"/>
    </row>
    <row r="30" spans="1:17" x14ac:dyDescent="0.2">
      <c r="A30" s="5">
        <v>39</v>
      </c>
      <c r="B30" s="1">
        <f t="shared" si="9"/>
        <v>1.4482981664981105</v>
      </c>
      <c r="C30" s="5">
        <f t="shared" si="10"/>
        <v>47937.244899799123</v>
      </c>
      <c r="D30" s="5">
        <f t="shared" si="0"/>
        <v>46223.370920109774</v>
      </c>
      <c r="E30" s="5">
        <f t="shared" si="1"/>
        <v>36723.370920109774</v>
      </c>
      <c r="F30" s="5">
        <f t="shared" si="2"/>
        <v>12514.267697426818</v>
      </c>
      <c r="G30" s="5">
        <f t="shared" si="3"/>
        <v>33709.103222682956</v>
      </c>
      <c r="H30" s="23">
        <f t="shared" si="11"/>
        <v>20466.630629135707</v>
      </c>
      <c r="I30" s="5">
        <f t="shared" si="4"/>
        <v>53091.002428474472</v>
      </c>
      <c r="J30" s="23"/>
      <c r="K30" s="23">
        <f t="shared" si="5"/>
        <v>67.418206445365911</v>
      </c>
      <c r="L30" s="23"/>
      <c r="M30" s="23">
        <f t="shared" si="6"/>
        <v>53158.420634919836</v>
      </c>
      <c r="N30" s="23">
        <f>J30+L30+Grade17!I30</f>
        <v>47843.237798131842</v>
      </c>
      <c r="O30" s="23">
        <f t="shared" si="7"/>
        <v>1137.4491270726312</v>
      </c>
      <c r="P30" s="23">
        <f t="shared" si="8"/>
        <v>781.22058863924099</v>
      </c>
      <c r="Q30" s="23"/>
    </row>
    <row r="31" spans="1:17" x14ac:dyDescent="0.2">
      <c r="A31" s="5">
        <v>40</v>
      </c>
      <c r="B31" s="1">
        <f t="shared" si="9"/>
        <v>1.4845056206605631</v>
      </c>
      <c r="C31" s="5">
        <f t="shared" si="10"/>
        <v>49135.676022294094</v>
      </c>
      <c r="D31" s="5">
        <f t="shared" si="0"/>
        <v>47358.285193112504</v>
      </c>
      <c r="E31" s="5">
        <f t="shared" si="1"/>
        <v>37858.285193112504</v>
      </c>
      <c r="F31" s="5">
        <f t="shared" si="2"/>
        <v>12998.308634862482</v>
      </c>
      <c r="G31" s="5">
        <f t="shared" si="3"/>
        <v>34359.976558250026</v>
      </c>
      <c r="H31" s="23">
        <f t="shared" si="11"/>
        <v>20978.296394864097</v>
      </c>
      <c r="I31" s="5">
        <f t="shared" si="4"/>
        <v>54226.423244186328</v>
      </c>
      <c r="J31" s="23"/>
      <c r="K31" s="23">
        <f t="shared" si="5"/>
        <v>68.719953116500051</v>
      </c>
      <c r="L31" s="23"/>
      <c r="M31" s="23">
        <f t="shared" si="6"/>
        <v>54295.14319730283</v>
      </c>
      <c r="N31" s="23">
        <f>J31+L31+Grade17!I31</f>
        <v>48953.82150808513</v>
      </c>
      <c r="O31" s="23">
        <f t="shared" si="7"/>
        <v>1143.0428414925873</v>
      </c>
      <c r="P31" s="23">
        <f t="shared" si="8"/>
        <v>766.84362750949242</v>
      </c>
      <c r="Q31" s="23"/>
    </row>
    <row r="32" spans="1:17" x14ac:dyDescent="0.2">
      <c r="A32" s="5">
        <v>41</v>
      </c>
      <c r="B32" s="1">
        <f t="shared" si="9"/>
        <v>1.521618261177077</v>
      </c>
      <c r="C32" s="5">
        <f t="shared" si="10"/>
        <v>50364.067922851449</v>
      </c>
      <c r="D32" s="5">
        <f t="shared" si="0"/>
        <v>48521.572322940323</v>
      </c>
      <c r="E32" s="5">
        <f t="shared" si="1"/>
        <v>39021.572322940323</v>
      </c>
      <c r="F32" s="5">
        <f t="shared" si="2"/>
        <v>13494.450595734048</v>
      </c>
      <c r="G32" s="5">
        <f t="shared" si="3"/>
        <v>35027.121727206279</v>
      </c>
      <c r="H32" s="23">
        <f t="shared" si="11"/>
        <v>21502.753804735694</v>
      </c>
      <c r="I32" s="5">
        <f t="shared" si="4"/>
        <v>55390.229580290979</v>
      </c>
      <c r="J32" s="23"/>
      <c r="K32" s="23">
        <f t="shared" si="5"/>
        <v>70.054243454412557</v>
      </c>
      <c r="L32" s="23"/>
      <c r="M32" s="23">
        <f t="shared" si="6"/>
        <v>55460.283823745391</v>
      </c>
      <c r="N32" s="23">
        <f>J32+L32+Grade17!I32</f>
        <v>50092.169810787258</v>
      </c>
      <c r="O32" s="23">
        <f t="shared" si="7"/>
        <v>1148.7763987730405</v>
      </c>
      <c r="P32" s="23">
        <f t="shared" si="8"/>
        <v>752.80486229410496</v>
      </c>
      <c r="Q32" s="23"/>
    </row>
    <row r="33" spans="1:17" x14ac:dyDescent="0.2">
      <c r="A33" s="5">
        <v>42</v>
      </c>
      <c r="B33" s="1">
        <f t="shared" si="9"/>
        <v>1.559658717706504</v>
      </c>
      <c r="C33" s="5">
        <f t="shared" si="10"/>
        <v>51623.169620922738</v>
      </c>
      <c r="D33" s="5">
        <f t="shared" si="0"/>
        <v>49713.941631013833</v>
      </c>
      <c r="E33" s="5">
        <f t="shared" si="1"/>
        <v>40213.941631013833</v>
      </c>
      <c r="F33" s="5">
        <f t="shared" si="2"/>
        <v>14002.996105627401</v>
      </c>
      <c r="G33" s="5">
        <f t="shared" si="3"/>
        <v>35710.945525386429</v>
      </c>
      <c r="H33" s="23">
        <f t="shared" si="11"/>
        <v>22040.32264985409</v>
      </c>
      <c r="I33" s="5">
        <f t="shared" si="4"/>
        <v>56583.13107479825</v>
      </c>
      <c r="J33" s="23"/>
      <c r="K33" s="23">
        <f t="shared" si="5"/>
        <v>71.421891050772857</v>
      </c>
      <c r="L33" s="23"/>
      <c r="M33" s="23">
        <f t="shared" si="6"/>
        <v>56654.55296584902</v>
      </c>
      <c r="N33" s="23">
        <f>J33+L33+Grade17!I33</f>
        <v>51258.976821056938</v>
      </c>
      <c r="O33" s="23">
        <f t="shared" si="7"/>
        <v>1154.6532949855059</v>
      </c>
      <c r="P33" s="23">
        <f t="shared" si="8"/>
        <v>739.09645005328218</v>
      </c>
      <c r="Q33" s="23"/>
    </row>
    <row r="34" spans="1:17" x14ac:dyDescent="0.2">
      <c r="A34" s="5">
        <v>43</v>
      </c>
      <c r="B34" s="1">
        <f t="shared" si="9"/>
        <v>1.5986501856491666</v>
      </c>
      <c r="C34" s="5">
        <f t="shared" si="10"/>
        <v>52913.748861445798</v>
      </c>
      <c r="D34" s="5">
        <f t="shared" si="0"/>
        <v>50936.120171789174</v>
      </c>
      <c r="E34" s="5">
        <f t="shared" si="1"/>
        <v>41436.120171789174</v>
      </c>
      <c r="F34" s="5">
        <f t="shared" si="2"/>
        <v>14524.255253268082</v>
      </c>
      <c r="G34" s="5">
        <f t="shared" si="3"/>
        <v>36411.864918521096</v>
      </c>
      <c r="H34" s="23">
        <f t="shared" si="11"/>
        <v>22591.330716100445</v>
      </c>
      <c r="I34" s="5">
        <f t="shared" si="4"/>
        <v>57805.855106668212</v>
      </c>
      <c r="J34" s="23"/>
      <c r="K34" s="23">
        <f t="shared" si="5"/>
        <v>72.823729837042194</v>
      </c>
      <c r="L34" s="23"/>
      <c r="M34" s="23">
        <f t="shared" si="6"/>
        <v>57878.678836505256</v>
      </c>
      <c r="N34" s="23">
        <f>J34+L34+Grade17!I34</f>
        <v>52350.011935831651</v>
      </c>
      <c r="O34" s="23">
        <f t="shared" si="7"/>
        <v>1183.1347167441511</v>
      </c>
      <c r="P34" s="23">
        <f t="shared" si="8"/>
        <v>739.75229523575524</v>
      </c>
      <c r="Q34" s="23"/>
    </row>
    <row r="35" spans="1:17" x14ac:dyDescent="0.2">
      <c r="A35" s="5">
        <v>44</v>
      </c>
      <c r="B35" s="1">
        <f t="shared" si="9"/>
        <v>1.6386164402903955</v>
      </c>
      <c r="C35" s="5">
        <f t="shared" si="10"/>
        <v>54236.592582981939</v>
      </c>
      <c r="D35" s="5">
        <f t="shared" si="0"/>
        <v>52188.853176083896</v>
      </c>
      <c r="E35" s="5">
        <f t="shared" si="1"/>
        <v>42688.853176083896</v>
      </c>
      <c r="F35" s="5">
        <f t="shared" si="2"/>
        <v>15058.545879599782</v>
      </c>
      <c r="G35" s="5">
        <f t="shared" si="3"/>
        <v>37130.307296484112</v>
      </c>
      <c r="H35" s="23">
        <f t="shared" si="11"/>
        <v>23156.11398400295</v>
      </c>
      <c r="I35" s="5">
        <f t="shared" si="4"/>
        <v>59059.147239334903</v>
      </c>
      <c r="J35" s="23"/>
      <c r="K35" s="23">
        <f t="shared" si="5"/>
        <v>74.260614592968224</v>
      </c>
      <c r="L35" s="23"/>
      <c r="M35" s="23">
        <f t="shared" si="6"/>
        <v>59133.407853927871</v>
      </c>
      <c r="N35" s="23">
        <f>J35+L35+Grade17!I35</f>
        <v>53465.56599922743</v>
      </c>
      <c r="O35" s="23">
        <f t="shared" si="7"/>
        <v>1212.9181569058944</v>
      </c>
      <c r="P35" s="23">
        <f t="shared" si="8"/>
        <v>740.77484578456983</v>
      </c>
      <c r="Q35" s="23"/>
    </row>
    <row r="36" spans="1:17" x14ac:dyDescent="0.2">
      <c r="A36" s="5">
        <v>45</v>
      </c>
      <c r="B36" s="1">
        <f t="shared" si="9"/>
        <v>1.6795818512976552</v>
      </c>
      <c r="C36" s="5">
        <f t="shared" si="10"/>
        <v>55592.507397556481</v>
      </c>
      <c r="D36" s="5">
        <f t="shared" si="0"/>
        <v>53472.904505485989</v>
      </c>
      <c r="E36" s="5">
        <f t="shared" si="1"/>
        <v>43972.904505485989</v>
      </c>
      <c r="F36" s="5">
        <f t="shared" si="2"/>
        <v>15606.193771589777</v>
      </c>
      <c r="G36" s="5">
        <f t="shared" si="3"/>
        <v>37866.710733896209</v>
      </c>
      <c r="H36" s="23">
        <f t="shared" si="11"/>
        <v>23735.016833603022</v>
      </c>
      <c r="I36" s="5">
        <f t="shared" si="4"/>
        <v>60343.771675318269</v>
      </c>
      <c r="J36" s="23"/>
      <c r="K36" s="23">
        <f t="shared" si="5"/>
        <v>75.733421467792425</v>
      </c>
      <c r="L36" s="23"/>
      <c r="M36" s="23">
        <f t="shared" si="6"/>
        <v>60419.505096786059</v>
      </c>
      <c r="N36" s="23">
        <f>J36+L36+Grade17!I36</f>
        <v>54609.008914208112</v>
      </c>
      <c r="O36" s="23">
        <f t="shared" si="7"/>
        <v>1243.4461830716809</v>
      </c>
      <c r="P36" s="23">
        <f t="shared" si="8"/>
        <v>741.79573011755804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1.7215713975800966</v>
      </c>
      <c r="C37" s="5">
        <f t="shared" ref="C37:C56" si="13">pretaxincome*B37/expnorm</f>
        <v>56982.320082495389</v>
      </c>
      <c r="D37" s="5">
        <f t="shared" ref="D37:D56" si="14">IF(A37&lt;startage,1,0)*(C37*(1-initialunempprob))+IF(A37=startage,1,0)*(C37*(1-unempprob))+IF(A37&gt;startage,1,0)*(C37*(1-unempprob)+unempprob*300*52)</f>
        <v>54789.057118123135</v>
      </c>
      <c r="E37" s="5">
        <f t="shared" si="1"/>
        <v>45289.057118123135</v>
      </c>
      <c r="F37" s="5">
        <f t="shared" si="2"/>
        <v>16167.532860879517</v>
      </c>
      <c r="G37" s="5">
        <f t="shared" si="3"/>
        <v>38621.524257243618</v>
      </c>
      <c r="H37" s="23">
        <f t="shared" si="11"/>
        <v>24328.392254443097</v>
      </c>
      <c r="I37" s="5">
        <f t="shared" ref="I37:I56" si="15">G37+IF(A37&lt;startage,1,0)*(H37*(1-initialunempprob))+IF(A37&gt;=startage,1,0)*(H37*(1-unempprob))</f>
        <v>61660.511722201234</v>
      </c>
      <c r="J37" s="23"/>
      <c r="K37" s="23">
        <f t="shared" ref="K37:K56" si="16">IF(A37&gt;=startage,1,0)*0.002*G37</f>
        <v>77.243048514487242</v>
      </c>
      <c r="L37" s="23"/>
      <c r="M37" s="23">
        <f t="shared" si="6"/>
        <v>61737.754770715721</v>
      </c>
      <c r="N37" s="23">
        <f>J37+L37+Grade17!I37</f>
        <v>55781.037902063326</v>
      </c>
      <c r="O37" s="23">
        <f t="shared" si="7"/>
        <v>1274.7374098916125</v>
      </c>
      <c r="P37" s="23">
        <f t="shared" ref="P37:P68" si="17">O37/return^(A37-startage+1)</f>
        <v>742.81501366549401</v>
      </c>
      <c r="Q37" s="23"/>
    </row>
    <row r="38" spans="1:17" x14ac:dyDescent="0.2">
      <c r="A38" s="5">
        <v>47</v>
      </c>
      <c r="B38" s="1">
        <f t="shared" si="12"/>
        <v>1.7646106825195991</v>
      </c>
      <c r="C38" s="5">
        <f t="shared" si="13"/>
        <v>58406.878084557778</v>
      </c>
      <c r="D38" s="5">
        <f t="shared" si="14"/>
        <v>56138.113546076216</v>
      </c>
      <c r="E38" s="5">
        <f t="shared" si="1"/>
        <v>46638.113546076216</v>
      </c>
      <c r="F38" s="5">
        <f t="shared" si="2"/>
        <v>16742.905427401507</v>
      </c>
      <c r="G38" s="5">
        <f t="shared" si="3"/>
        <v>39395.208118674709</v>
      </c>
      <c r="H38" s="23">
        <f t="shared" ref="H38:H56" si="18">benefits*B38/expnorm</f>
        <v>24936.602060804176</v>
      </c>
      <c r="I38" s="5">
        <f t="shared" si="15"/>
        <v>63010.170270256262</v>
      </c>
      <c r="J38" s="23"/>
      <c r="K38" s="23">
        <f t="shared" si="16"/>
        <v>78.790416237349419</v>
      </c>
      <c r="L38" s="23"/>
      <c r="M38" s="23">
        <f t="shared" si="6"/>
        <v>63088.960686493614</v>
      </c>
      <c r="N38" s="23">
        <f>J38+L38+Grade17!I38</f>
        <v>56982.367614614901</v>
      </c>
      <c r="O38" s="23">
        <f t="shared" si="7"/>
        <v>1306.810917382044</v>
      </c>
      <c r="P38" s="23">
        <f t="shared" si="17"/>
        <v>743.83276037317182</v>
      </c>
      <c r="Q38" s="23"/>
    </row>
    <row r="39" spans="1:17" x14ac:dyDescent="0.2">
      <c r="A39" s="5">
        <v>48</v>
      </c>
      <c r="B39" s="1">
        <f t="shared" si="12"/>
        <v>1.8087259495825889</v>
      </c>
      <c r="C39" s="5">
        <f t="shared" si="13"/>
        <v>59867.050036671724</v>
      </c>
      <c r="D39" s="5">
        <f t="shared" si="14"/>
        <v>57520.896384728119</v>
      </c>
      <c r="E39" s="5">
        <f t="shared" si="1"/>
        <v>48020.896384728119</v>
      </c>
      <c r="F39" s="5">
        <f t="shared" si="2"/>
        <v>17332.662308086543</v>
      </c>
      <c r="G39" s="5">
        <f t="shared" si="3"/>
        <v>40188.234076641573</v>
      </c>
      <c r="H39" s="23">
        <f t="shared" si="18"/>
        <v>25560.017112324276</v>
      </c>
      <c r="I39" s="5">
        <f t="shared" si="15"/>
        <v>64393.570282012661</v>
      </c>
      <c r="J39" s="23"/>
      <c r="K39" s="23">
        <f t="shared" si="16"/>
        <v>80.376468153283142</v>
      </c>
      <c r="L39" s="23"/>
      <c r="M39" s="23">
        <f t="shared" si="6"/>
        <v>64473.946750165946</v>
      </c>
      <c r="N39" s="23">
        <f>J39+L39+Grade17!I39</f>
        <v>58213.730569980282</v>
      </c>
      <c r="O39" s="23">
        <f t="shared" si="7"/>
        <v>1339.6862625597316</v>
      </c>
      <c r="P39" s="23">
        <f t="shared" si="17"/>
        <v>744.84903273392808</v>
      </c>
      <c r="Q39" s="23"/>
    </row>
    <row r="40" spans="1:17" x14ac:dyDescent="0.2">
      <c r="A40" s="5">
        <v>49</v>
      </c>
      <c r="B40" s="1">
        <f t="shared" si="12"/>
        <v>1.8539440983221533</v>
      </c>
      <c r="C40" s="5">
        <f t="shared" si="13"/>
        <v>61363.726287588506</v>
      </c>
      <c r="D40" s="5">
        <f t="shared" si="14"/>
        <v>58938.248794346313</v>
      </c>
      <c r="E40" s="5">
        <f t="shared" si="1"/>
        <v>49438.248794346313</v>
      </c>
      <c r="F40" s="5">
        <f t="shared" si="2"/>
        <v>17937.163110788701</v>
      </c>
      <c r="G40" s="5">
        <f t="shared" si="3"/>
        <v>41001.085683557612</v>
      </c>
      <c r="H40" s="23">
        <f t="shared" si="18"/>
        <v>26199.01754013238</v>
      </c>
      <c r="I40" s="5">
        <f t="shared" si="15"/>
        <v>65811.555294062971</v>
      </c>
      <c r="J40" s="23"/>
      <c r="K40" s="23">
        <f t="shared" si="16"/>
        <v>82.002171367115224</v>
      </c>
      <c r="L40" s="23"/>
      <c r="M40" s="23">
        <f t="shared" si="6"/>
        <v>65893.557465430087</v>
      </c>
      <c r="N40" s="23">
        <f>J40+L40+Grade17!I40</f>
        <v>59475.877599229774</v>
      </c>
      <c r="O40" s="23">
        <f t="shared" si="7"/>
        <v>1373.3834913668668</v>
      </c>
      <c r="P40" s="23">
        <f t="shared" si="17"/>
        <v>745.86389182337609</v>
      </c>
      <c r="Q40" s="23"/>
    </row>
    <row r="41" spans="1:17" x14ac:dyDescent="0.2">
      <c r="A41" s="5">
        <v>50</v>
      </c>
      <c r="B41" s="1">
        <f t="shared" si="12"/>
        <v>1.9002927007802071</v>
      </c>
      <c r="C41" s="5">
        <f t="shared" si="13"/>
        <v>62897.819444778215</v>
      </c>
      <c r="D41" s="5">
        <f t="shared" si="14"/>
        <v>60391.035014204972</v>
      </c>
      <c r="E41" s="5">
        <f t="shared" si="1"/>
        <v>50891.035014204972</v>
      </c>
      <c r="F41" s="5">
        <f t="shared" si="2"/>
        <v>18556.776433558422</v>
      </c>
      <c r="G41" s="5">
        <f t="shared" si="3"/>
        <v>41834.25858064655</v>
      </c>
      <c r="H41" s="23">
        <f t="shared" si="18"/>
        <v>26853.992978635688</v>
      </c>
      <c r="I41" s="5">
        <f t="shared" si="15"/>
        <v>67264.989931414544</v>
      </c>
      <c r="J41" s="23"/>
      <c r="K41" s="23">
        <f t="shared" si="16"/>
        <v>83.668517161293096</v>
      </c>
      <c r="L41" s="23"/>
      <c r="M41" s="23">
        <f t="shared" si="6"/>
        <v>67348.658448575836</v>
      </c>
      <c r="N41" s="23">
        <f>J41+L41+Grade17!I41</f>
        <v>60769.578304210518</v>
      </c>
      <c r="O41" s="23">
        <f t="shared" si="7"/>
        <v>1407.9231508941784</v>
      </c>
      <c r="P41" s="23">
        <f t="shared" si="17"/>
        <v>746.87739733232979</v>
      </c>
      <c r="Q41" s="23"/>
    </row>
    <row r="42" spans="1:17" x14ac:dyDescent="0.2">
      <c r="A42" s="5">
        <v>51</v>
      </c>
      <c r="B42" s="1">
        <f t="shared" si="12"/>
        <v>1.9478000182997122</v>
      </c>
      <c r="C42" s="5">
        <f t="shared" si="13"/>
        <v>64470.264930897662</v>
      </c>
      <c r="D42" s="5">
        <f t="shared" si="14"/>
        <v>61880.140889560083</v>
      </c>
      <c r="E42" s="5">
        <f t="shared" si="1"/>
        <v>52380.140889560083</v>
      </c>
      <c r="F42" s="5">
        <f t="shared" si="2"/>
        <v>19191.880089397375</v>
      </c>
      <c r="G42" s="5">
        <f t="shared" si="3"/>
        <v>42688.260800162709</v>
      </c>
      <c r="H42" s="23">
        <f t="shared" si="18"/>
        <v>27525.342803101583</v>
      </c>
      <c r="I42" s="5">
        <f t="shared" si="15"/>
        <v>68754.760434699914</v>
      </c>
      <c r="J42" s="23"/>
      <c r="K42" s="23">
        <f t="shared" si="16"/>
        <v>85.376521600325418</v>
      </c>
      <c r="L42" s="23"/>
      <c r="M42" s="23">
        <f t="shared" si="6"/>
        <v>68840.136956300237</v>
      </c>
      <c r="N42" s="23">
        <f>J42+L42+Grade17!I42</f>
        <v>62095.621526815783</v>
      </c>
      <c r="O42" s="23">
        <f t="shared" si="7"/>
        <v>1443.3263019096737</v>
      </c>
      <c r="P42" s="23">
        <f t="shared" si="17"/>
        <v>747.88960759899248</v>
      </c>
      <c r="Q42" s="23"/>
    </row>
    <row r="43" spans="1:17" x14ac:dyDescent="0.2">
      <c r="A43" s="5">
        <v>52</v>
      </c>
      <c r="B43" s="1">
        <f t="shared" si="12"/>
        <v>1.9964950187572048</v>
      </c>
      <c r="C43" s="5">
        <f t="shared" si="13"/>
        <v>66082.021554170104</v>
      </c>
      <c r="D43" s="5">
        <f t="shared" si="14"/>
        <v>63406.474411799085</v>
      </c>
      <c r="E43" s="5">
        <f t="shared" si="1"/>
        <v>53906.474411799085</v>
      </c>
      <c r="F43" s="5">
        <f t="shared" si="2"/>
        <v>19842.861336632308</v>
      </c>
      <c r="G43" s="5">
        <f t="shared" si="3"/>
        <v>43563.613075166781</v>
      </c>
      <c r="H43" s="23">
        <f t="shared" si="18"/>
        <v>28213.476373179117</v>
      </c>
      <c r="I43" s="5">
        <f t="shared" si="15"/>
        <v>70281.775200567412</v>
      </c>
      <c r="J43" s="23"/>
      <c r="K43" s="23">
        <f t="shared" si="16"/>
        <v>87.12722615033357</v>
      </c>
      <c r="L43" s="23"/>
      <c r="M43" s="23">
        <f t="shared" si="6"/>
        <v>70368.902426717745</v>
      </c>
      <c r="N43" s="23">
        <f>J43+L43+Grade17!I43</f>
        <v>63454.815829986183</v>
      </c>
      <c r="O43" s="23">
        <f t="shared" si="7"/>
        <v>1479.6145317005544</v>
      </c>
      <c r="P43" s="23">
        <f t="shared" si="17"/>
        <v>748.90057964038033</v>
      </c>
      <c r="Q43" s="23"/>
    </row>
    <row r="44" spans="1:17" x14ac:dyDescent="0.2">
      <c r="A44" s="5">
        <v>53</v>
      </c>
      <c r="B44" s="1">
        <f t="shared" si="12"/>
        <v>2.0464073942261352</v>
      </c>
      <c r="C44" s="5">
        <f t="shared" si="13"/>
        <v>67734.072093024355</v>
      </c>
      <c r="D44" s="5">
        <f t="shared" si="14"/>
        <v>64970.966272094061</v>
      </c>
      <c r="E44" s="5">
        <f t="shared" si="1"/>
        <v>55470.966272094061</v>
      </c>
      <c r="F44" s="5">
        <f t="shared" si="2"/>
        <v>20510.117115048117</v>
      </c>
      <c r="G44" s="5">
        <f t="shared" si="3"/>
        <v>44460.849157045945</v>
      </c>
      <c r="H44" s="23">
        <f t="shared" si="18"/>
        <v>28918.8132825086</v>
      </c>
      <c r="I44" s="5">
        <f t="shared" si="15"/>
        <v>71846.965335581583</v>
      </c>
      <c r="J44" s="23"/>
      <c r="K44" s="23">
        <f t="shared" si="16"/>
        <v>88.921698314091884</v>
      </c>
      <c r="L44" s="23"/>
      <c r="M44" s="23">
        <f t="shared" si="6"/>
        <v>71935.887033895677</v>
      </c>
      <c r="N44" s="23">
        <f>J44+L44+Grade17!I44</f>
        <v>64847.989990735819</v>
      </c>
      <c r="O44" s="23">
        <f t="shared" si="7"/>
        <v>1516.8099672362091</v>
      </c>
      <c r="P44" s="23">
        <f t="shared" si="17"/>
        <v>749.91036918302734</v>
      </c>
      <c r="Q44" s="23"/>
    </row>
    <row r="45" spans="1:17" x14ac:dyDescent="0.2">
      <c r="A45" s="5">
        <v>54</v>
      </c>
      <c r="B45" s="1">
        <f t="shared" si="12"/>
        <v>2.097567579081788</v>
      </c>
      <c r="C45" s="5">
        <f t="shared" si="13"/>
        <v>69427.423895349944</v>
      </c>
      <c r="D45" s="5">
        <f t="shared" si="14"/>
        <v>66574.57042889639</v>
      </c>
      <c r="E45" s="5">
        <f t="shared" si="1"/>
        <v>57074.57042889639</v>
      </c>
      <c r="F45" s="5">
        <f t="shared" si="2"/>
        <v>21194.054287924311</v>
      </c>
      <c r="G45" s="5">
        <f t="shared" si="3"/>
        <v>45380.516140972075</v>
      </c>
      <c r="H45" s="23">
        <f t="shared" si="18"/>
        <v>29641.783614571304</v>
      </c>
      <c r="I45" s="5">
        <f t="shared" si="15"/>
        <v>73451.285223971092</v>
      </c>
      <c r="J45" s="23"/>
      <c r="K45" s="23">
        <f t="shared" si="16"/>
        <v>90.761032281944154</v>
      </c>
      <c r="L45" s="23"/>
      <c r="M45" s="23">
        <f t="shared" si="6"/>
        <v>73542.04625625303</v>
      </c>
      <c r="N45" s="23">
        <f>J45+L45+Grade17!I45</f>
        <v>66275.99350550423</v>
      </c>
      <c r="O45" s="23">
        <f t="shared" si="7"/>
        <v>1554.9352886602444</v>
      </c>
      <c r="P45" s="23">
        <f t="shared" si="17"/>
        <v>750.91903069296268</v>
      </c>
      <c r="Q45" s="23"/>
    </row>
    <row r="46" spans="1:17" x14ac:dyDescent="0.2">
      <c r="A46" s="5">
        <v>55</v>
      </c>
      <c r="B46" s="1">
        <f t="shared" si="12"/>
        <v>2.1500067685588333</v>
      </c>
      <c r="C46" s="5">
        <f t="shared" si="13"/>
        <v>71163.109492733725</v>
      </c>
      <c r="D46" s="5">
        <f t="shared" si="14"/>
        <v>68218.264689618838</v>
      </c>
      <c r="E46" s="5">
        <f t="shared" si="1"/>
        <v>58718.264689618838</v>
      </c>
      <c r="F46" s="5">
        <f t="shared" si="2"/>
        <v>21895.089890122435</v>
      </c>
      <c r="G46" s="5">
        <f t="shared" si="3"/>
        <v>46323.174799496403</v>
      </c>
      <c r="H46" s="23">
        <f t="shared" si="18"/>
        <v>30382.828204935595</v>
      </c>
      <c r="I46" s="5">
        <f t="shared" si="15"/>
        <v>75095.71310957041</v>
      </c>
      <c r="J46" s="23"/>
      <c r="K46" s="23">
        <f t="shared" si="16"/>
        <v>92.646349598992813</v>
      </c>
      <c r="L46" s="23"/>
      <c r="M46" s="23">
        <f t="shared" si="6"/>
        <v>75188.359459169398</v>
      </c>
      <c r="N46" s="23">
        <f>J46+L46+Grade17!I46</f>
        <v>67739.697108141816</v>
      </c>
      <c r="O46" s="23">
        <f t="shared" ref="O46:O69" si="19">IF(A46&lt;startage,1,0)*(M46-N46)+IF(A46&gt;=startage,1,0)*(completionprob*(part*(I46-N46)+K46))</f>
        <v>1594.0137431199034</v>
      </c>
      <c r="P46" s="23">
        <f t="shared" si="17"/>
        <v>751.92661740503092</v>
      </c>
      <c r="Q46" s="23"/>
    </row>
    <row r="47" spans="1:17" x14ac:dyDescent="0.2">
      <c r="A47" s="5">
        <v>56</v>
      </c>
      <c r="B47" s="1">
        <f t="shared" si="12"/>
        <v>2.2037569377728037</v>
      </c>
      <c r="C47" s="5">
        <f t="shared" si="13"/>
        <v>72942.187230052048</v>
      </c>
      <c r="D47" s="5">
        <f t="shared" si="14"/>
        <v>69903.051306859285</v>
      </c>
      <c r="E47" s="5">
        <f t="shared" si="1"/>
        <v>60403.051306859285</v>
      </c>
      <c r="F47" s="5">
        <f t="shared" si="2"/>
        <v>22613.651382375487</v>
      </c>
      <c r="G47" s="5">
        <f t="shared" si="3"/>
        <v>47289.399924483798</v>
      </c>
      <c r="H47" s="23">
        <f t="shared" si="18"/>
        <v>31142.398910058982</v>
      </c>
      <c r="I47" s="5">
        <f t="shared" si="15"/>
        <v>76781.251692309655</v>
      </c>
      <c r="J47" s="23"/>
      <c r="K47" s="23">
        <f t="shared" si="16"/>
        <v>94.578799848967591</v>
      </c>
      <c r="L47" s="23"/>
      <c r="M47" s="23">
        <f t="shared" si="6"/>
        <v>76875.830492158624</v>
      </c>
      <c r="N47" s="23">
        <f>J47+L47+Grade17!I47</f>
        <v>69239.993300845366</v>
      </c>
      <c r="O47" s="23">
        <f t="shared" si="19"/>
        <v>1634.0691589410369</v>
      </c>
      <c r="P47" s="23">
        <f t="shared" si="17"/>
        <v>752.93318135144989</v>
      </c>
      <c r="Q47" s="23"/>
    </row>
    <row r="48" spans="1:17" x14ac:dyDescent="0.2">
      <c r="A48" s="5">
        <v>57</v>
      </c>
      <c r="B48" s="1">
        <f t="shared" si="12"/>
        <v>2.2588508612171236</v>
      </c>
      <c r="C48" s="5">
        <f t="shared" si="13"/>
        <v>74765.741910803335</v>
      </c>
      <c r="D48" s="5">
        <f t="shared" si="14"/>
        <v>71629.957589530764</v>
      </c>
      <c r="E48" s="5">
        <f t="shared" si="1"/>
        <v>62129.957589530764</v>
      </c>
      <c r="F48" s="5">
        <f t="shared" si="2"/>
        <v>23350.176911934868</v>
      </c>
      <c r="G48" s="5">
        <f t="shared" si="3"/>
        <v>48279.780677595896</v>
      </c>
      <c r="H48" s="23">
        <f t="shared" si="18"/>
        <v>31920.958882810453</v>
      </c>
      <c r="I48" s="5">
        <f t="shared" si="15"/>
        <v>78508.92873961739</v>
      </c>
      <c r="J48" s="23"/>
      <c r="K48" s="23">
        <f t="shared" si="16"/>
        <v>96.559561355191789</v>
      </c>
      <c r="L48" s="23"/>
      <c r="M48" s="23">
        <f t="shared" si="6"/>
        <v>78605.488300972575</v>
      </c>
      <c r="N48" s="23">
        <f>J48+L48+Grade17!I48</f>
        <v>70777.79689836649</v>
      </c>
      <c r="O48" s="23">
        <f t="shared" si="19"/>
        <v>1675.1259601577033</v>
      </c>
      <c r="P48" s="23">
        <f t="shared" si="17"/>
        <v>753.93877338982043</v>
      </c>
      <c r="Q48" s="23"/>
    </row>
    <row r="49" spans="1:17" x14ac:dyDescent="0.2">
      <c r="A49" s="5">
        <v>58</v>
      </c>
      <c r="B49" s="1">
        <f t="shared" si="12"/>
        <v>2.3153221327475517</v>
      </c>
      <c r="C49" s="5">
        <f t="shared" si="13"/>
        <v>76634.885458573423</v>
      </c>
      <c r="D49" s="5">
        <f t="shared" si="14"/>
        <v>73400.036529269026</v>
      </c>
      <c r="E49" s="5">
        <f t="shared" si="1"/>
        <v>63900.036529269026</v>
      </c>
      <c r="F49" s="5">
        <f t="shared" si="2"/>
        <v>24105.115579733239</v>
      </c>
      <c r="G49" s="5">
        <f t="shared" si="3"/>
        <v>49294.920949535786</v>
      </c>
      <c r="H49" s="23">
        <f t="shared" si="18"/>
        <v>32718.982854880713</v>
      </c>
      <c r="I49" s="5">
        <f t="shared" si="15"/>
        <v>80279.797713107822</v>
      </c>
      <c r="J49" s="23"/>
      <c r="K49" s="23">
        <f t="shared" si="16"/>
        <v>98.589841899071573</v>
      </c>
      <c r="L49" s="23"/>
      <c r="M49" s="23">
        <f t="shared" si="6"/>
        <v>80378.387555006891</v>
      </c>
      <c r="N49" s="23">
        <f>J49+L49+Grade17!I49</f>
        <v>72354.045585825661</v>
      </c>
      <c r="O49" s="23">
        <f t="shared" si="19"/>
        <v>1717.209181404784</v>
      </c>
      <c r="P49" s="23">
        <f t="shared" si="17"/>
        <v>754.94344323038536</v>
      </c>
      <c r="Q49" s="23"/>
    </row>
    <row r="50" spans="1:17" x14ac:dyDescent="0.2">
      <c r="A50" s="5">
        <v>59</v>
      </c>
      <c r="B50" s="1">
        <f t="shared" si="12"/>
        <v>2.3732051860662402</v>
      </c>
      <c r="C50" s="5">
        <f t="shared" si="13"/>
        <v>78550.75759503775</v>
      </c>
      <c r="D50" s="5">
        <f t="shared" si="14"/>
        <v>75214.367442500748</v>
      </c>
      <c r="E50" s="5">
        <f t="shared" si="1"/>
        <v>65714.367442500748</v>
      </c>
      <c r="F50" s="5">
        <f t="shared" si="2"/>
        <v>24878.927714226567</v>
      </c>
      <c r="G50" s="5">
        <f t="shared" si="3"/>
        <v>50335.439728274185</v>
      </c>
      <c r="H50" s="23">
        <f t="shared" si="18"/>
        <v>33536.957426252731</v>
      </c>
      <c r="I50" s="5">
        <f t="shared" si="15"/>
        <v>82094.938410935516</v>
      </c>
      <c r="J50" s="23"/>
      <c r="K50" s="23">
        <f t="shared" si="16"/>
        <v>100.67087945654838</v>
      </c>
      <c r="L50" s="23"/>
      <c r="M50" s="23">
        <f t="shared" si="6"/>
        <v>82195.609290392065</v>
      </c>
      <c r="N50" s="23">
        <f>J50+L50+Grade17!I50</f>
        <v>73969.700490471296</v>
      </c>
      <c r="O50" s="23">
        <f t="shared" si="19"/>
        <v>1760.3444831830443</v>
      </c>
      <c r="P50" s="23">
        <f t="shared" si="17"/>
        <v>755.94723946271267</v>
      </c>
      <c r="Q50" s="23"/>
    </row>
    <row r="51" spans="1:17" x14ac:dyDescent="0.2">
      <c r="A51" s="5">
        <v>60</v>
      </c>
      <c r="B51" s="1">
        <f t="shared" si="12"/>
        <v>2.4325353157178964</v>
      </c>
      <c r="C51" s="5">
        <f t="shared" si="13"/>
        <v>80514.526534913704</v>
      </c>
      <c r="D51" s="5">
        <f t="shared" si="14"/>
        <v>77074.056628563281</v>
      </c>
      <c r="E51" s="5">
        <f t="shared" si="1"/>
        <v>67574.056628563281</v>
      </c>
      <c r="F51" s="5">
        <f t="shared" si="2"/>
        <v>25672.08515208224</v>
      </c>
      <c r="G51" s="5">
        <f t="shared" si="3"/>
        <v>51401.971476481041</v>
      </c>
      <c r="H51" s="23">
        <f t="shared" si="18"/>
        <v>34375.381361909051</v>
      </c>
      <c r="I51" s="5">
        <f t="shared" si="15"/>
        <v>83955.45762620891</v>
      </c>
      <c r="J51" s="23"/>
      <c r="K51" s="23">
        <f t="shared" si="16"/>
        <v>102.80394295296209</v>
      </c>
      <c r="L51" s="23"/>
      <c r="M51" s="23">
        <f t="shared" si="6"/>
        <v>84058.26156916187</v>
      </c>
      <c r="N51" s="23">
        <f>J51+L51+Grade17!I51</f>
        <v>75625.746767733071</v>
      </c>
      <c r="O51" s="23">
        <f t="shared" si="19"/>
        <v>1804.5581675057633</v>
      </c>
      <c r="P51" s="23">
        <f t="shared" si="17"/>
        <v>756.95020958173689</v>
      </c>
      <c r="Q51" s="23"/>
    </row>
    <row r="52" spans="1:17" x14ac:dyDescent="0.2">
      <c r="A52" s="5">
        <v>61</v>
      </c>
      <c r="B52" s="1">
        <f t="shared" si="12"/>
        <v>2.4933486986108435</v>
      </c>
      <c r="C52" s="5">
        <f t="shared" si="13"/>
        <v>82527.389698286541</v>
      </c>
      <c r="D52" s="5">
        <f t="shared" si="14"/>
        <v>78980.238044277357</v>
      </c>
      <c r="E52" s="5">
        <f t="shared" si="1"/>
        <v>69480.238044277357</v>
      </c>
      <c r="F52" s="5">
        <f t="shared" si="2"/>
        <v>26485.071525884294</v>
      </c>
      <c r="G52" s="5">
        <f t="shared" si="3"/>
        <v>52495.16651839306</v>
      </c>
      <c r="H52" s="23">
        <f t="shared" si="18"/>
        <v>35234.765895956771</v>
      </c>
      <c r="I52" s="5">
        <f t="shared" si="15"/>
        <v>85862.489821864117</v>
      </c>
      <c r="J52" s="23"/>
      <c r="K52" s="23">
        <f t="shared" si="16"/>
        <v>104.99033303678613</v>
      </c>
      <c r="L52" s="23"/>
      <c r="M52" s="23">
        <f t="shared" si="6"/>
        <v>85967.480154900899</v>
      </c>
      <c r="N52" s="23">
        <f>J52+L52+Grade17!I52</f>
        <v>77323.194201926381</v>
      </c>
      <c r="O52" s="23">
        <f t="shared" si="19"/>
        <v>1849.8771939365481</v>
      </c>
      <c r="P52" s="23">
        <f t="shared" si="17"/>
        <v>757.95240001320167</v>
      </c>
      <c r="Q52" s="23"/>
    </row>
    <row r="53" spans="1:17" x14ac:dyDescent="0.2">
      <c r="A53" s="5">
        <v>62</v>
      </c>
      <c r="B53" s="1">
        <f t="shared" si="12"/>
        <v>2.555682416076114</v>
      </c>
      <c r="C53" s="5">
        <f t="shared" si="13"/>
        <v>84590.574440743687</v>
      </c>
      <c r="D53" s="5">
        <f t="shared" si="14"/>
        <v>80934.073995384271</v>
      </c>
      <c r="E53" s="5">
        <f t="shared" si="1"/>
        <v>71434.073995384271</v>
      </c>
      <c r="F53" s="5">
        <f t="shared" si="2"/>
        <v>27318.382559031394</v>
      </c>
      <c r="G53" s="5">
        <f t="shared" si="3"/>
        <v>53615.691436352878</v>
      </c>
      <c r="H53" s="23">
        <f t="shared" si="18"/>
        <v>36115.63504335568</v>
      </c>
      <c r="I53" s="5">
        <f t="shared" si="15"/>
        <v>87817.197822410701</v>
      </c>
      <c r="J53" s="23"/>
      <c r="K53" s="23">
        <f t="shared" si="16"/>
        <v>107.23138287270575</v>
      </c>
      <c r="L53" s="23"/>
      <c r="M53" s="23">
        <f t="shared" si="6"/>
        <v>87924.429205283406</v>
      </c>
      <c r="N53" s="23">
        <f>J53+L53+Grade17!I53</f>
        <v>79063.077821974541</v>
      </c>
      <c r="O53" s="23">
        <f t="shared" si="19"/>
        <v>1896.3291960280972</v>
      </c>
      <c r="P53" s="23">
        <f t="shared" si="17"/>
        <v>758.95385613851522</v>
      </c>
      <c r="Q53" s="23"/>
    </row>
    <row r="54" spans="1:17" x14ac:dyDescent="0.2">
      <c r="A54" s="5">
        <v>63</v>
      </c>
      <c r="B54" s="1">
        <f t="shared" si="12"/>
        <v>2.6195744764780171</v>
      </c>
      <c r="C54" s="5">
        <f t="shared" si="13"/>
        <v>86705.338801762278</v>
      </c>
      <c r="D54" s="5">
        <f t="shared" si="14"/>
        <v>82936.755845268883</v>
      </c>
      <c r="E54" s="5">
        <f t="shared" si="1"/>
        <v>73436.755845268883</v>
      </c>
      <c r="F54" s="5">
        <f t="shared" si="2"/>
        <v>28172.52636800718</v>
      </c>
      <c r="G54" s="5">
        <f t="shared" si="3"/>
        <v>54764.229477261702</v>
      </c>
      <c r="H54" s="23">
        <f t="shared" si="18"/>
        <v>37018.525919439577</v>
      </c>
      <c r="I54" s="5">
        <f t="shared" si="15"/>
        <v>89820.77352297098</v>
      </c>
      <c r="J54" s="23"/>
      <c r="K54" s="23">
        <f t="shared" si="16"/>
        <v>109.5284589545234</v>
      </c>
      <c r="L54" s="23"/>
      <c r="M54" s="23">
        <f t="shared" si="6"/>
        <v>89930.301981925499</v>
      </c>
      <c r="N54" s="23">
        <f>J54+L54+Grade17!I54</f>
        <v>80846.458532523917</v>
      </c>
      <c r="O54" s="23">
        <f t="shared" si="19"/>
        <v>1943.9424981719392</v>
      </c>
      <c r="P54" s="23">
        <f t="shared" si="17"/>
        <v>759.95462231903002</v>
      </c>
      <c r="Q54" s="23"/>
    </row>
    <row r="55" spans="1:17" x14ac:dyDescent="0.2">
      <c r="A55" s="5">
        <v>64</v>
      </c>
      <c r="B55" s="1">
        <f t="shared" si="12"/>
        <v>2.6850638383899672</v>
      </c>
      <c r="C55" s="5">
        <f t="shared" si="13"/>
        <v>88872.972271806328</v>
      </c>
      <c r="D55" s="5">
        <f t="shared" si="14"/>
        <v>84989.504741400597</v>
      </c>
      <c r="E55" s="5">
        <f t="shared" si="1"/>
        <v>75489.504741400597</v>
      </c>
      <c r="F55" s="5">
        <f t="shared" si="2"/>
        <v>29048.023772207354</v>
      </c>
      <c r="G55" s="5">
        <f t="shared" si="3"/>
        <v>55941.480969193246</v>
      </c>
      <c r="H55" s="23">
        <f t="shared" si="18"/>
        <v>37943.989067425566</v>
      </c>
      <c r="I55" s="5">
        <f t="shared" si="15"/>
        <v>91874.438616045256</v>
      </c>
      <c r="J55" s="23"/>
      <c r="K55" s="23">
        <f t="shared" si="16"/>
        <v>111.8829619383865</v>
      </c>
      <c r="L55" s="23"/>
      <c r="M55" s="23">
        <f t="shared" si="6"/>
        <v>91986.321577983646</v>
      </c>
      <c r="N55" s="23">
        <f>J55+L55+Grade17!I55</f>
        <v>82674.423760837002</v>
      </c>
      <c r="O55" s="23">
        <f t="shared" si="19"/>
        <v>1992.746132869381</v>
      </c>
      <c r="P55" s="23">
        <f t="shared" si="17"/>
        <v>760.95474191974665</v>
      </c>
      <c r="Q55" s="23"/>
    </row>
    <row r="56" spans="1:17" x14ac:dyDescent="0.2">
      <c r="A56" s="5">
        <v>65</v>
      </c>
      <c r="B56" s="1">
        <f t="shared" si="12"/>
        <v>2.7521904343497163</v>
      </c>
      <c r="C56" s="5">
        <f t="shared" si="13"/>
        <v>91094.796578601483</v>
      </c>
      <c r="D56" s="5">
        <f t="shared" si="14"/>
        <v>87093.572359935599</v>
      </c>
      <c r="E56" s="5">
        <f t="shared" si="1"/>
        <v>77593.572359935599</v>
      </c>
      <c r="F56" s="5">
        <f t="shared" si="2"/>
        <v>29945.408611512532</v>
      </c>
      <c r="G56" s="5">
        <f t="shared" si="3"/>
        <v>57148.163748423067</v>
      </c>
      <c r="H56" s="23">
        <f t="shared" si="18"/>
        <v>38892.588794111201</v>
      </c>
      <c r="I56" s="5">
        <f t="shared" si="15"/>
        <v>93979.44533644637</v>
      </c>
      <c r="J56" s="23"/>
      <c r="K56" s="23">
        <f t="shared" si="16"/>
        <v>114.29632749684613</v>
      </c>
      <c r="L56" s="23"/>
      <c r="M56" s="23">
        <f t="shared" si="6"/>
        <v>94093.741663943219</v>
      </c>
      <c r="N56" s="23">
        <f>J56+L56+Grade17!I56</f>
        <v>84548.088119857915</v>
      </c>
      <c r="O56" s="23">
        <f t="shared" si="19"/>
        <v>2042.7698584342543</v>
      </c>
      <c r="P56" s="23">
        <f t="shared" si="17"/>
        <v>761.95425733247691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114.29632749684613</v>
      </c>
      <c r="L57" s="23"/>
      <c r="M57" s="23">
        <f t="shared" si="6"/>
        <v>114.29632749684613</v>
      </c>
      <c r="N57" s="23">
        <f>J57+L57+Grade17!I57</f>
        <v>0</v>
      </c>
      <c r="O57" s="23">
        <f t="shared" si="19"/>
        <v>24.459414084325072</v>
      </c>
      <c r="P57" s="23">
        <f t="shared" si="17"/>
        <v>8.911649856318073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114.29632749684613</v>
      </c>
      <c r="L58" s="23"/>
      <c r="M58" s="23">
        <f t="shared" si="6"/>
        <v>114.29632749684613</v>
      </c>
      <c r="N58" s="23">
        <f>J58+L58+Grade17!I58</f>
        <v>0</v>
      </c>
      <c r="O58" s="23">
        <f t="shared" si="19"/>
        <v>24.459414084325072</v>
      </c>
      <c r="P58" s="23">
        <f t="shared" si="17"/>
        <v>8.7048385511191828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114.29632749684613</v>
      </c>
      <c r="L59" s="23"/>
      <c r="M59" s="23">
        <f t="shared" si="6"/>
        <v>114.29632749684613</v>
      </c>
      <c r="N59" s="23">
        <f>J59+L59+Grade17!I59</f>
        <v>0</v>
      </c>
      <c r="O59" s="23">
        <f t="shared" si="19"/>
        <v>24.459414084325072</v>
      </c>
      <c r="P59" s="23">
        <f t="shared" si="17"/>
        <v>8.5028266844807874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114.29632749684613</v>
      </c>
      <c r="L60" s="23"/>
      <c r="M60" s="23">
        <f t="shared" si="6"/>
        <v>114.29632749684613</v>
      </c>
      <c r="N60" s="23">
        <f>J60+L60+Grade17!I60</f>
        <v>0</v>
      </c>
      <c r="O60" s="23">
        <f t="shared" si="19"/>
        <v>24.459414084325072</v>
      </c>
      <c r="P60" s="23">
        <f t="shared" si="17"/>
        <v>8.3055028765608956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114.29632749684613</v>
      </c>
      <c r="L61" s="23"/>
      <c r="M61" s="23">
        <f t="shared" si="6"/>
        <v>114.29632749684613</v>
      </c>
      <c r="N61" s="23">
        <f>J61+L61+Grade17!I61</f>
        <v>0</v>
      </c>
      <c r="O61" s="23">
        <f t="shared" si="19"/>
        <v>24.459414084325072</v>
      </c>
      <c r="P61" s="23">
        <f t="shared" si="17"/>
        <v>8.1127583322925947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114.29632749684613</v>
      </c>
      <c r="L62" s="23"/>
      <c r="M62" s="23">
        <f t="shared" si="6"/>
        <v>114.29632749684613</v>
      </c>
      <c r="N62" s="23">
        <f>J62+L62+Grade17!I62</f>
        <v>0</v>
      </c>
      <c r="O62" s="23">
        <f t="shared" si="19"/>
        <v>24.459414084325072</v>
      </c>
      <c r="P62" s="23">
        <f t="shared" si="17"/>
        <v>7.9244867813995681</v>
      </c>
      <c r="Q62" s="23"/>
    </row>
    <row r="63" spans="1:17" x14ac:dyDescent="0.2">
      <c r="A63" s="5">
        <v>72</v>
      </c>
      <c r="H63" s="22"/>
      <c r="J63" s="23"/>
      <c r="K63" s="23">
        <f>0.002*G56</f>
        <v>114.29632749684613</v>
      </c>
      <c r="L63" s="23"/>
      <c r="M63" s="23">
        <f t="shared" si="6"/>
        <v>114.29632749684613</v>
      </c>
      <c r="N63" s="23">
        <f>J63+L63+Grade17!I63</f>
        <v>0</v>
      </c>
      <c r="O63" s="23">
        <f t="shared" si="19"/>
        <v>24.459414084325072</v>
      </c>
      <c r="P63" s="23">
        <f t="shared" si="17"/>
        <v>7.7405844198036728</v>
      </c>
      <c r="Q63" s="23"/>
    </row>
    <row r="64" spans="1:17" x14ac:dyDescent="0.2">
      <c r="A64" s="5">
        <v>73</v>
      </c>
      <c r="H64" s="22"/>
      <c r="J64" s="23"/>
      <c r="K64" s="23">
        <f>0.002*G56</f>
        <v>114.29632749684613</v>
      </c>
      <c r="L64" s="23"/>
      <c r="M64" s="23">
        <f t="shared" si="6"/>
        <v>114.29632749684613</v>
      </c>
      <c r="N64" s="23">
        <f>J64+L64+Grade17!I64</f>
        <v>0</v>
      </c>
      <c r="O64" s="23">
        <f t="shared" si="19"/>
        <v>24.459414084325072</v>
      </c>
      <c r="P64" s="23">
        <f t="shared" si="17"/>
        <v>7.5609498523922456</v>
      </c>
      <c r="Q64" s="23"/>
    </row>
    <row r="65" spans="1:17" x14ac:dyDescent="0.2">
      <c r="A65" s="5">
        <v>74</v>
      </c>
      <c r="H65" s="22"/>
      <c r="J65" s="23"/>
      <c r="K65" s="23">
        <f>0.002*G56</f>
        <v>114.29632749684613</v>
      </c>
      <c r="L65" s="23"/>
      <c r="M65" s="23">
        <f t="shared" si="6"/>
        <v>114.29632749684613</v>
      </c>
      <c r="N65" s="23">
        <f>J65+L65+Grade17!I65</f>
        <v>0</v>
      </c>
      <c r="O65" s="23">
        <f t="shared" si="19"/>
        <v>24.459414084325072</v>
      </c>
      <c r="P65" s="23">
        <f t="shared" si="17"/>
        <v>7.3854840371136081</v>
      </c>
      <c r="Q65" s="23"/>
    </row>
    <row r="66" spans="1:17" x14ac:dyDescent="0.2">
      <c r="A66" s="5">
        <v>75</v>
      </c>
      <c r="H66" s="22"/>
      <c r="J66" s="23"/>
      <c r="K66" s="23">
        <f>0.002*G56</f>
        <v>114.29632749684613</v>
      </c>
      <c r="L66" s="23"/>
      <c r="M66" s="23">
        <f t="shared" si="6"/>
        <v>114.29632749684613</v>
      </c>
      <c r="N66" s="23">
        <f>J66+L66+Grade17!I66</f>
        <v>0</v>
      </c>
      <c r="O66" s="23">
        <f t="shared" si="19"/>
        <v>24.459414084325072</v>
      </c>
      <c r="P66" s="23">
        <f t="shared" si="17"/>
        <v>7.2140902303699361</v>
      </c>
      <c r="Q66" s="23"/>
    </row>
    <row r="67" spans="1:17" x14ac:dyDescent="0.2">
      <c r="A67" s="5">
        <v>76</v>
      </c>
      <c r="H67" s="22"/>
      <c r="J67" s="23"/>
      <c r="K67" s="23">
        <f>0.002*G56</f>
        <v>114.29632749684613</v>
      </c>
      <c r="L67" s="23"/>
      <c r="M67" s="23">
        <f t="shared" si="6"/>
        <v>114.29632749684613</v>
      </c>
      <c r="N67" s="23">
        <f>J67+L67+Grade17!I67</f>
        <v>0</v>
      </c>
      <c r="O67" s="23">
        <f t="shared" si="19"/>
        <v>24.459414084325072</v>
      </c>
      <c r="P67" s="23">
        <f t="shared" si="17"/>
        <v>7.0466739336773969</v>
      </c>
      <c r="Q67" s="23"/>
    </row>
    <row r="68" spans="1:17" x14ac:dyDescent="0.2">
      <c r="A68" s="5">
        <v>77</v>
      </c>
      <c r="H68" s="22"/>
      <c r="J68" s="23"/>
      <c r="K68" s="23">
        <f>0.002*G56</f>
        <v>114.29632749684613</v>
      </c>
      <c r="L68" s="23"/>
      <c r="M68" s="23">
        <f t="shared" si="6"/>
        <v>114.29632749684613</v>
      </c>
      <c r="N68" s="23">
        <f>J68+L68+Grade17!I68</f>
        <v>0</v>
      </c>
      <c r="O68" s="23">
        <f t="shared" si="19"/>
        <v>24.459414084325072</v>
      </c>
      <c r="P68" s="23">
        <f t="shared" si="17"/>
        <v>6.8831428415641174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11543.929077181459</v>
      </c>
      <c r="L69" s="23"/>
      <c r="M69" s="23">
        <f t="shared" si="6"/>
        <v>11543.929077181459</v>
      </c>
      <c r="N69" s="23">
        <f>J69+L69+Grade17!I69</f>
        <v>0</v>
      </c>
      <c r="O69" s="23">
        <f t="shared" si="19"/>
        <v>2470.4008225168322</v>
      </c>
      <c r="P69" s="23">
        <f>O69/return^(A69-startage+1)</f>
        <v>679.06408585840791</v>
      </c>
      <c r="Q69" s="23"/>
    </row>
    <row r="70" spans="1:17" x14ac:dyDescent="0.2">
      <c r="A70" s="5">
        <v>79</v>
      </c>
      <c r="H70" s="22"/>
      <c r="P70" s="23">
        <f>SUM(P5:P69)</f>
        <v>-4.4964281187276356E-9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F1" sqref="F1:G12"/>
    </sheetView>
  </sheetViews>
  <sheetFormatPr defaultRowHeight="12.75" x14ac:dyDescent="0.2"/>
  <cols>
    <col min="1" max="16384" width="9.140625" style="9"/>
  </cols>
  <sheetData>
    <row r="1" spans="1:22" x14ac:dyDescent="0.2">
      <c r="A1" s="19" t="s">
        <v>5</v>
      </c>
      <c r="B1" s="9" t="s">
        <v>9</v>
      </c>
      <c r="D1" s="9" t="s">
        <v>15</v>
      </c>
      <c r="F1" s="9" t="s">
        <v>24</v>
      </c>
      <c r="G1" s="9" t="s">
        <v>37</v>
      </c>
      <c r="K1" s="9" t="s">
        <v>25</v>
      </c>
      <c r="L1" s="9" t="s">
        <v>29</v>
      </c>
      <c r="M1" s="9" t="s">
        <v>33</v>
      </c>
      <c r="N1" s="9" t="s">
        <v>26</v>
      </c>
      <c r="O1" s="9" t="s">
        <v>30</v>
      </c>
      <c r="P1" s="9" t="s">
        <v>34</v>
      </c>
      <c r="Q1" s="9" t="s">
        <v>27</v>
      </c>
      <c r="R1" s="9" t="s">
        <v>31</v>
      </c>
      <c r="S1" s="9" t="s">
        <v>35</v>
      </c>
      <c r="T1" s="9" t="s">
        <v>28</v>
      </c>
      <c r="U1" s="9" t="s">
        <v>32</v>
      </c>
      <c r="V1" s="9" t="s">
        <v>36</v>
      </c>
    </row>
    <row r="2" spans="1:22" x14ac:dyDescent="0.2">
      <c r="A2" s="19">
        <v>8</v>
      </c>
      <c r="B2" s="12">
        <f>Meta!E2</f>
        <v>1</v>
      </c>
    </row>
    <row r="3" spans="1:22" x14ac:dyDescent="0.2">
      <c r="A3" s="19">
        <v>9</v>
      </c>
      <c r="B3" s="12">
        <f>Meta!E3</f>
        <v>0.878</v>
      </c>
      <c r="D3" s="9">
        <f>Grade9!K2</f>
        <v>1.042851686006905</v>
      </c>
      <c r="F3" s="16">
        <f t="shared" ref="F3:F12" si="0">(D3-1)*100</f>
        <v>4.2851686006905032</v>
      </c>
      <c r="G3" s="16">
        <f>K3*M3+K4*M4+K5*M5+K6*M6</f>
        <v>5.9063962901068141</v>
      </c>
      <c r="H3" s="16"/>
      <c r="I3" s="16"/>
      <c r="K3" s="9">
        <f>1-B3</f>
        <v>0.122</v>
      </c>
      <c r="L3" s="9">
        <f>D3</f>
        <v>1.042851686006905</v>
      </c>
      <c r="M3" s="9">
        <f t="shared" ref="M3:M12" si="1">(L3-1)*100</f>
        <v>4.2851686006905032</v>
      </c>
    </row>
    <row r="4" spans="1:22" x14ac:dyDescent="0.2">
      <c r="A4" s="19">
        <v>10</v>
      </c>
      <c r="B4" s="12">
        <f>Meta!E4</f>
        <v>0.878</v>
      </c>
      <c r="D4" s="9">
        <f>Grade10!K2</f>
        <v>1.0420695324923539</v>
      </c>
      <c r="F4" s="16">
        <f t="shared" si="0"/>
        <v>4.20695324923539</v>
      </c>
      <c r="G4" s="16">
        <f>N4*P4+N5*P5+N6*P6</f>
        <v>6.7524797259324778</v>
      </c>
      <c r="H4" s="16"/>
      <c r="I4" s="16"/>
      <c r="K4" s="9">
        <f>B3*(1-B4)</f>
        <v>0.107116</v>
      </c>
      <c r="L4" s="9">
        <f>(D3*D4)^0.5</f>
        <v>1.042460535893843</v>
      </c>
      <c r="M4" s="9">
        <f t="shared" si="1"/>
        <v>4.2460535893843021</v>
      </c>
      <c r="N4" s="9">
        <f>1-B4</f>
        <v>0.122</v>
      </c>
      <c r="O4" s="9">
        <f>D4</f>
        <v>1.0420695324923539</v>
      </c>
      <c r="P4" s="9">
        <f>(O4-1)*100</f>
        <v>4.20695324923539</v>
      </c>
    </row>
    <row r="5" spans="1:22" x14ac:dyDescent="0.2">
      <c r="A5" s="19">
        <v>11</v>
      </c>
      <c r="B5" s="12">
        <f>Meta!E5</f>
        <v>0.878</v>
      </c>
      <c r="D5" s="9">
        <f>Grade11!K2</f>
        <v>1.0419568336037879</v>
      </c>
      <c r="F5" s="16">
        <f t="shared" si="0"/>
        <v>4.195683360378788</v>
      </c>
      <c r="G5" s="16">
        <f>Q5*S5+Q6*S6</f>
        <v>8.5897466240591189</v>
      </c>
      <c r="H5" s="16"/>
      <c r="I5" s="16"/>
      <c r="K5" s="9">
        <f>B3*B4*(1-B5)</f>
        <v>9.4047848000000003E-2</v>
      </c>
      <c r="L5" s="9">
        <f>(D3*D4*D5)^(1/3)</f>
        <v>1.0422926080807995</v>
      </c>
      <c r="M5" s="9">
        <f t="shared" si="1"/>
        <v>4.2292608080799488</v>
      </c>
      <c r="N5" s="9">
        <f>B4*(1-B5)</f>
        <v>0.107116</v>
      </c>
      <c r="O5" s="9">
        <f>(D4*D5)^0.5</f>
        <v>1.0420131815244529</v>
      </c>
      <c r="P5" s="9">
        <f>(O5-1)*100</f>
        <v>4.2013181524452881</v>
      </c>
      <c r="Q5" s="9">
        <f>1-B5</f>
        <v>0.122</v>
      </c>
      <c r="R5" s="9">
        <f>D5</f>
        <v>1.0419568336037879</v>
      </c>
      <c r="S5" s="9">
        <f>(R5-1)*100</f>
        <v>4.195683360378788</v>
      </c>
    </row>
    <row r="6" spans="1:22" x14ac:dyDescent="0.2">
      <c r="A6" s="19">
        <v>12</v>
      </c>
      <c r="B6" s="12">
        <f>Meta!E6</f>
        <v>0.878</v>
      </c>
      <c r="D6" s="9">
        <f>Grade12!K2</f>
        <v>1.1444531660712609</v>
      </c>
      <c r="F6" s="16">
        <f t="shared" si="0"/>
        <v>14.445316607126092</v>
      </c>
      <c r="G6" s="16">
        <f>T6*V6</f>
        <v>14.445316607126092</v>
      </c>
      <c r="H6" s="16"/>
      <c r="I6" s="16"/>
      <c r="K6" s="9">
        <f>B3*B4*B5</f>
        <v>0.67683615200000002</v>
      </c>
      <c r="L6" s="9">
        <f>(D3*D4*D5*D6)^0.25</f>
        <v>1.066944304814726</v>
      </c>
      <c r="M6" s="9">
        <f t="shared" si="1"/>
        <v>6.6944304814726019</v>
      </c>
      <c r="N6" s="9">
        <f>B4*B5</f>
        <v>0.77088400000000001</v>
      </c>
      <c r="O6" s="9">
        <f>(D4*D5*D6)^(1/3)</f>
        <v>1.0750982383122289</v>
      </c>
      <c r="P6" s="9">
        <f>(O6-1)*100</f>
        <v>7.5098238312228949</v>
      </c>
      <c r="Q6" s="9">
        <f>B5</f>
        <v>0.878</v>
      </c>
      <c r="R6" s="9">
        <f>(D5*D6)^0.5</f>
        <v>1.0920031122334044</v>
      </c>
      <c r="S6" s="9">
        <f>(R6-1)*100</f>
        <v>9.2003112233404405</v>
      </c>
      <c r="T6" s="9">
        <v>1</v>
      </c>
      <c r="U6" s="9">
        <f>D6</f>
        <v>1.1444531660712609</v>
      </c>
      <c r="V6" s="9">
        <f>(U6-1)*100</f>
        <v>14.445316607126092</v>
      </c>
    </row>
    <row r="7" spans="1:22" x14ac:dyDescent="0.2">
      <c r="A7" s="19">
        <v>13</v>
      </c>
      <c r="B7" s="12">
        <f>Meta!E7</f>
        <v>0.497</v>
      </c>
      <c r="D7" s="9">
        <f>Grade13!K2</f>
        <v>1.0069081684609225</v>
      </c>
      <c r="F7" s="16">
        <f t="shared" si="0"/>
        <v>0.69081684609224592</v>
      </c>
      <c r="G7" s="16">
        <f>K7*M7+K8*M8+K9*M9+K10*M10</f>
        <v>1.0351160359248737</v>
      </c>
      <c r="H7" s="16"/>
      <c r="I7" s="16"/>
      <c r="K7" s="9">
        <f>1-B7</f>
        <v>0.503</v>
      </c>
      <c r="L7" s="9">
        <f>D7</f>
        <v>1.0069081684609225</v>
      </c>
      <c r="M7" s="9">
        <f t="shared" si="1"/>
        <v>0.69081684609224592</v>
      </c>
    </row>
    <row r="8" spans="1:22" x14ac:dyDescent="0.2">
      <c r="A8" s="19">
        <v>14</v>
      </c>
      <c r="B8" s="12">
        <f>Meta!E8</f>
        <v>0.497</v>
      </c>
      <c r="D8" s="9">
        <f>Grade14!K2</f>
        <v>1.006226313547262</v>
      </c>
      <c r="F8" s="16">
        <f t="shared" si="0"/>
        <v>0.62263135472619968</v>
      </c>
      <c r="G8" s="16">
        <f>N8*P8+N9*P9+N10*P10</f>
        <v>1.6049020348858152</v>
      </c>
      <c r="H8" s="16"/>
      <c r="I8" s="16"/>
      <c r="K8" s="9">
        <f>B7*(1-B8)</f>
        <v>0.24999099999999999</v>
      </c>
      <c r="L8" s="9">
        <f>(D7*D8)^0.5</f>
        <v>1.0065671832674952</v>
      </c>
      <c r="M8" s="9">
        <f t="shared" si="1"/>
        <v>0.65671832674951691</v>
      </c>
      <c r="N8" s="9">
        <f>1-B8</f>
        <v>0.503</v>
      </c>
      <c r="O8" s="9">
        <f>D8</f>
        <v>1.006226313547262</v>
      </c>
      <c r="P8" s="9">
        <f>(O8-1)*100</f>
        <v>0.62263135472619968</v>
      </c>
    </row>
    <row r="9" spans="1:22" x14ac:dyDescent="0.2">
      <c r="A9" s="19">
        <v>15</v>
      </c>
      <c r="B9" s="12">
        <f>Meta!E9</f>
        <v>0.497</v>
      </c>
      <c r="D9" s="9">
        <f>Grade15!K2</f>
        <v>1.0055338029868297</v>
      </c>
      <c r="F9" s="16">
        <f t="shared" si="0"/>
        <v>0.55338029868297056</v>
      </c>
      <c r="G9" s="16">
        <f>Q9*S9+Q10*S10</f>
        <v>3.6081412320726987</v>
      </c>
      <c r="H9" s="16"/>
      <c r="I9" s="16"/>
      <c r="K9" s="9">
        <f>B7*B8*(1-B9)</f>
        <v>0.12424552700000001</v>
      </c>
      <c r="L9" s="9">
        <f>(D7*D8*D9)^(1/3)</f>
        <v>1.0062226052280359</v>
      </c>
      <c r="M9" s="9">
        <f t="shared" si="1"/>
        <v>0.62226052280358601</v>
      </c>
      <c r="N9" s="9">
        <f>B8*(1-B9)</f>
        <v>0.24999099999999999</v>
      </c>
      <c r="O9" s="9">
        <f>(D8*D9)^0.5</f>
        <v>1.005879998671112</v>
      </c>
      <c r="P9" s="9">
        <f>(O9-1)*100</f>
        <v>0.58799986711119967</v>
      </c>
      <c r="Q9" s="9">
        <f>1-B9</f>
        <v>0.503</v>
      </c>
      <c r="R9" s="9">
        <f>D9</f>
        <v>1.0055338029868297</v>
      </c>
      <c r="S9" s="9">
        <f>(R9-1)*100</f>
        <v>0.55338029868297056</v>
      </c>
    </row>
    <row r="10" spans="1:22" x14ac:dyDescent="0.2">
      <c r="A10" s="19">
        <v>16</v>
      </c>
      <c r="B10" s="12">
        <f>Meta!E10</f>
        <v>0.497</v>
      </c>
      <c r="D10" s="9">
        <f>Grade16!K2</f>
        <v>1.1322188413004151</v>
      </c>
      <c r="F10" s="16">
        <f t="shared" si="0"/>
        <v>13.221884130041506</v>
      </c>
      <c r="G10" s="16">
        <f>T10*V10</f>
        <v>13.221884130041506</v>
      </c>
      <c r="H10" s="16"/>
      <c r="I10" s="16"/>
      <c r="K10" s="9">
        <f>B7*B8*B9</f>
        <v>0.122763473</v>
      </c>
      <c r="L10" s="9">
        <f>(D7*D8*D9*D10)^0.25</f>
        <v>1.0363421133036053</v>
      </c>
      <c r="M10" s="9">
        <f t="shared" si="1"/>
        <v>3.6342113303605261</v>
      </c>
      <c r="N10" s="9">
        <f>B8*B9</f>
        <v>0.24700900000000001</v>
      </c>
      <c r="O10" s="9">
        <f>(D8*D9*D10)^(1/3)</f>
        <v>1.0463434040330328</v>
      </c>
      <c r="P10" s="9">
        <f>(O10-1)*100</f>
        <v>4.6343404033032831</v>
      </c>
      <c r="Q10" s="9">
        <f>B9</f>
        <v>0.497</v>
      </c>
      <c r="R10" s="9">
        <f>(D9*D10)^0.5</f>
        <v>1.0669978056707277</v>
      </c>
      <c r="S10" s="9">
        <f>(R10-1)*100</f>
        <v>6.6997805670727661</v>
      </c>
      <c r="T10" s="9">
        <v>1</v>
      </c>
      <c r="U10" s="9">
        <f>D10</f>
        <v>1.1322188413004151</v>
      </c>
      <c r="V10" s="9">
        <f>(U10-1)*100</f>
        <v>13.221884130041506</v>
      </c>
    </row>
    <row r="11" spans="1:22" x14ac:dyDescent="0.2">
      <c r="A11" s="19">
        <v>17</v>
      </c>
      <c r="B11" s="12">
        <f>Meta!E11</f>
        <v>0.214</v>
      </c>
      <c r="D11" s="9">
        <f>Grade17!K2</f>
        <v>0.96358940305426044</v>
      </c>
      <c r="F11" s="16">
        <f t="shared" si="0"/>
        <v>-3.641059694573956</v>
      </c>
      <c r="G11" s="16">
        <f>K11*M11+K12*M12</f>
        <v>-3.0070017044136161</v>
      </c>
      <c r="H11" s="16"/>
      <c r="I11" s="16"/>
      <c r="K11" s="9">
        <f>1-B11</f>
        <v>0.78600000000000003</v>
      </c>
      <c r="L11" s="9">
        <f>D11</f>
        <v>0.96358940305426044</v>
      </c>
      <c r="M11" s="9">
        <f t="shared" si="1"/>
        <v>-3.641059694573956</v>
      </c>
    </row>
    <row r="12" spans="1:22" x14ac:dyDescent="0.2">
      <c r="A12" s="19">
        <v>18</v>
      </c>
      <c r="B12" s="12">
        <f>Meta!E12</f>
        <v>0.214</v>
      </c>
      <c r="D12" s="9">
        <f>Grade18!K2</f>
        <v>1.023758201141169</v>
      </c>
      <c r="F12" s="16">
        <f t="shared" si="0"/>
        <v>2.3758201141169</v>
      </c>
      <c r="G12" s="16">
        <f>N12*P12</f>
        <v>2.3758201141169</v>
      </c>
      <c r="H12" s="16"/>
      <c r="I12" s="16"/>
      <c r="K12" s="9">
        <f>B11</f>
        <v>0.214</v>
      </c>
      <c r="L12" s="9">
        <f>(D11*D12)^0.5</f>
        <v>0.99321828109913612</v>
      </c>
      <c r="M12" s="9">
        <f t="shared" si="1"/>
        <v>-0.67817189008638756</v>
      </c>
      <c r="N12" s="9">
        <v>1</v>
      </c>
      <c r="O12" s="9">
        <f>D12</f>
        <v>1.023758201141169</v>
      </c>
      <c r="P12" s="9">
        <f>(O12-1)*100</f>
        <v>2.3758201141169</v>
      </c>
    </row>
    <row r="14" spans="1:22" x14ac:dyDescent="0.2">
      <c r="B14" s="17"/>
    </row>
    <row r="15" spans="1:22" x14ac:dyDescent="0.2">
      <c r="B15" s="17"/>
    </row>
    <row r="16" spans="1:22" x14ac:dyDescent="0.2">
      <c r="B16" s="17"/>
    </row>
    <row r="17" spans="2:2" x14ac:dyDescent="0.2">
      <c r="B17" s="17"/>
    </row>
    <row r="18" spans="2:2" x14ac:dyDescent="0.2">
      <c r="B18" s="17"/>
    </row>
    <row r="19" spans="2:2" x14ac:dyDescent="0.2">
      <c r="B19" s="17"/>
    </row>
    <row r="20" spans="2:2" x14ac:dyDescent="0.2">
      <c r="B20" s="17"/>
    </row>
    <row r="21" spans="2:2" x14ac:dyDescent="0.2">
      <c r="B21" s="17"/>
    </row>
    <row r="22" spans="2:2" x14ac:dyDescent="0.2">
      <c r="B22" s="17"/>
    </row>
    <row r="23" spans="2:2" x14ac:dyDescent="0.2">
      <c r="B23" s="17"/>
    </row>
    <row r="24" spans="2:2" x14ac:dyDescent="0.2">
      <c r="B24" s="17"/>
    </row>
    <row r="25" spans="2:2" x14ac:dyDescent="0.2">
      <c r="B25" s="17"/>
    </row>
    <row r="26" spans="2:2" x14ac:dyDescent="0.2">
      <c r="B26" s="17"/>
    </row>
    <row r="27" spans="2:2" x14ac:dyDescent="0.2">
      <c r="B27" s="2"/>
    </row>
    <row r="28" spans="2:2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H2" sqref="H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4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J1" s="1" t="s">
        <v>23</v>
      </c>
      <c r="L1" s="1" t="s">
        <v>11</v>
      </c>
    </row>
    <row r="2" spans="1:14" x14ac:dyDescent="0.2">
      <c r="B2" s="5">
        <f>Meta!A2+6</f>
        <v>14</v>
      </c>
      <c r="C2" s="8">
        <f>Meta!B2</f>
        <v>26803</v>
      </c>
      <c r="D2" s="8">
        <f>Meta!C2</f>
        <v>12330</v>
      </c>
      <c r="E2" s="1">
        <f>Meta!D2</f>
        <v>0.111</v>
      </c>
      <c r="F2" s="1">
        <f>Meta!H2</f>
        <v>2.0085479604911836</v>
      </c>
      <c r="G2" s="1">
        <f>Meta!E2</f>
        <v>1</v>
      </c>
      <c r="H2" s="25">
        <f>Meta!F2</f>
        <v>1</v>
      </c>
      <c r="J2" s="1">
        <f>Meta!D2</f>
        <v>0.111</v>
      </c>
      <c r="K2" s="14"/>
    </row>
    <row r="3" spans="1:14" ht="14.25" x14ac:dyDescent="0.2">
      <c r="C3" s="3"/>
      <c r="G3" s="4"/>
    </row>
    <row r="4" spans="1:14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</row>
    <row r="5" spans="1:14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13344.466015860242</v>
      </c>
      <c r="D5" s="5">
        <f t="shared" ref="D5:D36" si="1">IF(A5&lt;startage,1,0)*(C5*(1-initialunempprob))+IF(A5=startage,1,0)*(C5*(1-unempprob))+IF(A5&gt;startage,1,0)*(C5*(1-unempprob)+unempprob*300*52)</f>
        <v>11863.230288099756</v>
      </c>
      <c r="E5" s="5">
        <f>IF(D5-9500&gt;0,1,0)*(D5-9500)</f>
        <v>2363.2302880997559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1380.1831746595826</v>
      </c>
      <c r="G5" s="5">
        <f>D5-F5</f>
        <v>10483.047113440174</v>
      </c>
      <c r="H5" s="23">
        <f t="shared" ref="H5:H36" si="2">benefits*B5/expnorm</f>
        <v>6138.7630480004773</v>
      </c>
      <c r="I5" s="5">
        <f t="shared" ref="I5:I36" si="3">G5+IF(A5&lt;startage,1,0)*(H5*(1-initialunempprob))+IF(A5&gt;=startage,1,0)*(H5*(1-unempprob))</f>
        <v>15940.407463112599</v>
      </c>
      <c r="N5" s="5"/>
    </row>
    <row r="6" spans="1:14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13678.077666256748</v>
      </c>
      <c r="D6" s="5">
        <f t="shared" si="1"/>
        <v>13891.411045302249</v>
      </c>
      <c r="E6" s="5">
        <f t="shared" ref="E6:E56" si="5">IF(D6-9500&gt;0,1,0)*(D6-9500)</f>
        <v>4391.4110453022495</v>
      </c>
      <c r="F6" s="5">
        <f t="shared" ref="F6:F56" si="6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1940.975154026072</v>
      </c>
      <c r="G6" s="5">
        <f t="shared" ref="G6:G56" si="7">D6-F6</f>
        <v>11950.435891276178</v>
      </c>
      <c r="H6" s="23">
        <f t="shared" si="2"/>
        <v>6292.2321242004882</v>
      </c>
      <c r="I6" s="5">
        <f t="shared" si="3"/>
        <v>17544.230249690412</v>
      </c>
      <c r="N6" s="5"/>
    </row>
    <row r="7" spans="1:14" x14ac:dyDescent="0.2">
      <c r="A7" s="5">
        <v>16</v>
      </c>
      <c r="B7" s="1">
        <f t="shared" si="0"/>
        <v>1.0506249999999999</v>
      </c>
      <c r="C7" s="5">
        <f t="shared" si="4"/>
        <v>14020.029607913168</v>
      </c>
      <c r="D7" s="5">
        <f t="shared" si="1"/>
        <v>14195.406321434806</v>
      </c>
      <c r="E7" s="5">
        <f t="shared" si="5"/>
        <v>4695.4063214348062</v>
      </c>
      <c r="F7" s="5">
        <f t="shared" si="6"/>
        <v>2025.029847876724</v>
      </c>
      <c r="G7" s="5">
        <f t="shared" si="7"/>
        <v>12170.376473558083</v>
      </c>
      <c r="H7" s="23">
        <f t="shared" si="2"/>
        <v>6449.5379273055014</v>
      </c>
      <c r="I7" s="5">
        <f t="shared" si="3"/>
        <v>17904.015690932672</v>
      </c>
      <c r="N7" s="5"/>
    </row>
    <row r="8" spans="1:14" x14ac:dyDescent="0.2">
      <c r="A8" s="5">
        <v>17</v>
      </c>
      <c r="B8" s="1">
        <f t="shared" si="0"/>
        <v>1.0768906249999999</v>
      </c>
      <c r="C8" s="5">
        <f t="shared" si="4"/>
        <v>14370.530348110995</v>
      </c>
      <c r="D8" s="5">
        <f t="shared" si="1"/>
        <v>14507.001479470675</v>
      </c>
      <c r="E8" s="5">
        <f t="shared" si="5"/>
        <v>5007.0014794706749</v>
      </c>
      <c r="F8" s="5">
        <f t="shared" si="6"/>
        <v>2111.1859090736416</v>
      </c>
      <c r="G8" s="5">
        <f t="shared" si="7"/>
        <v>12395.815570397033</v>
      </c>
      <c r="H8" s="23">
        <f t="shared" si="2"/>
        <v>6610.776375488138</v>
      </c>
      <c r="I8" s="5">
        <f t="shared" si="3"/>
        <v>18272.795768205986</v>
      </c>
      <c r="N8" s="5"/>
    </row>
    <row r="9" spans="1:14" x14ac:dyDescent="0.2">
      <c r="A9" s="5">
        <v>18</v>
      </c>
      <c r="B9" s="1">
        <f t="shared" si="0"/>
        <v>1.1038128906249998</v>
      </c>
      <c r="C9" s="5">
        <f t="shared" si="4"/>
        <v>14729.793606813768</v>
      </c>
      <c r="D9" s="5">
        <f t="shared" si="1"/>
        <v>14826.38651645744</v>
      </c>
      <c r="E9" s="5">
        <f t="shared" si="5"/>
        <v>5326.3865164574399</v>
      </c>
      <c r="F9" s="5">
        <f t="shared" si="6"/>
        <v>2199.4958718004823</v>
      </c>
      <c r="G9" s="5">
        <f t="shared" si="7"/>
        <v>12626.890644656958</v>
      </c>
      <c r="H9" s="23">
        <f t="shared" si="2"/>
        <v>6776.0457848753404</v>
      </c>
      <c r="I9" s="5">
        <f t="shared" si="3"/>
        <v>18650.795347411135</v>
      </c>
      <c r="N9" s="5"/>
    </row>
    <row r="10" spans="1:14" x14ac:dyDescent="0.2">
      <c r="A10" s="5">
        <v>19</v>
      </c>
      <c r="B10" s="1">
        <f t="shared" si="0"/>
        <v>1.1314082128906247</v>
      </c>
      <c r="C10" s="5">
        <f t="shared" si="4"/>
        <v>15098.03844698411</v>
      </c>
      <c r="D10" s="5">
        <f t="shared" si="1"/>
        <v>15153.756179368875</v>
      </c>
      <c r="E10" s="5">
        <f t="shared" si="5"/>
        <v>5653.7561793688747</v>
      </c>
      <c r="F10" s="5">
        <f t="shared" si="6"/>
        <v>2290.0135835954939</v>
      </c>
      <c r="G10" s="5">
        <f t="shared" si="7"/>
        <v>12863.742595773381</v>
      </c>
      <c r="H10" s="23">
        <f t="shared" si="2"/>
        <v>6945.4469294972241</v>
      </c>
      <c r="I10" s="5">
        <f t="shared" si="3"/>
        <v>19038.244916096413</v>
      </c>
      <c r="N10" s="5"/>
    </row>
    <row r="11" spans="1:14" x14ac:dyDescent="0.2">
      <c r="A11" s="5">
        <v>20</v>
      </c>
      <c r="B11" s="1">
        <f t="shared" si="0"/>
        <v>1.1596934182128902</v>
      </c>
      <c r="C11" s="5">
        <f t="shared" si="4"/>
        <v>15475.489408158714</v>
      </c>
      <c r="D11" s="5">
        <f t="shared" si="1"/>
        <v>15489.310083853097</v>
      </c>
      <c r="E11" s="5">
        <f t="shared" si="5"/>
        <v>5989.3100838530972</v>
      </c>
      <c r="F11" s="5">
        <f t="shared" si="6"/>
        <v>2382.7942381853813</v>
      </c>
      <c r="G11" s="5">
        <f t="shared" si="7"/>
        <v>13106.515845667716</v>
      </c>
      <c r="H11" s="23">
        <f t="shared" si="2"/>
        <v>7119.0831027346539</v>
      </c>
      <c r="I11" s="5">
        <f t="shared" si="3"/>
        <v>19435.380723998824</v>
      </c>
      <c r="N11" s="5"/>
    </row>
    <row r="12" spans="1:14" x14ac:dyDescent="0.2">
      <c r="A12" s="5">
        <v>21</v>
      </c>
      <c r="B12" s="1">
        <f t="shared" si="0"/>
        <v>1.1886857536682125</v>
      </c>
      <c r="C12" s="5">
        <f t="shared" si="4"/>
        <v>15862.376643362681</v>
      </c>
      <c r="D12" s="5">
        <f t="shared" si="1"/>
        <v>15833.252835949424</v>
      </c>
      <c r="E12" s="5">
        <f t="shared" si="5"/>
        <v>6333.2528359494245</v>
      </c>
      <c r="F12" s="5">
        <f t="shared" si="6"/>
        <v>2477.8944091400158</v>
      </c>
      <c r="G12" s="5">
        <f t="shared" si="7"/>
        <v>13355.358426809409</v>
      </c>
      <c r="H12" s="23">
        <f t="shared" si="2"/>
        <v>7297.0601803030204</v>
      </c>
      <c r="I12" s="5">
        <f t="shared" si="3"/>
        <v>19842.444927098793</v>
      </c>
      <c r="N12" s="5"/>
    </row>
    <row r="13" spans="1:14" x14ac:dyDescent="0.2">
      <c r="A13" s="5">
        <v>22</v>
      </c>
      <c r="B13" s="1">
        <f t="shared" si="0"/>
        <v>1.2184028975099177</v>
      </c>
      <c r="C13" s="5">
        <f t="shared" si="4"/>
        <v>16258.936059446747</v>
      </c>
      <c r="D13" s="5">
        <f t="shared" si="1"/>
        <v>16185.794156848158</v>
      </c>
      <c r="E13" s="5">
        <f t="shared" si="5"/>
        <v>6685.7941568481583</v>
      </c>
      <c r="F13" s="5">
        <f t="shared" si="6"/>
        <v>2575.372084368516</v>
      </c>
      <c r="G13" s="5">
        <f t="shared" si="7"/>
        <v>13610.422072479643</v>
      </c>
      <c r="H13" s="23">
        <f t="shared" si="2"/>
        <v>7479.4866848105958</v>
      </c>
      <c r="I13" s="5">
        <f t="shared" si="3"/>
        <v>20259.685735276264</v>
      </c>
      <c r="N13" s="5"/>
    </row>
    <row r="14" spans="1:14" x14ac:dyDescent="0.2">
      <c r="A14" s="5">
        <v>23</v>
      </c>
      <c r="B14" s="1">
        <f t="shared" si="0"/>
        <v>1.2488629699476654</v>
      </c>
      <c r="C14" s="5">
        <f t="shared" si="4"/>
        <v>16665.409460932911</v>
      </c>
      <c r="D14" s="5">
        <f t="shared" si="1"/>
        <v>16547.149010769357</v>
      </c>
      <c r="E14" s="5">
        <f t="shared" si="5"/>
        <v>7047.1490107693571</v>
      </c>
      <c r="F14" s="5">
        <f t="shared" si="6"/>
        <v>2675.2867014777275</v>
      </c>
      <c r="G14" s="5">
        <f t="shared" si="7"/>
        <v>13871.86230929163</v>
      </c>
      <c r="H14" s="23">
        <f t="shared" si="2"/>
        <v>7666.4738519308585</v>
      </c>
      <c r="I14" s="5">
        <f t="shared" si="3"/>
        <v>20687.357563658163</v>
      </c>
      <c r="N14" s="5"/>
    </row>
    <row r="15" spans="1:14" x14ac:dyDescent="0.2">
      <c r="A15" s="5">
        <v>24</v>
      </c>
      <c r="B15" s="1">
        <f t="shared" si="0"/>
        <v>1.2800845441963571</v>
      </c>
      <c r="C15" s="5">
        <f t="shared" si="4"/>
        <v>17082.044697456233</v>
      </c>
      <c r="D15" s="5">
        <f t="shared" si="1"/>
        <v>16917.53773603859</v>
      </c>
      <c r="E15" s="5">
        <f t="shared" si="5"/>
        <v>7417.5377360385901</v>
      </c>
      <c r="F15" s="5">
        <f t="shared" si="6"/>
        <v>2777.6991840146702</v>
      </c>
      <c r="G15" s="5">
        <f t="shared" si="7"/>
        <v>14139.838552023921</v>
      </c>
      <c r="H15" s="23">
        <f t="shared" si="2"/>
        <v>7858.13569822913</v>
      </c>
      <c r="I15" s="5">
        <f t="shared" si="3"/>
        <v>21125.721187749616</v>
      </c>
      <c r="N15" s="5"/>
    </row>
    <row r="16" spans="1:14" x14ac:dyDescent="0.2">
      <c r="A16" s="5">
        <v>25</v>
      </c>
      <c r="B16" s="1">
        <f t="shared" si="0"/>
        <v>1.312086657801266</v>
      </c>
      <c r="C16" s="5">
        <f t="shared" si="4"/>
        <v>17509.09581489264</v>
      </c>
      <c r="D16" s="5">
        <f t="shared" si="1"/>
        <v>17297.186179439555</v>
      </c>
      <c r="E16" s="5">
        <f t="shared" si="5"/>
        <v>7797.1861794395554</v>
      </c>
      <c r="F16" s="5">
        <f t="shared" si="6"/>
        <v>2882.671978615037</v>
      </c>
      <c r="G16" s="5">
        <f t="shared" si="7"/>
        <v>14414.514200824518</v>
      </c>
      <c r="H16" s="23">
        <f t="shared" si="2"/>
        <v>8054.589090684859</v>
      </c>
      <c r="I16" s="5">
        <f t="shared" si="3"/>
        <v>21575.043902443358</v>
      </c>
      <c r="N16" s="5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17946.823210264956</v>
      </c>
      <c r="D17" s="5">
        <f t="shared" si="1"/>
        <v>17686.325833925544</v>
      </c>
      <c r="E17" s="5">
        <f t="shared" si="5"/>
        <v>8186.3258339255444</v>
      </c>
      <c r="F17" s="5">
        <f t="shared" si="6"/>
        <v>2990.2690930804129</v>
      </c>
      <c r="G17" s="5">
        <f t="shared" si="7"/>
        <v>14696.056740845132</v>
      </c>
      <c r="H17" s="23">
        <f t="shared" si="2"/>
        <v>8255.9538179519805</v>
      </c>
      <c r="I17" s="5">
        <f t="shared" si="3"/>
        <v>22035.599685004443</v>
      </c>
      <c r="N17" s="5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18395.493790521577</v>
      </c>
      <c r="D18" s="5">
        <f t="shared" si="1"/>
        <v>18085.193979773681</v>
      </c>
      <c r="E18" s="5">
        <f t="shared" si="5"/>
        <v>8585.1939797736813</v>
      </c>
      <c r="F18" s="5">
        <f t="shared" si="6"/>
        <v>3104.8158343961068</v>
      </c>
      <c r="G18" s="5">
        <f t="shared" si="7"/>
        <v>14980.378145377574</v>
      </c>
      <c r="H18" s="23">
        <f t="shared" si="2"/>
        <v>8462.3526634007776</v>
      </c>
      <c r="I18" s="5">
        <f t="shared" si="3"/>
        <v>22503.409663140865</v>
      </c>
      <c r="N18" s="5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18855.381135284617</v>
      </c>
      <c r="D19" s="5">
        <f t="shared" si="1"/>
        <v>18494.033829268024</v>
      </c>
      <c r="E19" s="5">
        <f t="shared" si="5"/>
        <v>8994.0338292680244</v>
      </c>
      <c r="F19" s="5">
        <f t="shared" si="6"/>
        <v>3238.3020452560099</v>
      </c>
      <c r="G19" s="5">
        <f t="shared" si="7"/>
        <v>15255.731784012014</v>
      </c>
      <c r="H19" s="23">
        <f t="shared" si="2"/>
        <v>8673.911479985798</v>
      </c>
      <c r="I19" s="5">
        <f t="shared" si="3"/>
        <v>22966.839089719389</v>
      </c>
      <c r="N19" s="5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19326.765663666734</v>
      </c>
      <c r="D20" s="5">
        <f t="shared" si="1"/>
        <v>18913.094674999724</v>
      </c>
      <c r="E20" s="5">
        <f t="shared" si="5"/>
        <v>9413.0946749997238</v>
      </c>
      <c r="F20" s="5">
        <f t="shared" si="6"/>
        <v>3375.1254113874097</v>
      </c>
      <c r="G20" s="5">
        <f t="shared" si="7"/>
        <v>15537.969263612315</v>
      </c>
      <c r="H20" s="23">
        <f t="shared" si="2"/>
        <v>8890.7592669854421</v>
      </c>
      <c r="I20" s="5">
        <f t="shared" si="3"/>
        <v>23441.854251962373</v>
      </c>
      <c r="N20" s="5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19809.934805258399</v>
      </c>
      <c r="D21" s="5">
        <f t="shared" si="1"/>
        <v>19342.632041874716</v>
      </c>
      <c r="E21" s="5">
        <f t="shared" si="5"/>
        <v>9842.6320418747164</v>
      </c>
      <c r="F21" s="5">
        <f t="shared" si="6"/>
        <v>3515.3693616720948</v>
      </c>
      <c r="G21" s="5">
        <f t="shared" si="7"/>
        <v>15827.262680202621</v>
      </c>
      <c r="H21" s="23">
        <f t="shared" si="2"/>
        <v>9113.028248660079</v>
      </c>
      <c r="I21" s="5">
        <f t="shared" si="3"/>
        <v>23928.74479326143</v>
      </c>
      <c r="N21" s="5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20305.183175389859</v>
      </c>
      <c r="D22" s="5">
        <f t="shared" si="1"/>
        <v>19782.907842921584</v>
      </c>
      <c r="E22" s="5">
        <f t="shared" si="5"/>
        <v>10282.907842921584</v>
      </c>
      <c r="F22" s="5">
        <f t="shared" si="6"/>
        <v>3659.1194107138972</v>
      </c>
      <c r="G22" s="5">
        <f t="shared" si="7"/>
        <v>16123.788432207686</v>
      </c>
      <c r="H22" s="23">
        <f t="shared" si="2"/>
        <v>9340.8539548765802</v>
      </c>
      <c r="I22" s="5">
        <f t="shared" si="3"/>
        <v>24427.807598092964</v>
      </c>
      <c r="N22" s="5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20812.812754774608</v>
      </c>
      <c r="D23" s="5">
        <f t="shared" si="1"/>
        <v>20234.190538994626</v>
      </c>
      <c r="E23" s="5">
        <f t="shared" si="5"/>
        <v>10734.190538994626</v>
      </c>
      <c r="F23" s="5">
        <f t="shared" si="6"/>
        <v>3806.4632109817453</v>
      </c>
      <c r="G23" s="5">
        <f t="shared" si="7"/>
        <v>16427.727328012879</v>
      </c>
      <c r="H23" s="23">
        <f t="shared" si="2"/>
        <v>9574.3753037484948</v>
      </c>
      <c r="I23" s="5">
        <f t="shared" si="3"/>
        <v>24939.346973045293</v>
      </c>
      <c r="N23" s="5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21333.133073643974</v>
      </c>
      <c r="D24" s="5">
        <f t="shared" si="1"/>
        <v>20696.755302469493</v>
      </c>
      <c r="E24" s="5">
        <f t="shared" si="5"/>
        <v>11196.755302469493</v>
      </c>
      <c r="F24" s="5">
        <f t="shared" si="6"/>
        <v>3957.4906062562895</v>
      </c>
      <c r="G24" s="5">
        <f t="shared" si="7"/>
        <v>16739.264696213206</v>
      </c>
      <c r="H24" s="23">
        <f t="shared" si="2"/>
        <v>9813.7346863422081</v>
      </c>
      <c r="I24" s="5">
        <f t="shared" si="3"/>
        <v>25463.674832371427</v>
      </c>
      <c r="N24" s="5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21866.46140048507</v>
      </c>
      <c r="D25" s="5">
        <f t="shared" si="1"/>
        <v>21170.884185031227</v>
      </c>
      <c r="E25" s="5">
        <f t="shared" si="5"/>
        <v>11670.884185031227</v>
      </c>
      <c r="F25" s="5">
        <f t="shared" si="6"/>
        <v>4112.2936864126959</v>
      </c>
      <c r="G25" s="5">
        <f t="shared" si="7"/>
        <v>17058.590498618531</v>
      </c>
      <c r="H25" s="23">
        <f t="shared" si="2"/>
        <v>10059.078053500762</v>
      </c>
      <c r="I25" s="5">
        <f t="shared" si="3"/>
        <v>26001.110888180709</v>
      </c>
      <c r="N25" s="5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22413.122935497195</v>
      </c>
      <c r="D26" s="5">
        <f t="shared" si="1"/>
        <v>21656.866289657006</v>
      </c>
      <c r="E26" s="5">
        <f t="shared" si="5"/>
        <v>12156.866289657006</v>
      </c>
      <c r="F26" s="5">
        <f t="shared" si="6"/>
        <v>4270.9668435730127</v>
      </c>
      <c r="G26" s="5">
        <f t="shared" si="7"/>
        <v>17385.899446083993</v>
      </c>
      <c r="H26" s="23">
        <f t="shared" si="2"/>
        <v>10310.555004838279</v>
      </c>
      <c r="I26" s="5">
        <f t="shared" si="3"/>
        <v>26551.982845385224</v>
      </c>
      <c r="N26" s="5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22973.451008884618</v>
      </c>
      <c r="D27" s="5">
        <f t="shared" si="1"/>
        <v>22154.997946898424</v>
      </c>
      <c r="E27" s="5">
        <f t="shared" si="5"/>
        <v>12654.997946898424</v>
      </c>
      <c r="F27" s="5">
        <f t="shared" si="6"/>
        <v>4433.6068296623353</v>
      </c>
      <c r="G27" s="5">
        <f t="shared" si="7"/>
        <v>17721.391117236089</v>
      </c>
      <c r="H27" s="23">
        <f t="shared" si="2"/>
        <v>10568.318879959235</v>
      </c>
      <c r="I27" s="5">
        <f t="shared" si="3"/>
        <v>27116.626601519849</v>
      </c>
      <c r="N27" s="5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23547.787284106736</v>
      </c>
      <c r="D28" s="5">
        <f t="shared" si="1"/>
        <v>22665.582895570889</v>
      </c>
      <c r="E28" s="5">
        <f t="shared" si="5"/>
        <v>13165.582895570889</v>
      </c>
      <c r="F28" s="5">
        <f t="shared" si="6"/>
        <v>4600.312815403895</v>
      </c>
      <c r="G28" s="5">
        <f t="shared" si="7"/>
        <v>18065.270080166993</v>
      </c>
      <c r="H28" s="23">
        <f t="shared" si="2"/>
        <v>10832.526851958217</v>
      </c>
      <c r="I28" s="5">
        <f t="shared" si="3"/>
        <v>27695.386451557846</v>
      </c>
      <c r="N28" s="5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24136.481966209405</v>
      </c>
      <c r="D29" s="5">
        <f t="shared" si="1"/>
        <v>23188.93246796016</v>
      </c>
      <c r="E29" s="5">
        <f t="shared" si="5"/>
        <v>13688.93246796016</v>
      </c>
      <c r="F29" s="5">
        <f t="shared" si="6"/>
        <v>4771.1864507889923</v>
      </c>
      <c r="G29" s="5">
        <f t="shared" si="7"/>
        <v>18417.746017171168</v>
      </c>
      <c r="H29" s="23">
        <f t="shared" si="2"/>
        <v>11103.340023257171</v>
      </c>
      <c r="I29" s="5">
        <f t="shared" si="3"/>
        <v>28288.615297846794</v>
      </c>
      <c r="N29" s="5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24739.894015364636</v>
      </c>
      <c r="D30" s="5">
        <f t="shared" si="1"/>
        <v>23725.365779659161</v>
      </c>
      <c r="E30" s="5">
        <f t="shared" si="5"/>
        <v>14225.365779659161</v>
      </c>
      <c r="F30" s="5">
        <f t="shared" si="6"/>
        <v>4946.3319270587162</v>
      </c>
      <c r="G30" s="5">
        <f t="shared" si="7"/>
        <v>18779.033852600445</v>
      </c>
      <c r="H30" s="23">
        <f t="shared" si="2"/>
        <v>11380.923523838599</v>
      </c>
      <c r="I30" s="5">
        <f t="shared" si="3"/>
        <v>28896.67486529296</v>
      </c>
      <c r="N30" s="5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25358.39136574875</v>
      </c>
      <c r="D31" s="5">
        <f t="shared" si="1"/>
        <v>24275.209924150637</v>
      </c>
      <c r="E31" s="5">
        <f t="shared" si="5"/>
        <v>14775.209924150637</v>
      </c>
      <c r="F31" s="5">
        <f t="shared" si="6"/>
        <v>5125.8560402351832</v>
      </c>
      <c r="G31" s="5">
        <f t="shared" si="7"/>
        <v>19149.353883915453</v>
      </c>
      <c r="H31" s="23">
        <f t="shared" si="2"/>
        <v>11665.446611934562</v>
      </c>
      <c r="I31" s="5">
        <f t="shared" si="3"/>
        <v>29519.93592192528</v>
      </c>
      <c r="N31" s="5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25992.351149892467</v>
      </c>
      <c r="D32" s="5">
        <f t="shared" si="1"/>
        <v>24838.800172254403</v>
      </c>
      <c r="E32" s="5">
        <f t="shared" si="5"/>
        <v>15338.800172254403</v>
      </c>
      <c r="F32" s="5">
        <f t="shared" si="6"/>
        <v>5309.8682562410631</v>
      </c>
      <c r="G32" s="5">
        <f t="shared" si="7"/>
        <v>19528.931916013338</v>
      </c>
      <c r="H32" s="23">
        <f t="shared" si="2"/>
        <v>11957.082777232927</v>
      </c>
      <c r="I32" s="5">
        <f t="shared" si="3"/>
        <v>30158.778504973408</v>
      </c>
      <c r="N32" s="5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26642.159928639776</v>
      </c>
      <c r="D33" s="5">
        <f t="shared" si="1"/>
        <v>25416.480176560759</v>
      </c>
      <c r="E33" s="5">
        <f t="shared" si="5"/>
        <v>15916.480176560759</v>
      </c>
      <c r="F33" s="5">
        <f t="shared" si="6"/>
        <v>5498.480777647088</v>
      </c>
      <c r="G33" s="5">
        <f t="shared" si="7"/>
        <v>19917.999398913671</v>
      </c>
      <c r="H33" s="23">
        <f t="shared" si="2"/>
        <v>12256.00984666375</v>
      </c>
      <c r="I33" s="5">
        <f t="shared" si="3"/>
        <v>30813.592152597746</v>
      </c>
      <c r="N33" s="5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27308.213926855777</v>
      </c>
      <c r="D34" s="5">
        <f t="shared" si="1"/>
        <v>26008.602180974784</v>
      </c>
      <c r="E34" s="5">
        <f t="shared" si="5"/>
        <v>16508.602180974784</v>
      </c>
      <c r="F34" s="5">
        <f t="shared" si="6"/>
        <v>5691.8086120882672</v>
      </c>
      <c r="G34" s="5">
        <f t="shared" si="7"/>
        <v>20316.793568886518</v>
      </c>
      <c r="H34" s="23">
        <f t="shared" si="2"/>
        <v>12562.410092830343</v>
      </c>
      <c r="I34" s="5">
        <f t="shared" si="3"/>
        <v>31484.776141412694</v>
      </c>
      <c r="N34" s="5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27990.919275027165</v>
      </c>
      <c r="D35" s="5">
        <f t="shared" si="1"/>
        <v>26615.52723549915</v>
      </c>
      <c r="E35" s="5">
        <f t="shared" si="5"/>
        <v>17115.52723549915</v>
      </c>
      <c r="F35" s="5">
        <f t="shared" si="6"/>
        <v>5889.9696423904725</v>
      </c>
      <c r="G35" s="5">
        <f t="shared" si="7"/>
        <v>20725.557593108679</v>
      </c>
      <c r="H35" s="23">
        <f t="shared" si="2"/>
        <v>12876.470345151098</v>
      </c>
      <c r="I35" s="5">
        <f t="shared" si="3"/>
        <v>32172.739729948007</v>
      </c>
      <c r="N35" s="5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28690.69225690285</v>
      </c>
      <c r="D36" s="5">
        <f t="shared" si="1"/>
        <v>27237.625416386632</v>
      </c>
      <c r="E36" s="5">
        <f t="shared" si="5"/>
        <v>17737.625416386632</v>
      </c>
      <c r="F36" s="5">
        <f t="shared" si="6"/>
        <v>6093.084698450235</v>
      </c>
      <c r="G36" s="5">
        <f t="shared" si="7"/>
        <v>21144.540717936397</v>
      </c>
      <c r="H36" s="23">
        <f t="shared" si="2"/>
        <v>13198.382103779881</v>
      </c>
      <c r="I36" s="5">
        <f t="shared" si="3"/>
        <v>32877.902408196707</v>
      </c>
      <c r="N36" s="5"/>
    </row>
    <row r="37" spans="1:14" x14ac:dyDescent="0.2">
      <c r="A37" s="5">
        <v>46</v>
      </c>
      <c r="B37" s="1">
        <f t="shared" ref="B37:B56" si="8">(1+experiencepremium)^(A37-startage)</f>
        <v>2.2037569377728037</v>
      </c>
      <c r="C37" s="5">
        <f t="shared" ref="C37:C56" si="9">pretaxincome*B37/expnorm</f>
        <v>29407.959563325414</v>
      </c>
      <c r="D37" s="5">
        <f t="shared" ref="D37:D56" si="10">IF(A37&lt;startage,1,0)*(C37*(1-initialunempprob))+IF(A37=startage,1,0)*(C37*(1-unempprob))+IF(A37&gt;startage,1,0)*(C37*(1-unempprob)+unempprob*300*52)</f>
        <v>27875.276051796292</v>
      </c>
      <c r="E37" s="5">
        <f t="shared" si="5"/>
        <v>18375.276051796292</v>
      </c>
      <c r="F37" s="5">
        <f t="shared" si="6"/>
        <v>6301.2776309114888</v>
      </c>
      <c r="G37" s="5">
        <f t="shared" si="7"/>
        <v>21573.998420884804</v>
      </c>
      <c r="H37" s="23">
        <f t="shared" ref="H37:H56" si="11">benefits*B37/expnorm</f>
        <v>13528.341656374374</v>
      </c>
      <c r="I37" s="5">
        <f t="shared" ref="I37:I56" si="12">G37+IF(A37&lt;startage,1,0)*(H37*(1-initialunempprob))+IF(A37&gt;=startage,1,0)*(H37*(1-unempprob))</f>
        <v>33600.694153401622</v>
      </c>
      <c r="N37" s="5"/>
    </row>
    <row r="38" spans="1:14" x14ac:dyDescent="0.2">
      <c r="A38" s="5">
        <v>47</v>
      </c>
      <c r="B38" s="1">
        <f t="shared" si="8"/>
        <v>2.2588508612171236</v>
      </c>
      <c r="C38" s="5">
        <f t="shared" si="9"/>
        <v>30143.158552408546</v>
      </c>
      <c r="D38" s="5">
        <f t="shared" si="10"/>
        <v>28528.867953091198</v>
      </c>
      <c r="E38" s="5">
        <f t="shared" si="5"/>
        <v>19028.867953091198</v>
      </c>
      <c r="F38" s="5">
        <f t="shared" si="6"/>
        <v>6514.6753866842755</v>
      </c>
      <c r="G38" s="5">
        <f t="shared" si="7"/>
        <v>22014.19256640692</v>
      </c>
      <c r="H38" s="23">
        <f t="shared" si="11"/>
        <v>13866.550197783732</v>
      </c>
      <c r="I38" s="5">
        <f t="shared" si="12"/>
        <v>34341.55569223666</v>
      </c>
      <c r="N38" s="5"/>
    </row>
    <row r="39" spans="1:14" x14ac:dyDescent="0.2">
      <c r="A39" s="5">
        <v>48</v>
      </c>
      <c r="B39" s="1">
        <f t="shared" si="8"/>
        <v>2.3153221327475517</v>
      </c>
      <c r="C39" s="5">
        <f t="shared" si="9"/>
        <v>30896.73751621876</v>
      </c>
      <c r="D39" s="5">
        <f t="shared" si="10"/>
        <v>29198.799651918478</v>
      </c>
      <c r="E39" s="5">
        <f t="shared" si="5"/>
        <v>19698.799651918478</v>
      </c>
      <c r="F39" s="5">
        <f t="shared" si="6"/>
        <v>6733.4080863513827</v>
      </c>
      <c r="G39" s="5">
        <f t="shared" si="7"/>
        <v>22465.391565567093</v>
      </c>
      <c r="H39" s="23">
        <f t="shared" si="11"/>
        <v>14213.213952728325</v>
      </c>
      <c r="I39" s="5">
        <f t="shared" si="12"/>
        <v>35100.938769542576</v>
      </c>
      <c r="N39" s="5"/>
    </row>
    <row r="40" spans="1:14" x14ac:dyDescent="0.2">
      <c r="A40" s="5">
        <v>49</v>
      </c>
      <c r="B40" s="1">
        <f t="shared" si="8"/>
        <v>2.3732051860662402</v>
      </c>
      <c r="C40" s="5">
        <f t="shared" si="9"/>
        <v>31669.155954124228</v>
      </c>
      <c r="D40" s="5">
        <f t="shared" si="10"/>
        <v>29885.479643216437</v>
      </c>
      <c r="E40" s="5">
        <f t="shared" si="5"/>
        <v>20385.479643216437</v>
      </c>
      <c r="F40" s="5">
        <f t="shared" si="6"/>
        <v>6957.6091035101672</v>
      </c>
      <c r="G40" s="5">
        <f t="shared" si="7"/>
        <v>22927.870539706269</v>
      </c>
      <c r="H40" s="23">
        <f t="shared" si="11"/>
        <v>14568.544301546532</v>
      </c>
      <c r="I40" s="5">
        <f t="shared" si="12"/>
        <v>35879.306423781134</v>
      </c>
      <c r="N40" s="5"/>
    </row>
    <row r="41" spans="1:14" x14ac:dyDescent="0.2">
      <c r="A41" s="5">
        <v>50</v>
      </c>
      <c r="B41" s="1">
        <f t="shared" si="8"/>
        <v>2.4325353157178964</v>
      </c>
      <c r="C41" s="5">
        <f t="shared" si="9"/>
        <v>32460.884852977331</v>
      </c>
      <c r="D41" s="5">
        <f t="shared" si="10"/>
        <v>30589.326634296845</v>
      </c>
      <c r="E41" s="5">
        <f t="shared" si="5"/>
        <v>21089.326634296845</v>
      </c>
      <c r="F41" s="5">
        <f t="shared" si="6"/>
        <v>7187.4151460979192</v>
      </c>
      <c r="G41" s="5">
        <f t="shared" si="7"/>
        <v>23401.911488198926</v>
      </c>
      <c r="H41" s="23">
        <f t="shared" si="11"/>
        <v>14932.757909085196</v>
      </c>
      <c r="I41" s="5">
        <f t="shared" si="12"/>
        <v>36677.133269375663</v>
      </c>
      <c r="N41" s="5"/>
    </row>
    <row r="42" spans="1:14" x14ac:dyDescent="0.2">
      <c r="A42" s="5">
        <v>51</v>
      </c>
      <c r="B42" s="1">
        <f t="shared" si="8"/>
        <v>2.4933486986108435</v>
      </c>
      <c r="C42" s="5">
        <f t="shared" si="9"/>
        <v>33272.406974301761</v>
      </c>
      <c r="D42" s="5">
        <f t="shared" si="10"/>
        <v>31310.769800154263</v>
      </c>
      <c r="E42" s="5">
        <f t="shared" si="5"/>
        <v>21810.769800154263</v>
      </c>
      <c r="F42" s="5">
        <f t="shared" si="6"/>
        <v>7422.9663397503664</v>
      </c>
      <c r="G42" s="5">
        <f t="shared" si="7"/>
        <v>23887.803460403898</v>
      </c>
      <c r="H42" s="23">
        <f t="shared" si="11"/>
        <v>15306.076856812326</v>
      </c>
      <c r="I42" s="5">
        <f t="shared" si="12"/>
        <v>37494.905786110059</v>
      </c>
      <c r="N42" s="5"/>
    </row>
    <row r="43" spans="1:14" x14ac:dyDescent="0.2">
      <c r="A43" s="5">
        <v>52</v>
      </c>
      <c r="B43" s="1">
        <f t="shared" si="8"/>
        <v>2.555682416076114</v>
      </c>
      <c r="C43" s="5">
        <f t="shared" si="9"/>
        <v>34104.2171486593</v>
      </c>
      <c r="D43" s="5">
        <f t="shared" si="10"/>
        <v>32050.249045158118</v>
      </c>
      <c r="E43" s="5">
        <f t="shared" si="5"/>
        <v>22550.249045158118</v>
      </c>
      <c r="F43" s="5">
        <f t="shared" si="6"/>
        <v>7664.4063132441261</v>
      </c>
      <c r="G43" s="5">
        <f t="shared" si="7"/>
        <v>24385.842731913992</v>
      </c>
      <c r="H43" s="23">
        <f t="shared" si="11"/>
        <v>15688.728778232629</v>
      </c>
      <c r="I43" s="5">
        <f t="shared" si="12"/>
        <v>38333.122615762797</v>
      </c>
      <c r="N43" s="5"/>
    </row>
    <row r="44" spans="1:14" x14ac:dyDescent="0.2">
      <c r="A44" s="5">
        <v>53</v>
      </c>
      <c r="B44" s="1">
        <f t="shared" si="8"/>
        <v>2.6195744764780171</v>
      </c>
      <c r="C44" s="5">
        <f t="shared" si="9"/>
        <v>34956.82257737578</v>
      </c>
      <c r="D44" s="5">
        <f t="shared" si="10"/>
        <v>32808.215271287067</v>
      </c>
      <c r="E44" s="5">
        <f t="shared" si="5"/>
        <v>23308.215271287067</v>
      </c>
      <c r="F44" s="5">
        <f t="shared" si="6"/>
        <v>7911.8822860752271</v>
      </c>
      <c r="G44" s="5">
        <f t="shared" si="7"/>
        <v>24896.33298521184</v>
      </c>
      <c r="H44" s="23">
        <f t="shared" si="11"/>
        <v>16080.946997688447</v>
      </c>
      <c r="I44" s="5">
        <f t="shared" si="12"/>
        <v>39192.294866156866</v>
      </c>
      <c r="N44" s="5"/>
    </row>
    <row r="45" spans="1:14" x14ac:dyDescent="0.2">
      <c r="A45" s="5">
        <v>54</v>
      </c>
      <c r="B45" s="1">
        <f t="shared" si="8"/>
        <v>2.6850638383899672</v>
      </c>
      <c r="C45" s="5">
        <f t="shared" si="9"/>
        <v>35830.743141810177</v>
      </c>
      <c r="D45" s="5">
        <f t="shared" si="10"/>
        <v>33585.130653069245</v>
      </c>
      <c r="E45" s="5">
        <f t="shared" si="5"/>
        <v>24085.130653069245</v>
      </c>
      <c r="F45" s="5">
        <f t="shared" si="6"/>
        <v>8165.5451582271089</v>
      </c>
      <c r="G45" s="5">
        <f t="shared" si="7"/>
        <v>25419.585494842137</v>
      </c>
      <c r="H45" s="23">
        <f t="shared" si="11"/>
        <v>16482.970672630658</v>
      </c>
      <c r="I45" s="5">
        <f t="shared" si="12"/>
        <v>40072.94642281079</v>
      </c>
      <c r="N45" s="5"/>
    </row>
    <row r="46" spans="1:14" x14ac:dyDescent="0.2">
      <c r="A46" s="5">
        <v>55</v>
      </c>
      <c r="B46" s="1">
        <f t="shared" si="8"/>
        <v>2.7521904343497163</v>
      </c>
      <c r="C46" s="5">
        <f t="shared" si="9"/>
        <v>36726.511720355425</v>
      </c>
      <c r="D46" s="5">
        <f t="shared" si="10"/>
        <v>34381.468919395971</v>
      </c>
      <c r="E46" s="5">
        <f t="shared" si="5"/>
        <v>24881.468919395971</v>
      </c>
      <c r="F46" s="5">
        <f t="shared" si="6"/>
        <v>8425.5496021827839</v>
      </c>
      <c r="G46" s="5">
        <f t="shared" si="7"/>
        <v>25955.919317213185</v>
      </c>
      <c r="H46" s="23">
        <f t="shared" si="11"/>
        <v>16895.044939446423</v>
      </c>
      <c r="I46" s="5">
        <f t="shared" si="12"/>
        <v>40975.614268381054</v>
      </c>
      <c r="N46" s="5"/>
    </row>
    <row r="47" spans="1:14" x14ac:dyDescent="0.2">
      <c r="A47" s="5">
        <v>56</v>
      </c>
      <c r="B47" s="1">
        <f t="shared" si="8"/>
        <v>2.8209951952084591</v>
      </c>
      <c r="C47" s="5">
        <f t="shared" si="9"/>
        <v>37644.674513364313</v>
      </c>
      <c r="D47" s="5">
        <f t="shared" si="10"/>
        <v>35197.71564238087</v>
      </c>
      <c r="E47" s="5">
        <f t="shared" si="5"/>
        <v>25697.71564238087</v>
      </c>
      <c r="F47" s="5">
        <f t="shared" si="6"/>
        <v>8692.054157237355</v>
      </c>
      <c r="G47" s="5">
        <f t="shared" si="7"/>
        <v>26505.661485143515</v>
      </c>
      <c r="H47" s="23">
        <f t="shared" si="11"/>
        <v>17317.421062932583</v>
      </c>
      <c r="I47" s="5">
        <f t="shared" si="12"/>
        <v>41900.848810090582</v>
      </c>
      <c r="N47" s="5"/>
    </row>
    <row r="48" spans="1:14" x14ac:dyDescent="0.2">
      <c r="A48" s="5">
        <v>57</v>
      </c>
      <c r="B48" s="1">
        <f t="shared" si="8"/>
        <v>2.8915200750886707</v>
      </c>
      <c r="C48" s="5">
        <f t="shared" si="9"/>
        <v>38585.791376198424</v>
      </c>
      <c r="D48" s="5">
        <f t="shared" si="10"/>
        <v>36034.3685334404</v>
      </c>
      <c r="E48" s="5">
        <f t="shared" si="5"/>
        <v>26534.3685334404</v>
      </c>
      <c r="F48" s="5">
        <f t="shared" si="6"/>
        <v>8965.22132616829</v>
      </c>
      <c r="G48" s="5">
        <f t="shared" si="7"/>
        <v>27069.147207272108</v>
      </c>
      <c r="H48" s="23">
        <f t="shared" si="11"/>
        <v>17750.356589505896</v>
      </c>
      <c r="I48" s="5">
        <f t="shared" si="12"/>
        <v>42849.21421534285</v>
      </c>
      <c r="N48" s="5"/>
    </row>
    <row r="49" spans="1:14" x14ac:dyDescent="0.2">
      <c r="A49" s="5">
        <v>58</v>
      </c>
      <c r="B49" s="1">
        <f t="shared" si="8"/>
        <v>2.9638080769658868</v>
      </c>
      <c r="C49" s="5">
        <f t="shared" si="9"/>
        <v>39550.436160603371</v>
      </c>
      <c r="D49" s="5">
        <f t="shared" si="10"/>
        <v>36891.937746776399</v>
      </c>
      <c r="E49" s="5">
        <f t="shared" si="5"/>
        <v>27391.937746776399</v>
      </c>
      <c r="F49" s="5">
        <f t="shared" si="6"/>
        <v>9245.2176743224936</v>
      </c>
      <c r="G49" s="5">
        <f t="shared" si="7"/>
        <v>27646.720072453907</v>
      </c>
      <c r="H49" s="23">
        <f t="shared" si="11"/>
        <v>18194.115504243538</v>
      </c>
      <c r="I49" s="5">
        <f t="shared" si="12"/>
        <v>43821.288755726411</v>
      </c>
      <c r="N49" s="5"/>
    </row>
    <row r="50" spans="1:14" x14ac:dyDescent="0.2">
      <c r="A50" s="5">
        <v>59</v>
      </c>
      <c r="B50" s="1">
        <f t="shared" si="8"/>
        <v>3.0379032788900342</v>
      </c>
      <c r="C50" s="5">
        <f t="shared" si="9"/>
        <v>40539.197064618464</v>
      </c>
      <c r="D50" s="5">
        <f t="shared" si="10"/>
        <v>37770.946190445815</v>
      </c>
      <c r="E50" s="5">
        <f t="shared" si="5"/>
        <v>28270.946190445815</v>
      </c>
      <c r="F50" s="5">
        <f t="shared" si="6"/>
        <v>9532.2139311805586</v>
      </c>
      <c r="G50" s="5">
        <f t="shared" si="7"/>
        <v>28238.732259265256</v>
      </c>
      <c r="H50" s="23">
        <f t="shared" si="11"/>
        <v>18648.96839184963</v>
      </c>
      <c r="I50" s="5">
        <f t="shared" si="12"/>
        <v>44817.665159619573</v>
      </c>
      <c r="N50" s="5"/>
    </row>
    <row r="51" spans="1:14" x14ac:dyDescent="0.2">
      <c r="A51" s="5">
        <v>60</v>
      </c>
      <c r="B51" s="1">
        <f t="shared" si="8"/>
        <v>3.1138508608622844</v>
      </c>
      <c r="C51" s="5">
        <f t="shared" si="9"/>
        <v>41552.676991233915</v>
      </c>
      <c r="D51" s="5">
        <f t="shared" si="10"/>
        <v>38671.929845206949</v>
      </c>
      <c r="E51" s="5">
        <f t="shared" si="5"/>
        <v>29171.929845206949</v>
      </c>
      <c r="F51" s="5">
        <f t="shared" si="6"/>
        <v>9826.385094460069</v>
      </c>
      <c r="G51" s="5">
        <f t="shared" si="7"/>
        <v>28845.544750746878</v>
      </c>
      <c r="H51" s="23">
        <f t="shared" si="11"/>
        <v>19115.192601645864</v>
      </c>
      <c r="I51" s="5">
        <f t="shared" si="12"/>
        <v>45838.950973610052</v>
      </c>
      <c r="N51" s="5"/>
    </row>
    <row r="52" spans="1:14" x14ac:dyDescent="0.2">
      <c r="A52" s="5">
        <v>61</v>
      </c>
      <c r="B52" s="1">
        <f t="shared" si="8"/>
        <v>3.1916971323838421</v>
      </c>
      <c r="C52" s="5">
        <f t="shared" si="9"/>
        <v>42591.49391601477</v>
      </c>
      <c r="D52" s="5">
        <f t="shared" si="10"/>
        <v>39595.438091337128</v>
      </c>
      <c r="E52" s="5">
        <f t="shared" si="5"/>
        <v>30095.438091337128</v>
      </c>
      <c r="F52" s="5">
        <f t="shared" si="6"/>
        <v>10127.910536821571</v>
      </c>
      <c r="G52" s="5">
        <f t="shared" si="7"/>
        <v>29467.527554515556</v>
      </c>
      <c r="H52" s="23">
        <f t="shared" si="11"/>
        <v>19593.07241668702</v>
      </c>
      <c r="I52" s="5">
        <f t="shared" si="12"/>
        <v>46885.768932950319</v>
      </c>
      <c r="N52" s="5"/>
    </row>
    <row r="53" spans="1:14" x14ac:dyDescent="0.2">
      <c r="A53" s="5">
        <v>62</v>
      </c>
      <c r="B53" s="1">
        <f t="shared" si="8"/>
        <v>3.2714895606934378</v>
      </c>
      <c r="C53" s="5">
        <f t="shared" si="9"/>
        <v>43656.281263915138</v>
      </c>
      <c r="D53" s="5">
        <f t="shared" si="10"/>
        <v>40542.034043620559</v>
      </c>
      <c r="E53" s="5">
        <f t="shared" si="5"/>
        <v>31042.034043620559</v>
      </c>
      <c r="F53" s="5">
        <f t="shared" si="6"/>
        <v>10436.974115242112</v>
      </c>
      <c r="G53" s="5">
        <f t="shared" si="7"/>
        <v>30105.059928378447</v>
      </c>
      <c r="H53" s="23">
        <f t="shared" si="11"/>
        <v>20082.89922710419</v>
      </c>
      <c r="I53" s="5">
        <f t="shared" si="12"/>
        <v>47958.757341274075</v>
      </c>
      <c r="N53" s="5"/>
    </row>
    <row r="54" spans="1:14" x14ac:dyDescent="0.2">
      <c r="A54" s="5">
        <v>63</v>
      </c>
      <c r="B54" s="1">
        <f t="shared" si="8"/>
        <v>3.3532767997107733</v>
      </c>
      <c r="C54" s="5">
        <f t="shared" si="9"/>
        <v>44747.688295513006</v>
      </c>
      <c r="D54" s="5">
        <f t="shared" si="10"/>
        <v>41512.294894711064</v>
      </c>
      <c r="E54" s="5">
        <f t="shared" si="5"/>
        <v>32012.294894711064</v>
      </c>
      <c r="F54" s="5">
        <f t="shared" si="6"/>
        <v>10753.764283123162</v>
      </c>
      <c r="G54" s="5">
        <f t="shared" si="7"/>
        <v>30758.530611587899</v>
      </c>
      <c r="H54" s="23">
        <f t="shared" si="11"/>
        <v>20584.971707781791</v>
      </c>
      <c r="I54" s="5">
        <f t="shared" si="12"/>
        <v>49058.570459805909</v>
      </c>
      <c r="N54" s="5"/>
    </row>
    <row r="55" spans="1:14" x14ac:dyDescent="0.2">
      <c r="A55" s="5">
        <v>64</v>
      </c>
      <c r="B55" s="1">
        <f t="shared" si="8"/>
        <v>3.4371087197035428</v>
      </c>
      <c r="C55" s="5">
        <f t="shared" si="9"/>
        <v>45866.380502900836</v>
      </c>
      <c r="D55" s="5">
        <f t="shared" si="10"/>
        <v>42506.812267078843</v>
      </c>
      <c r="E55" s="5">
        <f t="shared" si="5"/>
        <v>33006.812267078843</v>
      </c>
      <c r="F55" s="5">
        <f t="shared" si="6"/>
        <v>11078.474205201243</v>
      </c>
      <c r="G55" s="5">
        <f t="shared" si="7"/>
        <v>31428.338061877599</v>
      </c>
      <c r="H55" s="23">
        <f t="shared" si="11"/>
        <v>21099.59600047634</v>
      </c>
      <c r="I55" s="5">
        <f t="shared" si="12"/>
        <v>50185.878906301063</v>
      </c>
      <c r="N55" s="5"/>
    </row>
    <row r="56" spans="1:14" x14ac:dyDescent="0.2">
      <c r="A56" s="5">
        <v>65</v>
      </c>
      <c r="B56" s="1">
        <f t="shared" si="8"/>
        <v>3.5230364376961316</v>
      </c>
      <c r="C56" s="5">
        <f t="shared" si="9"/>
        <v>47013.040015473358</v>
      </c>
      <c r="D56" s="5">
        <f t="shared" si="10"/>
        <v>43526.192573755812</v>
      </c>
      <c r="E56" s="5">
        <f t="shared" si="5"/>
        <v>34026.192573755812</v>
      </c>
      <c r="F56" s="5">
        <f t="shared" si="6"/>
        <v>11411.301875331272</v>
      </c>
      <c r="G56" s="5">
        <f t="shared" si="7"/>
        <v>32114.89069842454</v>
      </c>
      <c r="H56" s="23">
        <f t="shared" si="11"/>
        <v>21627.085900488248</v>
      </c>
      <c r="I56" s="5">
        <f t="shared" si="12"/>
        <v>51341.370063958588</v>
      </c>
      <c r="N56" s="5"/>
    </row>
    <row r="57" spans="1:14" x14ac:dyDescent="0.2">
      <c r="A57" s="5">
        <v>66</v>
      </c>
      <c r="C57" s="5"/>
      <c r="H57" s="22"/>
      <c r="I57" s="5"/>
      <c r="N57" s="5"/>
    </row>
    <row r="58" spans="1:14" x14ac:dyDescent="0.2">
      <c r="A58" s="5">
        <v>67</v>
      </c>
      <c r="C58" s="5"/>
      <c r="H58" s="22"/>
      <c r="I58" s="5"/>
      <c r="N58" s="5"/>
    </row>
    <row r="59" spans="1:14" x14ac:dyDescent="0.2">
      <c r="A59" s="5">
        <v>68</v>
      </c>
      <c r="H59" s="22"/>
      <c r="I59" s="5"/>
      <c r="N59" s="5"/>
    </row>
    <row r="60" spans="1:14" x14ac:dyDescent="0.2">
      <c r="A60" s="5">
        <v>69</v>
      </c>
      <c r="H60" s="22"/>
      <c r="I60" s="5"/>
      <c r="N60" s="5"/>
    </row>
    <row r="61" spans="1:14" x14ac:dyDescent="0.2">
      <c r="A61" s="5">
        <v>70</v>
      </c>
      <c r="H61" s="22"/>
      <c r="I61" s="5"/>
      <c r="N61" s="5"/>
    </row>
    <row r="62" spans="1:14" x14ac:dyDescent="0.2">
      <c r="A62" s="5">
        <v>71</v>
      </c>
      <c r="H62" s="22"/>
      <c r="I62" s="5"/>
      <c r="N62" s="5"/>
    </row>
    <row r="63" spans="1:14" x14ac:dyDescent="0.2">
      <c r="A63" s="5">
        <v>72</v>
      </c>
      <c r="H63" s="22"/>
      <c r="N63" s="5"/>
    </row>
    <row r="64" spans="1:14" x14ac:dyDescent="0.2">
      <c r="A64" s="5">
        <v>73</v>
      </c>
      <c r="H64" s="22"/>
      <c r="N64" s="5"/>
    </row>
    <row r="65" spans="1:14" x14ac:dyDescent="0.2">
      <c r="A65" s="5">
        <v>74</v>
      </c>
      <c r="H65" s="22"/>
      <c r="N65" s="5"/>
    </row>
    <row r="66" spans="1:14" x14ac:dyDescent="0.2">
      <c r="A66" s="5">
        <v>75</v>
      </c>
      <c r="H66" s="22"/>
      <c r="N66" s="5"/>
    </row>
    <row r="67" spans="1:14" x14ac:dyDescent="0.2">
      <c r="A67" s="5">
        <v>76</v>
      </c>
      <c r="H67" s="22"/>
      <c r="N67" s="5"/>
    </row>
    <row r="68" spans="1:14" x14ac:dyDescent="0.2">
      <c r="A68" s="5">
        <v>77</v>
      </c>
      <c r="H68" s="22"/>
      <c r="N68" s="5"/>
    </row>
    <row r="69" spans="1:14" x14ac:dyDescent="0.2">
      <c r="A69" s="5">
        <v>78</v>
      </c>
      <c r="H69" s="22"/>
      <c r="N69" s="5"/>
    </row>
    <row r="70" spans="1:14" x14ac:dyDescent="0.2">
      <c r="A70" s="5">
        <v>79</v>
      </c>
      <c r="H70" s="22"/>
    </row>
    <row r="71" spans="1:14" x14ac:dyDescent="0.2">
      <c r="A71" s="5">
        <v>80</v>
      </c>
      <c r="H71" s="22"/>
    </row>
    <row r="72" spans="1:14" x14ac:dyDescent="0.2">
      <c r="A72" s="5">
        <v>81</v>
      </c>
      <c r="H72" s="22"/>
    </row>
    <row r="73" spans="1:14" x14ac:dyDescent="0.2">
      <c r="A73" s="5">
        <v>82</v>
      </c>
      <c r="H73" s="22"/>
    </row>
    <row r="74" spans="1:14" x14ac:dyDescent="0.2">
      <c r="A74" s="5">
        <v>83</v>
      </c>
      <c r="H74" s="22"/>
    </row>
    <row r="75" spans="1:14" x14ac:dyDescent="0.2">
      <c r="A75" s="5">
        <v>84</v>
      </c>
      <c r="H75" s="22"/>
    </row>
    <row r="76" spans="1:14" x14ac:dyDescent="0.2">
      <c r="A76" s="5">
        <v>85</v>
      </c>
      <c r="H76" s="22"/>
    </row>
    <row r="77" spans="1:14" x14ac:dyDescent="0.2">
      <c r="A77" s="5">
        <v>86</v>
      </c>
      <c r="H77" s="22"/>
    </row>
    <row r="78" spans="1:14" x14ac:dyDescent="0.2">
      <c r="A78" s="5">
        <v>87</v>
      </c>
      <c r="H78" s="22"/>
    </row>
    <row r="79" spans="1:14" x14ac:dyDescent="0.2">
      <c r="A79" s="5">
        <v>88</v>
      </c>
      <c r="H79" s="22"/>
    </row>
    <row r="80" spans="1:14" x14ac:dyDescent="0.2">
      <c r="A80" s="5">
        <v>89</v>
      </c>
      <c r="H80" s="22"/>
    </row>
    <row r="81" spans="1:8" x14ac:dyDescent="0.2">
      <c r="A81" s="5">
        <v>90</v>
      </c>
      <c r="H81" s="2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B2" sqref="B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Meta!A3+6</f>
        <v>15</v>
      </c>
      <c r="C2" s="8">
        <f>Meta!B3</f>
        <v>27925</v>
      </c>
      <c r="D2" s="8">
        <f>Meta!C3</f>
        <v>12845</v>
      </c>
      <c r="E2" s="1">
        <f>Meta!D3</f>
        <v>0.105</v>
      </c>
      <c r="F2" s="1">
        <f>Meta!H3</f>
        <v>1.978852107996969</v>
      </c>
      <c r="G2" s="1">
        <f>Meta!E3</f>
        <v>0.878</v>
      </c>
      <c r="H2" s="1">
        <f>Meta!F3</f>
        <v>1</v>
      </c>
      <c r="I2" s="1">
        <f>Meta!D2</f>
        <v>0.111</v>
      </c>
      <c r="J2" s="14"/>
      <c r="K2" s="13">
        <f>IRR(O5:O69)+1</f>
        <v>1.042851686006905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B5" s="1">
        <v>1</v>
      </c>
      <c r="C5" s="5">
        <f>0.1*Grade8!C5</f>
        <v>1334.4466015860244</v>
      </c>
      <c r="D5" s="5">
        <f>IF(A5&lt;startage,1,0)*(C5*(1-initialunempprob))+IF(A5=startage,1,0)*(C5*(1-unempprob))+IF(A5&gt;startage,1,0)*(C5*(1-unempprob)+unempprob*300*52)</f>
        <v>1186.3230288099758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90.753711703963148</v>
      </c>
      <c r="G5" s="5">
        <f>D5-F5</f>
        <v>1095.5693171060127</v>
      </c>
      <c r="H5" s="23">
        <f>0.1*Grade8!H5</f>
        <v>613.87630480004771</v>
      </c>
      <c r="I5" s="5">
        <f t="shared" ref="I5:I36" si="0">G5+IF(A5&lt;startage,1,0)*(H5*(1-initialunempprob))+IF(A5&gt;=startage,1,0)*(H5*(1-unempprob))</f>
        <v>1641.3053520732551</v>
      </c>
      <c r="J5" s="23">
        <f>0.05*feel*Grade8!G5</f>
        <v>146.76265958816245</v>
      </c>
      <c r="K5" s="23">
        <f t="shared" ref="K5:K36" si="1">IF(A5&gt;=startage,1,0)*0.002*G5</f>
        <v>0</v>
      </c>
      <c r="L5" s="23">
        <f>hstuition</f>
        <v>0</v>
      </c>
      <c r="M5" s="23">
        <f>I5+K5</f>
        <v>1641.3053520732551</v>
      </c>
      <c r="N5" s="23">
        <f>J5+L5+Grade8!I5</f>
        <v>16087.170122700762</v>
      </c>
      <c r="O5" s="23">
        <f t="shared" ref="O5:O36" si="2">IF(A5&lt;startage,1,0)*(M5-N5)+IF(A5&gt;=startage,1,0)*(completionprob*(part*(I5-N5)+K5))</f>
        <v>-14445.864770627506</v>
      </c>
      <c r="P5" s="23">
        <f t="shared" ref="P5:P36" si="3">O5/return^(A5-startage+1)</f>
        <v>-14445.864770627506</v>
      </c>
      <c r="Q5" s="23"/>
    </row>
    <row r="6" spans="1:17" x14ac:dyDescent="0.2">
      <c r="A6" s="5">
        <v>15</v>
      </c>
      <c r="B6" s="1">
        <f t="shared" ref="B6:B36" si="4">(1+experiencepremium)^(A6-startage)</f>
        <v>1</v>
      </c>
      <c r="C6" s="5">
        <f t="shared" ref="C6:C36" si="5">pretaxincome*B6/expnorm</f>
        <v>14111.716528561705</v>
      </c>
      <c r="D6" s="5">
        <f t="shared" ref="D6:D36" si="6">IF(A6&lt;startage,1,0)*(C6*(1-initialunempprob))+IF(A6=startage,1,0)*(C6*(1-unempprob))+IF(A6&gt;startage,1,0)*(C6*(1-unempprob)+unempprob*300*52)</f>
        <v>12629.986293062726</v>
      </c>
      <c r="E6" s="5">
        <f t="shared" ref="E6:E56" si="7">IF(D6-9500&gt;0,1,0)*(D6-9500)</f>
        <v>3129.986293062726</v>
      </c>
      <c r="F6" s="5">
        <f t="shared" ref="F6:F56" si="8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1592.1912100318436</v>
      </c>
      <c r="G6" s="5">
        <f t="shared" ref="G6:G56" si="9">D6-F6</f>
        <v>11037.795083030882</v>
      </c>
      <c r="H6" s="23">
        <f t="shared" ref="H6:H37" si="10">benefits*B6/expnorm</f>
        <v>6491.1369314010781</v>
      </c>
      <c r="I6" s="5">
        <f t="shared" si="0"/>
        <v>16847.362636634847</v>
      </c>
      <c r="J6" s="23"/>
      <c r="K6" s="23">
        <f t="shared" si="1"/>
        <v>22.075590166061765</v>
      </c>
      <c r="L6" s="23"/>
      <c r="M6" s="23">
        <f t="shared" ref="M6:M69" si="11">I6+K6</f>
        <v>16869.43822680091</v>
      </c>
      <c r="N6" s="23">
        <f>J6+L6+Grade8!I6</f>
        <v>17544.230249690412</v>
      </c>
      <c r="O6" s="23">
        <f t="shared" si="2"/>
        <v>-592.46739609698386</v>
      </c>
      <c r="P6" s="23">
        <f t="shared" si="3"/>
        <v>-568.122393669948</v>
      </c>
      <c r="Q6" s="23"/>
    </row>
    <row r="7" spans="1:17" x14ac:dyDescent="0.2">
      <c r="A7" s="5">
        <v>16</v>
      </c>
      <c r="B7" s="1">
        <f t="shared" si="4"/>
        <v>1.0249999999999999</v>
      </c>
      <c r="C7" s="5">
        <f t="shared" si="5"/>
        <v>14464.509441775746</v>
      </c>
      <c r="D7" s="5">
        <f t="shared" si="6"/>
        <v>14583.735950389293</v>
      </c>
      <c r="E7" s="5">
        <f t="shared" si="7"/>
        <v>5083.7359503892931</v>
      </c>
      <c r="F7" s="5">
        <f t="shared" si="8"/>
        <v>2132.4029902826396</v>
      </c>
      <c r="G7" s="5">
        <f t="shared" si="9"/>
        <v>12451.332960106654</v>
      </c>
      <c r="H7" s="23">
        <f t="shared" si="10"/>
        <v>6653.4153546861044</v>
      </c>
      <c r="I7" s="5">
        <f t="shared" si="0"/>
        <v>18406.139702550718</v>
      </c>
      <c r="J7" s="23"/>
      <c r="K7" s="23">
        <f t="shared" si="1"/>
        <v>24.902665920213309</v>
      </c>
      <c r="L7" s="23"/>
      <c r="M7" s="23">
        <f t="shared" si="11"/>
        <v>18431.042368470931</v>
      </c>
      <c r="N7" s="23">
        <f>J7+L7+Grade8!I7</f>
        <v>17904.015690932672</v>
      </c>
      <c r="O7" s="23">
        <f t="shared" si="2"/>
        <v>462.72942287859092</v>
      </c>
      <c r="P7" s="23">
        <f t="shared" si="3"/>
        <v>425.48281118369738</v>
      </c>
      <c r="Q7" s="23"/>
    </row>
    <row r="8" spans="1:17" x14ac:dyDescent="0.2">
      <c r="A8" s="5">
        <v>17</v>
      </c>
      <c r="B8" s="1">
        <f t="shared" si="4"/>
        <v>1.0506249999999999</v>
      </c>
      <c r="C8" s="5">
        <f t="shared" si="5"/>
        <v>14826.12217782014</v>
      </c>
      <c r="D8" s="5">
        <f t="shared" si="6"/>
        <v>14907.379349149025</v>
      </c>
      <c r="E8" s="5">
        <f t="shared" si="7"/>
        <v>5407.3793491490251</v>
      </c>
      <c r="F8" s="5">
        <f t="shared" si="8"/>
        <v>2221.8903900397054</v>
      </c>
      <c r="G8" s="5">
        <f t="shared" si="9"/>
        <v>12685.48895910932</v>
      </c>
      <c r="H8" s="23">
        <f t="shared" si="10"/>
        <v>6819.7507385532572</v>
      </c>
      <c r="I8" s="5">
        <f t="shared" si="0"/>
        <v>18789.165870114484</v>
      </c>
      <c r="J8" s="23"/>
      <c r="K8" s="23">
        <f t="shared" si="1"/>
        <v>25.370977918218639</v>
      </c>
      <c r="L8" s="23"/>
      <c r="M8" s="23">
        <f t="shared" si="11"/>
        <v>18814.536848032702</v>
      </c>
      <c r="N8" s="23">
        <f>J8+L8+Grade8!I8</f>
        <v>18272.795768205986</v>
      </c>
      <c r="O8" s="23">
        <f t="shared" si="2"/>
        <v>475.64866808785746</v>
      </c>
      <c r="P8" s="23">
        <f t="shared" si="3"/>
        <v>419.3905516616382</v>
      </c>
      <c r="Q8" s="23"/>
    </row>
    <row r="9" spans="1:17" x14ac:dyDescent="0.2">
      <c r="A9" s="5">
        <v>18</v>
      </c>
      <c r="B9" s="1">
        <f t="shared" si="4"/>
        <v>1.0768906249999999</v>
      </c>
      <c r="C9" s="5">
        <f t="shared" si="5"/>
        <v>15196.775232265643</v>
      </c>
      <c r="D9" s="5">
        <f t="shared" si="6"/>
        <v>15239.113832877751</v>
      </c>
      <c r="E9" s="5">
        <f t="shared" si="7"/>
        <v>5739.1138328777506</v>
      </c>
      <c r="F9" s="5">
        <f t="shared" si="8"/>
        <v>2313.6149747906979</v>
      </c>
      <c r="G9" s="5">
        <f t="shared" si="9"/>
        <v>12925.498858087052</v>
      </c>
      <c r="H9" s="23">
        <f t="shared" si="10"/>
        <v>6990.2445070170879</v>
      </c>
      <c r="I9" s="5">
        <f t="shared" si="0"/>
        <v>19181.767691867346</v>
      </c>
      <c r="J9" s="23"/>
      <c r="K9" s="23">
        <f t="shared" si="1"/>
        <v>25.850997716174106</v>
      </c>
      <c r="L9" s="23"/>
      <c r="M9" s="23">
        <f t="shared" si="11"/>
        <v>19207.61868958352</v>
      </c>
      <c r="N9" s="23">
        <f>J9+L9+Grade8!I9</f>
        <v>18650.795347411135</v>
      </c>
      <c r="O9" s="23">
        <f t="shared" si="2"/>
        <v>488.89089442735451</v>
      </c>
      <c r="P9" s="23">
        <f t="shared" si="3"/>
        <v>413.35363218189354</v>
      </c>
      <c r="Q9" s="23"/>
    </row>
    <row r="10" spans="1:17" x14ac:dyDescent="0.2">
      <c r="A10" s="5">
        <v>19</v>
      </c>
      <c r="B10" s="1">
        <f t="shared" si="4"/>
        <v>1.1038128906249998</v>
      </c>
      <c r="C10" s="5">
        <f t="shared" si="5"/>
        <v>15576.694613072283</v>
      </c>
      <c r="D10" s="5">
        <f t="shared" si="6"/>
        <v>15579.141678699692</v>
      </c>
      <c r="E10" s="5">
        <f t="shared" si="7"/>
        <v>6079.1416786996924</v>
      </c>
      <c r="F10" s="5">
        <f t="shared" si="8"/>
        <v>2407.6326741604648</v>
      </c>
      <c r="G10" s="5">
        <f t="shared" si="9"/>
        <v>13171.509004539228</v>
      </c>
      <c r="H10" s="23">
        <f t="shared" si="10"/>
        <v>7165.0006196925151</v>
      </c>
      <c r="I10" s="5">
        <f t="shared" si="0"/>
        <v>19584.18455916403</v>
      </c>
      <c r="J10" s="23"/>
      <c r="K10" s="23">
        <f t="shared" si="1"/>
        <v>26.343018009078456</v>
      </c>
      <c r="L10" s="23"/>
      <c r="M10" s="23">
        <f t="shared" si="11"/>
        <v>19610.52757717311</v>
      </c>
      <c r="N10" s="23">
        <f>J10+L10+Grade8!I10</f>
        <v>19038.244916096413</v>
      </c>
      <c r="O10" s="23">
        <f t="shared" si="2"/>
        <v>502.46417642533862</v>
      </c>
      <c r="P10" s="23">
        <f t="shared" si="3"/>
        <v>407.37311674730472</v>
      </c>
      <c r="Q10" s="23"/>
    </row>
    <row r="11" spans="1:17" x14ac:dyDescent="0.2">
      <c r="A11" s="5">
        <v>20</v>
      </c>
      <c r="B11" s="1">
        <f t="shared" si="4"/>
        <v>1.1314082128906247</v>
      </c>
      <c r="C11" s="5">
        <f t="shared" si="5"/>
        <v>15966.111978399089</v>
      </c>
      <c r="D11" s="5">
        <f t="shared" si="6"/>
        <v>15927.670220667185</v>
      </c>
      <c r="E11" s="5">
        <f t="shared" si="7"/>
        <v>6427.6702206671853</v>
      </c>
      <c r="F11" s="5">
        <f t="shared" si="8"/>
        <v>2504.0008160144771</v>
      </c>
      <c r="G11" s="5">
        <f t="shared" si="9"/>
        <v>13423.669404652708</v>
      </c>
      <c r="H11" s="23">
        <f t="shared" si="10"/>
        <v>7344.1256351848269</v>
      </c>
      <c r="I11" s="5">
        <f t="shared" si="0"/>
        <v>19996.661848143129</v>
      </c>
      <c r="J11" s="23"/>
      <c r="K11" s="23">
        <f t="shared" si="1"/>
        <v>26.847338809305416</v>
      </c>
      <c r="L11" s="23"/>
      <c r="M11" s="23">
        <f t="shared" si="11"/>
        <v>20023.509186952433</v>
      </c>
      <c r="N11" s="23">
        <f>J11+L11+Grade8!I11</f>
        <v>19435.380723998824</v>
      </c>
      <c r="O11" s="23">
        <f t="shared" si="2"/>
        <v>516.37679047326992</v>
      </c>
      <c r="P11" s="23">
        <f t="shared" si="3"/>
        <v>401.44996849999217</v>
      </c>
      <c r="Q11" s="23"/>
    </row>
    <row r="12" spans="1:17" x14ac:dyDescent="0.2">
      <c r="A12" s="5">
        <v>21</v>
      </c>
      <c r="B12" s="1">
        <f t="shared" si="4"/>
        <v>1.1596934182128902</v>
      </c>
      <c r="C12" s="5">
        <f t="shared" si="5"/>
        <v>16365.264777859065</v>
      </c>
      <c r="D12" s="5">
        <f t="shared" si="6"/>
        <v>16284.911976183865</v>
      </c>
      <c r="E12" s="5">
        <f t="shared" si="7"/>
        <v>6784.9119761838647</v>
      </c>
      <c r="F12" s="5">
        <f t="shared" si="8"/>
        <v>2602.7781614148389</v>
      </c>
      <c r="G12" s="5">
        <f t="shared" si="9"/>
        <v>13682.133814769026</v>
      </c>
      <c r="H12" s="23">
        <f t="shared" si="10"/>
        <v>7527.7287760644467</v>
      </c>
      <c r="I12" s="5">
        <f t="shared" si="0"/>
        <v>20419.451069346705</v>
      </c>
      <c r="J12" s="23"/>
      <c r="K12" s="23">
        <f t="shared" si="1"/>
        <v>27.364267629538052</v>
      </c>
      <c r="L12" s="23"/>
      <c r="M12" s="23">
        <f t="shared" si="11"/>
        <v>20446.815336976244</v>
      </c>
      <c r="N12" s="23">
        <f>J12+L12+Grade8!I12</f>
        <v>19842.444927098793</v>
      </c>
      <c r="O12" s="23">
        <f t="shared" si="2"/>
        <v>530.63721987240126</v>
      </c>
      <c r="P12" s="23">
        <f t="shared" si="3"/>
        <v>395.5850548439472</v>
      </c>
      <c r="Q12" s="23"/>
    </row>
    <row r="13" spans="1:17" x14ac:dyDescent="0.2">
      <c r="A13" s="5">
        <v>22</v>
      </c>
      <c r="B13" s="1">
        <f t="shared" si="4"/>
        <v>1.1886857536682125</v>
      </c>
      <c r="C13" s="5">
        <f t="shared" si="5"/>
        <v>16774.39639730554</v>
      </c>
      <c r="D13" s="5">
        <f t="shared" si="6"/>
        <v>16651.084775588461</v>
      </c>
      <c r="E13" s="5">
        <f t="shared" si="7"/>
        <v>7151.0847755884606</v>
      </c>
      <c r="F13" s="5">
        <f t="shared" si="8"/>
        <v>2704.0249404502092</v>
      </c>
      <c r="G13" s="5">
        <f t="shared" si="9"/>
        <v>13947.05983513825</v>
      </c>
      <c r="H13" s="23">
        <f t="shared" si="10"/>
        <v>7715.9219954660584</v>
      </c>
      <c r="I13" s="5">
        <f t="shared" si="0"/>
        <v>20852.810021080375</v>
      </c>
      <c r="J13" s="23"/>
      <c r="K13" s="23">
        <f t="shared" si="1"/>
        <v>27.894119670276503</v>
      </c>
      <c r="L13" s="23"/>
      <c r="M13" s="23">
        <f t="shared" si="11"/>
        <v>20880.704140750651</v>
      </c>
      <c r="N13" s="23">
        <f>J13+L13+Grade8!I13</f>
        <v>20259.685735276264</v>
      </c>
      <c r="O13" s="23">
        <f t="shared" si="2"/>
        <v>545.25416000651262</v>
      </c>
      <c r="P13" s="23">
        <f t="shared" si="3"/>
        <v>389.77915234037266</v>
      </c>
      <c r="Q13" s="23"/>
    </row>
    <row r="14" spans="1:17" x14ac:dyDescent="0.2">
      <c r="A14" s="5">
        <v>23</v>
      </c>
      <c r="B14" s="1">
        <f t="shared" si="4"/>
        <v>1.2184028975099177</v>
      </c>
      <c r="C14" s="5">
        <f t="shared" si="5"/>
        <v>17193.756307238182</v>
      </c>
      <c r="D14" s="5">
        <f t="shared" si="6"/>
        <v>17026.411894978173</v>
      </c>
      <c r="E14" s="5">
        <f t="shared" si="7"/>
        <v>7526.4118949781732</v>
      </c>
      <c r="F14" s="5">
        <f t="shared" si="8"/>
        <v>2807.8028889614648</v>
      </c>
      <c r="G14" s="5">
        <f t="shared" si="9"/>
        <v>14218.609006016708</v>
      </c>
      <c r="H14" s="23">
        <f t="shared" si="10"/>
        <v>7908.8200453527097</v>
      </c>
      <c r="I14" s="5">
        <f t="shared" si="0"/>
        <v>21297.002946607383</v>
      </c>
      <c r="J14" s="23"/>
      <c r="K14" s="23">
        <f t="shared" si="1"/>
        <v>28.437218012033416</v>
      </c>
      <c r="L14" s="23"/>
      <c r="M14" s="23">
        <f t="shared" si="11"/>
        <v>21325.440164619416</v>
      </c>
      <c r="N14" s="23">
        <f>J14+L14+Grade8!I14</f>
        <v>20687.357563658163</v>
      </c>
      <c r="O14" s="23">
        <f t="shared" si="2"/>
        <v>560.23652364398072</v>
      </c>
      <c r="P14" s="23">
        <f t="shared" si="3"/>
        <v>384.0329513854258</v>
      </c>
      <c r="Q14" s="23"/>
    </row>
    <row r="15" spans="1:17" x14ac:dyDescent="0.2">
      <c r="A15" s="5">
        <v>24</v>
      </c>
      <c r="B15" s="1">
        <f t="shared" si="4"/>
        <v>1.2488629699476654</v>
      </c>
      <c r="C15" s="5">
        <f t="shared" si="5"/>
        <v>17623.60021491913</v>
      </c>
      <c r="D15" s="5">
        <f t="shared" si="6"/>
        <v>17411.122192352621</v>
      </c>
      <c r="E15" s="5">
        <f t="shared" si="7"/>
        <v>7911.1221923526209</v>
      </c>
      <c r="F15" s="5">
        <f t="shared" si="8"/>
        <v>2914.1752861854998</v>
      </c>
      <c r="G15" s="5">
        <f t="shared" si="9"/>
        <v>14496.946906167121</v>
      </c>
      <c r="H15" s="23">
        <f t="shared" si="10"/>
        <v>8106.5405464865262</v>
      </c>
      <c r="I15" s="5">
        <f t="shared" si="0"/>
        <v>21752.300695272563</v>
      </c>
      <c r="J15" s="23"/>
      <c r="K15" s="23">
        <f t="shared" si="1"/>
        <v>28.993893812334242</v>
      </c>
      <c r="L15" s="23"/>
      <c r="M15" s="23">
        <f t="shared" si="11"/>
        <v>21781.294589084897</v>
      </c>
      <c r="N15" s="23">
        <f>J15+L15+Grade8!I15</f>
        <v>21125.721187749616</v>
      </c>
      <c r="O15" s="23">
        <f t="shared" si="2"/>
        <v>575.593446372377</v>
      </c>
      <c r="P15" s="23">
        <f t="shared" si="3"/>
        <v>378.34706067955653</v>
      </c>
      <c r="Q15" s="23"/>
    </row>
    <row r="16" spans="1:17" x14ac:dyDescent="0.2">
      <c r="A16" s="5">
        <v>25</v>
      </c>
      <c r="B16" s="1">
        <f t="shared" si="4"/>
        <v>1.2800845441963571</v>
      </c>
      <c r="C16" s="5">
        <f t="shared" si="5"/>
        <v>18064.190220292108</v>
      </c>
      <c r="D16" s="5">
        <f t="shared" si="6"/>
        <v>17805.45024716144</v>
      </c>
      <c r="E16" s="5">
        <f t="shared" si="7"/>
        <v>8305.4502471614396</v>
      </c>
      <c r="F16" s="5">
        <f t="shared" si="8"/>
        <v>3023.2069933401381</v>
      </c>
      <c r="G16" s="5">
        <f t="shared" si="9"/>
        <v>14782.243253821302</v>
      </c>
      <c r="H16" s="23">
        <f t="shared" si="10"/>
        <v>8309.2040601486897</v>
      </c>
      <c r="I16" s="5">
        <f t="shared" si="0"/>
        <v>22218.980887654379</v>
      </c>
      <c r="J16" s="23"/>
      <c r="K16" s="23">
        <f t="shared" si="1"/>
        <v>29.564486507642602</v>
      </c>
      <c r="L16" s="23"/>
      <c r="M16" s="23">
        <f t="shared" si="11"/>
        <v>22248.545374162022</v>
      </c>
      <c r="N16" s="23">
        <f>J16+L16+Grade8!I16</f>
        <v>21575.043902443358</v>
      </c>
      <c r="O16" s="23">
        <f t="shared" si="2"/>
        <v>591.33429216898685</v>
      </c>
      <c r="P16" s="23">
        <f t="shared" si="3"/>
        <v>372.72201149733621</v>
      </c>
      <c r="Q16" s="23"/>
    </row>
    <row r="17" spans="1:17" x14ac:dyDescent="0.2">
      <c r="A17" s="5">
        <v>26</v>
      </c>
      <c r="B17" s="1">
        <f t="shared" si="4"/>
        <v>1.312086657801266</v>
      </c>
      <c r="C17" s="5">
        <f t="shared" si="5"/>
        <v>18515.794975799414</v>
      </c>
      <c r="D17" s="5">
        <f t="shared" si="6"/>
        <v>18209.636503340476</v>
      </c>
      <c r="E17" s="5">
        <f t="shared" si="7"/>
        <v>8709.6365033404763</v>
      </c>
      <c r="F17" s="5">
        <f t="shared" si="8"/>
        <v>3145.4463183406656</v>
      </c>
      <c r="G17" s="5">
        <f t="shared" si="9"/>
        <v>15064.19018499981</v>
      </c>
      <c r="H17" s="23">
        <f t="shared" si="10"/>
        <v>8516.9341616524071</v>
      </c>
      <c r="I17" s="5">
        <f t="shared" si="0"/>
        <v>22686.846259678714</v>
      </c>
      <c r="J17" s="23"/>
      <c r="K17" s="23">
        <f t="shared" si="1"/>
        <v>30.128380369999622</v>
      </c>
      <c r="L17" s="23"/>
      <c r="M17" s="23">
        <f t="shared" si="11"/>
        <v>22716.974640048713</v>
      </c>
      <c r="N17" s="23">
        <f>J17+L17+Grade8!I17</f>
        <v>22035.599685004443</v>
      </c>
      <c r="O17" s="23">
        <f t="shared" si="2"/>
        <v>598.24721052886957</v>
      </c>
      <c r="P17" s="23">
        <f t="shared" si="3"/>
        <v>361.5847544231442</v>
      </c>
      <c r="Q17" s="23"/>
    </row>
    <row r="18" spans="1:17" x14ac:dyDescent="0.2">
      <c r="A18" s="5">
        <v>27</v>
      </c>
      <c r="B18" s="1">
        <f t="shared" si="4"/>
        <v>1.3448888242462975</v>
      </c>
      <c r="C18" s="5">
        <f t="shared" si="5"/>
        <v>18978.689850194394</v>
      </c>
      <c r="D18" s="5">
        <f t="shared" si="6"/>
        <v>18623.927415923983</v>
      </c>
      <c r="E18" s="5">
        <f t="shared" si="7"/>
        <v>9123.9274159239831</v>
      </c>
      <c r="F18" s="5">
        <f t="shared" si="8"/>
        <v>3280.7123012991806</v>
      </c>
      <c r="G18" s="5">
        <f t="shared" si="9"/>
        <v>15343.215114624803</v>
      </c>
      <c r="H18" s="23">
        <f t="shared" si="10"/>
        <v>8729.8575156937168</v>
      </c>
      <c r="I18" s="5">
        <f t="shared" si="0"/>
        <v>23156.437591170681</v>
      </c>
      <c r="J18" s="23"/>
      <c r="K18" s="23">
        <f t="shared" si="1"/>
        <v>30.686430229249609</v>
      </c>
      <c r="L18" s="23"/>
      <c r="M18" s="23">
        <f t="shared" si="11"/>
        <v>23187.12402139993</v>
      </c>
      <c r="N18" s="23">
        <f>J18+L18+Grade8!I18</f>
        <v>22503.409663140865</v>
      </c>
      <c r="O18" s="23">
        <f t="shared" si="2"/>
        <v>600.30120655145993</v>
      </c>
      <c r="P18" s="23">
        <f t="shared" si="3"/>
        <v>347.9173584346056</v>
      </c>
      <c r="Q18" s="23"/>
    </row>
    <row r="19" spans="1:17" x14ac:dyDescent="0.2">
      <c r="A19" s="5">
        <v>28</v>
      </c>
      <c r="B19" s="1">
        <f t="shared" si="4"/>
        <v>1.3785110448524549</v>
      </c>
      <c r="C19" s="5">
        <f t="shared" si="5"/>
        <v>19453.157096449257</v>
      </c>
      <c r="D19" s="5">
        <f t="shared" si="6"/>
        <v>19048.575601322085</v>
      </c>
      <c r="E19" s="5">
        <f t="shared" si="7"/>
        <v>9548.5756013220853</v>
      </c>
      <c r="F19" s="5">
        <f t="shared" si="8"/>
        <v>3419.3599338316608</v>
      </c>
      <c r="G19" s="5">
        <f t="shared" si="9"/>
        <v>15629.215667490425</v>
      </c>
      <c r="H19" s="23">
        <f t="shared" si="10"/>
        <v>8948.1039535860564</v>
      </c>
      <c r="I19" s="5">
        <f t="shared" si="0"/>
        <v>23637.768705949944</v>
      </c>
      <c r="J19" s="23"/>
      <c r="K19" s="23">
        <f t="shared" si="1"/>
        <v>31.258431334980852</v>
      </c>
      <c r="L19" s="23"/>
      <c r="M19" s="23">
        <f t="shared" si="11"/>
        <v>23669.027137284924</v>
      </c>
      <c r="N19" s="23">
        <f>J19+L19+Grade8!I19</f>
        <v>22966.839089719389</v>
      </c>
      <c r="O19" s="23">
        <f t="shared" si="2"/>
        <v>616.52110576254006</v>
      </c>
      <c r="P19" s="23">
        <f t="shared" si="3"/>
        <v>342.63544040873393</v>
      </c>
      <c r="Q19" s="23"/>
    </row>
    <row r="20" spans="1:17" x14ac:dyDescent="0.2">
      <c r="A20" s="5">
        <v>29</v>
      </c>
      <c r="B20" s="1">
        <f t="shared" si="4"/>
        <v>1.4129738209737661</v>
      </c>
      <c r="C20" s="5">
        <f t="shared" si="5"/>
        <v>19939.486023860482</v>
      </c>
      <c r="D20" s="5">
        <f t="shared" si="6"/>
        <v>19483.839991355133</v>
      </c>
      <c r="E20" s="5">
        <f t="shared" si="7"/>
        <v>9983.839991355133</v>
      </c>
      <c r="F20" s="5">
        <f t="shared" si="8"/>
        <v>3561.4737571774508</v>
      </c>
      <c r="G20" s="5">
        <f t="shared" si="9"/>
        <v>15922.366234177682</v>
      </c>
      <c r="H20" s="23">
        <f t="shared" si="10"/>
        <v>9171.806552425709</v>
      </c>
      <c r="I20" s="5">
        <f t="shared" si="0"/>
        <v>24131.133098598693</v>
      </c>
      <c r="J20" s="23"/>
      <c r="K20" s="23">
        <f t="shared" si="1"/>
        <v>31.844732468355364</v>
      </c>
      <c r="L20" s="23"/>
      <c r="M20" s="23">
        <f t="shared" si="11"/>
        <v>24162.977831067048</v>
      </c>
      <c r="N20" s="23">
        <f>J20+L20+Grade8!I20</f>
        <v>23441.854251962373</v>
      </c>
      <c r="O20" s="23">
        <f t="shared" si="2"/>
        <v>633.14650245390487</v>
      </c>
      <c r="P20" s="23">
        <f t="shared" si="3"/>
        <v>337.41625274391885</v>
      </c>
      <c r="Q20" s="23"/>
    </row>
    <row r="21" spans="1:17" x14ac:dyDescent="0.2">
      <c r="A21" s="5">
        <v>30</v>
      </c>
      <c r="B21" s="1">
        <f t="shared" si="4"/>
        <v>1.4482981664981105</v>
      </c>
      <c r="C21" s="5">
        <f t="shared" si="5"/>
        <v>20437.973174456998</v>
      </c>
      <c r="D21" s="5">
        <f t="shared" si="6"/>
        <v>19929.985991139012</v>
      </c>
      <c r="E21" s="5">
        <f t="shared" si="7"/>
        <v>10429.985991139012</v>
      </c>
      <c r="F21" s="5">
        <f t="shared" si="8"/>
        <v>3707.1404261068874</v>
      </c>
      <c r="G21" s="5">
        <f t="shared" si="9"/>
        <v>16222.845565032125</v>
      </c>
      <c r="H21" s="23">
        <f t="shared" si="10"/>
        <v>9401.1017162363514</v>
      </c>
      <c r="I21" s="5">
        <f t="shared" si="0"/>
        <v>24636.831601063659</v>
      </c>
      <c r="J21" s="23"/>
      <c r="K21" s="23">
        <f t="shared" si="1"/>
        <v>32.445691130064247</v>
      </c>
      <c r="L21" s="23"/>
      <c r="M21" s="23">
        <f t="shared" si="11"/>
        <v>24669.277292193725</v>
      </c>
      <c r="N21" s="23">
        <f>J21+L21+Grade8!I21</f>
        <v>23928.74479326143</v>
      </c>
      <c r="O21" s="23">
        <f t="shared" si="2"/>
        <v>650.18753406255314</v>
      </c>
      <c r="P21" s="23">
        <f t="shared" si="3"/>
        <v>332.2598592659964</v>
      </c>
      <c r="Q21" s="23"/>
    </row>
    <row r="22" spans="1:17" x14ac:dyDescent="0.2">
      <c r="A22" s="5">
        <v>31</v>
      </c>
      <c r="B22" s="1">
        <f t="shared" si="4"/>
        <v>1.4845056206605631</v>
      </c>
      <c r="C22" s="5">
        <f t="shared" si="5"/>
        <v>20948.922503818423</v>
      </c>
      <c r="D22" s="5">
        <f t="shared" si="6"/>
        <v>20387.285640917489</v>
      </c>
      <c r="E22" s="5">
        <f t="shared" si="7"/>
        <v>10887.285640917489</v>
      </c>
      <c r="F22" s="5">
        <f t="shared" si="8"/>
        <v>3856.4487617595605</v>
      </c>
      <c r="G22" s="5">
        <f t="shared" si="9"/>
        <v>16530.836879157927</v>
      </c>
      <c r="H22" s="23">
        <f t="shared" si="10"/>
        <v>9636.1292591422607</v>
      </c>
      <c r="I22" s="5">
        <f t="shared" si="0"/>
        <v>25155.172566090252</v>
      </c>
      <c r="J22" s="23"/>
      <c r="K22" s="23">
        <f t="shared" si="1"/>
        <v>33.061673758315855</v>
      </c>
      <c r="L22" s="23"/>
      <c r="M22" s="23">
        <f t="shared" si="11"/>
        <v>25188.234239848567</v>
      </c>
      <c r="N22" s="23">
        <f>J22+L22+Grade8!I22</f>
        <v>24427.807598092964</v>
      </c>
      <c r="O22" s="23">
        <f t="shared" si="2"/>
        <v>667.65459146141995</v>
      </c>
      <c r="P22" s="23">
        <f t="shared" si="3"/>
        <v>327.16627596106463</v>
      </c>
      <c r="Q22" s="23"/>
    </row>
    <row r="23" spans="1:17" x14ac:dyDescent="0.2">
      <c r="A23" s="5">
        <v>32</v>
      </c>
      <c r="B23" s="1">
        <f t="shared" si="4"/>
        <v>1.521618261177077</v>
      </c>
      <c r="C23" s="5">
        <f t="shared" si="5"/>
        <v>21472.645566413881</v>
      </c>
      <c r="D23" s="5">
        <f t="shared" si="6"/>
        <v>20856.017781940423</v>
      </c>
      <c r="E23" s="5">
        <f t="shared" si="7"/>
        <v>11356.017781940423</v>
      </c>
      <c r="F23" s="5">
        <f t="shared" si="8"/>
        <v>4009.4898058035483</v>
      </c>
      <c r="G23" s="5">
        <f t="shared" si="9"/>
        <v>16846.527976136877</v>
      </c>
      <c r="H23" s="23">
        <f t="shared" si="10"/>
        <v>9877.0324906208152</v>
      </c>
      <c r="I23" s="5">
        <f t="shared" si="0"/>
        <v>25686.472055242506</v>
      </c>
      <c r="J23" s="23"/>
      <c r="K23" s="23">
        <f t="shared" si="1"/>
        <v>33.693055952273752</v>
      </c>
      <c r="L23" s="23"/>
      <c r="M23" s="23">
        <f t="shared" si="11"/>
        <v>25720.165111194779</v>
      </c>
      <c r="N23" s="23">
        <f>J23+L23+Grade8!I23</f>
        <v>24939.346973045293</v>
      </c>
      <c r="O23" s="23">
        <f t="shared" si="2"/>
        <v>685.5583252952498</v>
      </c>
      <c r="P23" s="23">
        <f t="shared" si="3"/>
        <v>322.13547371527972</v>
      </c>
      <c r="Q23" s="23"/>
    </row>
    <row r="24" spans="1:17" x14ac:dyDescent="0.2">
      <c r="A24" s="5">
        <v>33</v>
      </c>
      <c r="B24" s="1">
        <f t="shared" si="4"/>
        <v>1.559658717706504</v>
      </c>
      <c r="C24" s="5">
        <f t="shared" si="5"/>
        <v>22009.461705574227</v>
      </c>
      <c r="D24" s="5">
        <f t="shared" si="6"/>
        <v>21336.468226488934</v>
      </c>
      <c r="E24" s="5">
        <f t="shared" si="7"/>
        <v>11836.468226488934</v>
      </c>
      <c r="F24" s="5">
        <f t="shared" si="8"/>
        <v>4166.356875948637</v>
      </c>
      <c r="G24" s="5">
        <f t="shared" si="9"/>
        <v>17170.111350540297</v>
      </c>
      <c r="H24" s="23">
        <f t="shared" si="10"/>
        <v>10123.958302886336</v>
      </c>
      <c r="I24" s="5">
        <f t="shared" si="0"/>
        <v>26231.054031623571</v>
      </c>
      <c r="J24" s="23"/>
      <c r="K24" s="23">
        <f t="shared" si="1"/>
        <v>34.340222701080599</v>
      </c>
      <c r="L24" s="23"/>
      <c r="M24" s="23">
        <f t="shared" si="11"/>
        <v>26265.394254324652</v>
      </c>
      <c r="N24" s="23">
        <f>J24+L24+Grade8!I24</f>
        <v>25463.674832371427</v>
      </c>
      <c r="O24" s="23">
        <f t="shared" si="2"/>
        <v>703.90965247493102</v>
      </c>
      <c r="P24" s="23">
        <f t="shared" si="3"/>
        <v>317.16738092885333</v>
      </c>
      <c r="Q24" s="23"/>
    </row>
    <row r="25" spans="1:17" x14ac:dyDescent="0.2">
      <c r="A25" s="5">
        <v>34</v>
      </c>
      <c r="B25" s="1">
        <f t="shared" si="4"/>
        <v>1.5986501856491666</v>
      </c>
      <c r="C25" s="5">
        <f t="shared" si="5"/>
        <v>22559.698248213583</v>
      </c>
      <c r="D25" s="5">
        <f t="shared" si="6"/>
        <v>21828.929932151157</v>
      </c>
      <c r="E25" s="5">
        <f t="shared" si="7"/>
        <v>12328.929932151157</v>
      </c>
      <c r="F25" s="5">
        <f t="shared" si="8"/>
        <v>4327.1456228473526</v>
      </c>
      <c r="G25" s="5">
        <f t="shared" si="9"/>
        <v>17501.784309303803</v>
      </c>
      <c r="H25" s="23">
        <f t="shared" si="10"/>
        <v>10377.057260458496</v>
      </c>
      <c r="I25" s="5">
        <f t="shared" si="0"/>
        <v>26789.250557414154</v>
      </c>
      <c r="J25" s="23"/>
      <c r="K25" s="23">
        <f t="shared" si="1"/>
        <v>35.003568618607609</v>
      </c>
      <c r="L25" s="23"/>
      <c r="M25" s="23">
        <f t="shared" si="11"/>
        <v>26824.254126032763</v>
      </c>
      <c r="N25" s="23">
        <f>J25+L25+Grade8!I25</f>
        <v>26001.110888180709</v>
      </c>
      <c r="O25" s="23">
        <f t="shared" si="2"/>
        <v>722.71976283410265</v>
      </c>
      <c r="P25" s="23">
        <f t="shared" si="3"/>
        <v>312.26188600957482</v>
      </c>
      <c r="Q25" s="23"/>
    </row>
    <row r="26" spans="1:17" x14ac:dyDescent="0.2">
      <c r="A26" s="5">
        <v>35</v>
      </c>
      <c r="B26" s="1">
        <f t="shared" si="4"/>
        <v>1.6386164402903955</v>
      </c>
      <c r="C26" s="5">
        <f t="shared" si="5"/>
        <v>23123.690704418921</v>
      </c>
      <c r="D26" s="5">
        <f t="shared" si="6"/>
        <v>22333.703180454933</v>
      </c>
      <c r="E26" s="5">
        <f t="shared" si="7"/>
        <v>12833.703180454933</v>
      </c>
      <c r="F26" s="5">
        <f t="shared" si="8"/>
        <v>4491.9540884185353</v>
      </c>
      <c r="G26" s="5">
        <f t="shared" si="9"/>
        <v>17841.7490920364</v>
      </c>
      <c r="H26" s="23">
        <f t="shared" si="10"/>
        <v>10636.483691969956</v>
      </c>
      <c r="I26" s="5">
        <f t="shared" si="0"/>
        <v>27361.401996349508</v>
      </c>
      <c r="J26" s="23"/>
      <c r="K26" s="23">
        <f t="shared" si="1"/>
        <v>35.683498184072803</v>
      </c>
      <c r="L26" s="23"/>
      <c r="M26" s="23">
        <f t="shared" si="11"/>
        <v>27397.085494533581</v>
      </c>
      <c r="N26" s="23">
        <f>J26+L26+Grade8!I26</f>
        <v>26551.982845385224</v>
      </c>
      <c r="O26" s="23">
        <f t="shared" si="2"/>
        <v>742.00012595225746</v>
      </c>
      <c r="P26" s="23">
        <f t="shared" si="3"/>
        <v>307.4188397511092</v>
      </c>
      <c r="Q26" s="23"/>
    </row>
    <row r="27" spans="1:17" x14ac:dyDescent="0.2">
      <c r="A27" s="5">
        <v>36</v>
      </c>
      <c r="B27" s="1">
        <f t="shared" si="4"/>
        <v>1.6795818512976552</v>
      </c>
      <c r="C27" s="5">
        <f t="shared" si="5"/>
        <v>23701.782972029388</v>
      </c>
      <c r="D27" s="5">
        <f t="shared" si="6"/>
        <v>22851.095759966302</v>
      </c>
      <c r="E27" s="5">
        <f t="shared" si="7"/>
        <v>13351.095759966302</v>
      </c>
      <c r="F27" s="5">
        <f t="shared" si="8"/>
        <v>4660.8827656289977</v>
      </c>
      <c r="G27" s="5">
        <f t="shared" si="9"/>
        <v>18190.212994337304</v>
      </c>
      <c r="H27" s="23">
        <f t="shared" si="10"/>
        <v>10902.395784269203</v>
      </c>
      <c r="I27" s="5">
        <f t="shared" si="0"/>
        <v>27947.85722125824</v>
      </c>
      <c r="J27" s="23"/>
      <c r="K27" s="23">
        <f t="shared" si="1"/>
        <v>36.38042598867461</v>
      </c>
      <c r="L27" s="23"/>
      <c r="M27" s="23">
        <f t="shared" si="11"/>
        <v>27984.237647246915</v>
      </c>
      <c r="N27" s="23">
        <f>J27+L27+Grade8!I27</f>
        <v>27116.626601519849</v>
      </c>
      <c r="O27" s="23">
        <f t="shared" si="2"/>
        <v>761.76249814836387</v>
      </c>
      <c r="P27" s="23">
        <f t="shared" si="3"/>
        <v>302.63805760096238</v>
      </c>
      <c r="Q27" s="23"/>
    </row>
    <row r="28" spans="1:17" x14ac:dyDescent="0.2">
      <c r="A28" s="5">
        <v>37</v>
      </c>
      <c r="B28" s="1">
        <f t="shared" si="4"/>
        <v>1.7215713975800966</v>
      </c>
      <c r="C28" s="5">
        <f t="shared" si="5"/>
        <v>24294.327546330125</v>
      </c>
      <c r="D28" s="5">
        <f t="shared" si="6"/>
        <v>23381.423153965461</v>
      </c>
      <c r="E28" s="5">
        <f t="shared" si="7"/>
        <v>13881.423153965461</v>
      </c>
      <c r="F28" s="5">
        <f t="shared" si="8"/>
        <v>4834.0346597697226</v>
      </c>
      <c r="G28" s="5">
        <f t="shared" si="9"/>
        <v>18547.388494195737</v>
      </c>
      <c r="H28" s="23">
        <f t="shared" si="10"/>
        <v>11174.955678875933</v>
      </c>
      <c r="I28" s="5">
        <f t="shared" si="0"/>
        <v>28548.973826789697</v>
      </c>
      <c r="J28" s="23"/>
      <c r="K28" s="23">
        <f t="shared" si="1"/>
        <v>37.094776988391473</v>
      </c>
      <c r="L28" s="23"/>
      <c r="M28" s="23">
        <f t="shared" si="11"/>
        <v>28586.068603778091</v>
      </c>
      <c r="N28" s="23">
        <f>J28+L28+Grade8!I28</f>
        <v>27695.386451557846</v>
      </c>
      <c r="O28" s="23">
        <f t="shared" si="2"/>
        <v>782.01892964937304</v>
      </c>
      <c r="P28" s="23">
        <f t="shared" si="3"/>
        <v>297.9193218229056</v>
      </c>
      <c r="Q28" s="23"/>
    </row>
    <row r="29" spans="1:17" x14ac:dyDescent="0.2">
      <c r="A29" s="5">
        <v>38</v>
      </c>
      <c r="B29" s="1">
        <f t="shared" si="4"/>
        <v>1.7646106825195991</v>
      </c>
      <c r="C29" s="5">
        <f t="shared" si="5"/>
        <v>24901.685734988379</v>
      </c>
      <c r="D29" s="5">
        <f t="shared" si="6"/>
        <v>23925.0087328146</v>
      </c>
      <c r="E29" s="5">
        <f t="shared" si="7"/>
        <v>14425.0087328146</v>
      </c>
      <c r="F29" s="5">
        <f t="shared" si="8"/>
        <v>5011.5153512639672</v>
      </c>
      <c r="G29" s="5">
        <f t="shared" si="9"/>
        <v>18913.493381550634</v>
      </c>
      <c r="H29" s="23">
        <f t="shared" si="10"/>
        <v>11454.329570847833</v>
      </c>
      <c r="I29" s="5">
        <f t="shared" si="0"/>
        <v>29165.118347459444</v>
      </c>
      <c r="J29" s="23"/>
      <c r="K29" s="23">
        <f t="shared" si="1"/>
        <v>37.826986763101267</v>
      </c>
      <c r="L29" s="23"/>
      <c r="M29" s="23">
        <f t="shared" si="11"/>
        <v>29202.945334222546</v>
      </c>
      <c r="N29" s="23">
        <f>J29+L29+Grade8!I29</f>
        <v>28288.615297846794</v>
      </c>
      <c r="O29" s="23">
        <f t="shared" si="2"/>
        <v>802.78177193790884</v>
      </c>
      <c r="P29" s="23">
        <f t="shared" si="3"/>
        <v>293.26238355837887</v>
      </c>
      <c r="Q29" s="23"/>
    </row>
    <row r="30" spans="1:17" x14ac:dyDescent="0.2">
      <c r="A30" s="5">
        <v>39</v>
      </c>
      <c r="B30" s="1">
        <f t="shared" si="4"/>
        <v>1.8087259495825889</v>
      </c>
      <c r="C30" s="5">
        <f t="shared" si="5"/>
        <v>25524.227878363086</v>
      </c>
      <c r="D30" s="5">
        <f t="shared" si="6"/>
        <v>24482.183951134964</v>
      </c>
      <c r="E30" s="5">
        <f t="shared" si="7"/>
        <v>14982.183951134964</v>
      </c>
      <c r="F30" s="5">
        <f t="shared" si="8"/>
        <v>5193.433060045566</v>
      </c>
      <c r="G30" s="5">
        <f t="shared" si="9"/>
        <v>19288.750891089399</v>
      </c>
      <c r="H30" s="23">
        <f t="shared" si="10"/>
        <v>11740.687810119027</v>
      </c>
      <c r="I30" s="5">
        <f t="shared" si="0"/>
        <v>29796.666481145927</v>
      </c>
      <c r="J30" s="23"/>
      <c r="K30" s="23">
        <f t="shared" si="1"/>
        <v>38.5775017821788</v>
      </c>
      <c r="L30" s="23"/>
      <c r="M30" s="23">
        <f t="shared" si="11"/>
        <v>29835.243982928107</v>
      </c>
      <c r="N30" s="23">
        <f>J30+L30+Grade8!I30</f>
        <v>28896.67486529296</v>
      </c>
      <c r="O30" s="23">
        <f t="shared" si="2"/>
        <v>824.06368528365783</v>
      </c>
      <c r="P30" s="23">
        <f t="shared" si="3"/>
        <v>288.66696479124596</v>
      </c>
      <c r="Q30" s="23"/>
    </row>
    <row r="31" spans="1:17" x14ac:dyDescent="0.2">
      <c r="A31" s="5">
        <v>40</v>
      </c>
      <c r="B31" s="1">
        <f t="shared" si="4"/>
        <v>1.8539440983221533</v>
      </c>
      <c r="C31" s="5">
        <f t="shared" si="5"/>
        <v>26162.333575322158</v>
      </c>
      <c r="D31" s="5">
        <f t="shared" si="6"/>
        <v>25053.288549913334</v>
      </c>
      <c r="E31" s="5">
        <f t="shared" si="7"/>
        <v>15553.288549913334</v>
      </c>
      <c r="F31" s="5">
        <f t="shared" si="8"/>
        <v>5379.8987115467035</v>
      </c>
      <c r="G31" s="5">
        <f t="shared" si="9"/>
        <v>19673.389838366631</v>
      </c>
      <c r="H31" s="23">
        <f t="shared" si="10"/>
        <v>12034.205005372001</v>
      </c>
      <c r="I31" s="5">
        <f t="shared" si="0"/>
        <v>30444.003318174575</v>
      </c>
      <c r="J31" s="23"/>
      <c r="K31" s="23">
        <f t="shared" si="1"/>
        <v>39.346779676733263</v>
      </c>
      <c r="L31" s="23"/>
      <c r="M31" s="23">
        <f t="shared" si="11"/>
        <v>30483.350097851308</v>
      </c>
      <c r="N31" s="23">
        <f>J31+L31+Grade8!I31</f>
        <v>29519.93592192528</v>
      </c>
      <c r="O31" s="23">
        <f t="shared" si="2"/>
        <v>845.87764646305254</v>
      </c>
      <c r="P31" s="23">
        <f t="shared" si="3"/>
        <v>284.13276022007767</v>
      </c>
      <c r="Q31" s="23"/>
    </row>
    <row r="32" spans="1:17" x14ac:dyDescent="0.2">
      <c r="A32" s="5">
        <v>41</v>
      </c>
      <c r="B32" s="1">
        <f t="shared" si="4"/>
        <v>1.9002927007802071</v>
      </c>
      <c r="C32" s="5">
        <f t="shared" si="5"/>
        <v>26816.391914705211</v>
      </c>
      <c r="D32" s="5">
        <f t="shared" si="6"/>
        <v>25638.670763661165</v>
      </c>
      <c r="E32" s="5">
        <f t="shared" si="7"/>
        <v>16138.670763661165</v>
      </c>
      <c r="F32" s="5">
        <f t="shared" si="8"/>
        <v>5571.0260043353701</v>
      </c>
      <c r="G32" s="5">
        <f t="shared" si="9"/>
        <v>20067.644759325794</v>
      </c>
      <c r="H32" s="23">
        <f t="shared" si="10"/>
        <v>12335.060130506301</v>
      </c>
      <c r="I32" s="5">
        <f t="shared" si="0"/>
        <v>31107.523576128933</v>
      </c>
      <c r="J32" s="23"/>
      <c r="K32" s="23">
        <f t="shared" si="1"/>
        <v>40.135289518651589</v>
      </c>
      <c r="L32" s="23"/>
      <c r="M32" s="23">
        <f t="shared" si="11"/>
        <v>31147.658865647583</v>
      </c>
      <c r="N32" s="23">
        <f>J32+L32+Grade8!I32</f>
        <v>30158.778504973408</v>
      </c>
      <c r="O32" s="23">
        <f t="shared" si="2"/>
        <v>868.23695667192681</v>
      </c>
      <c r="P32" s="23">
        <f t="shared" si="3"/>
        <v>279.65943904195393</v>
      </c>
      <c r="Q32" s="23"/>
    </row>
    <row r="33" spans="1:17" x14ac:dyDescent="0.2">
      <c r="A33" s="5">
        <v>42</v>
      </c>
      <c r="B33" s="1">
        <f t="shared" si="4"/>
        <v>1.9478000182997122</v>
      </c>
      <c r="C33" s="5">
        <f t="shared" si="5"/>
        <v>27486.80171257284</v>
      </c>
      <c r="D33" s="5">
        <f t="shared" si="6"/>
        <v>26238.687532752694</v>
      </c>
      <c r="E33" s="5">
        <f t="shared" si="7"/>
        <v>16738.687532752694</v>
      </c>
      <c r="F33" s="5">
        <f t="shared" si="8"/>
        <v>5766.9314794437541</v>
      </c>
      <c r="G33" s="5">
        <f t="shared" si="9"/>
        <v>20471.756053308942</v>
      </c>
      <c r="H33" s="23">
        <f t="shared" si="10"/>
        <v>12643.436633768957</v>
      </c>
      <c r="I33" s="5">
        <f t="shared" si="0"/>
        <v>31787.631840532158</v>
      </c>
      <c r="J33" s="23"/>
      <c r="K33" s="23">
        <f t="shared" si="1"/>
        <v>40.943512106617881</v>
      </c>
      <c r="L33" s="23"/>
      <c r="M33" s="23">
        <f t="shared" si="11"/>
        <v>31828.575352638774</v>
      </c>
      <c r="N33" s="23">
        <f>J33+L33+Grade8!I33</f>
        <v>30813.592152597746</v>
      </c>
      <c r="O33" s="23">
        <f t="shared" si="2"/>
        <v>891.15524963602388</v>
      </c>
      <c r="P33" s="23">
        <f t="shared" si="3"/>
        <v>275.24664665163687</v>
      </c>
      <c r="Q33" s="23"/>
    </row>
    <row r="34" spans="1:17" x14ac:dyDescent="0.2">
      <c r="A34" s="5">
        <v>43</v>
      </c>
      <c r="B34" s="1">
        <f t="shared" si="4"/>
        <v>1.9964950187572048</v>
      </c>
      <c r="C34" s="5">
        <f t="shared" si="5"/>
        <v>28173.97175538716</v>
      </c>
      <c r="D34" s="5">
        <f t="shared" si="6"/>
        <v>26853.70472107151</v>
      </c>
      <c r="E34" s="5">
        <f t="shared" si="7"/>
        <v>17353.70472107151</v>
      </c>
      <c r="F34" s="5">
        <f t="shared" si="8"/>
        <v>5967.7345914298476</v>
      </c>
      <c r="G34" s="5">
        <f t="shared" si="9"/>
        <v>20885.970129641661</v>
      </c>
      <c r="H34" s="23">
        <f t="shared" si="10"/>
        <v>12959.522549613179</v>
      </c>
      <c r="I34" s="5">
        <f t="shared" si="0"/>
        <v>32484.742811545457</v>
      </c>
      <c r="J34" s="23"/>
      <c r="K34" s="23">
        <f t="shared" si="1"/>
        <v>41.771940259283319</v>
      </c>
      <c r="L34" s="23"/>
      <c r="M34" s="23">
        <f t="shared" si="11"/>
        <v>32526.514751804742</v>
      </c>
      <c r="N34" s="23">
        <f>J34+L34+Grade8!I34</f>
        <v>31484.776141412694</v>
      </c>
      <c r="O34" s="23">
        <f t="shared" si="2"/>
        <v>914.64649992421619</v>
      </c>
      <c r="P34" s="23">
        <f t="shared" si="3"/>
        <v>270.89400625975804</v>
      </c>
      <c r="Q34" s="23"/>
    </row>
    <row r="35" spans="1:17" x14ac:dyDescent="0.2">
      <c r="A35" s="5">
        <v>44</v>
      </c>
      <c r="B35" s="1">
        <f t="shared" si="4"/>
        <v>2.0464073942261352</v>
      </c>
      <c r="C35" s="5">
        <f t="shared" si="5"/>
        <v>28878.321049271839</v>
      </c>
      <c r="D35" s="5">
        <f t="shared" si="6"/>
        <v>27484.097339098298</v>
      </c>
      <c r="E35" s="5">
        <f t="shared" si="7"/>
        <v>17984.097339098298</v>
      </c>
      <c r="F35" s="5">
        <f t="shared" si="8"/>
        <v>6173.5577812155943</v>
      </c>
      <c r="G35" s="5">
        <f t="shared" si="9"/>
        <v>21310.539557882705</v>
      </c>
      <c r="H35" s="23">
        <f t="shared" si="10"/>
        <v>13283.510613353512</v>
      </c>
      <c r="I35" s="5">
        <f t="shared" si="0"/>
        <v>33199.281556834096</v>
      </c>
      <c r="J35" s="23"/>
      <c r="K35" s="23">
        <f t="shared" si="1"/>
        <v>42.621079115765411</v>
      </c>
      <c r="L35" s="23"/>
      <c r="M35" s="23">
        <f t="shared" si="11"/>
        <v>33241.90263594986</v>
      </c>
      <c r="N35" s="23">
        <f>J35+L35+Grade8!I35</f>
        <v>32172.739729948007</v>
      </c>
      <c r="O35" s="23">
        <f t="shared" si="2"/>
        <v>938.72503146962788</v>
      </c>
      <c r="P35" s="23">
        <f t="shared" si="3"/>
        <v>266.60112043357759</v>
      </c>
      <c r="Q35" s="23"/>
    </row>
    <row r="36" spans="1:17" x14ac:dyDescent="0.2">
      <c r="A36" s="5">
        <v>45</v>
      </c>
      <c r="B36" s="1">
        <f t="shared" si="4"/>
        <v>2.097567579081788</v>
      </c>
      <c r="C36" s="5">
        <f t="shared" si="5"/>
        <v>29600.279075503629</v>
      </c>
      <c r="D36" s="5">
        <f t="shared" si="6"/>
        <v>28130.249772575749</v>
      </c>
      <c r="E36" s="5">
        <f t="shared" si="7"/>
        <v>18630.249772575749</v>
      </c>
      <c r="F36" s="5">
        <f t="shared" si="8"/>
        <v>6384.5265507459826</v>
      </c>
      <c r="G36" s="5">
        <f t="shared" si="9"/>
        <v>21745.723221829765</v>
      </c>
      <c r="H36" s="23">
        <f t="shared" si="10"/>
        <v>13615.598378687346</v>
      </c>
      <c r="I36" s="5">
        <f t="shared" si="0"/>
        <v>33931.683770754942</v>
      </c>
      <c r="J36" s="23"/>
      <c r="K36" s="23">
        <f t="shared" si="1"/>
        <v>43.491446443659534</v>
      </c>
      <c r="L36" s="23"/>
      <c r="M36" s="23">
        <f t="shared" si="11"/>
        <v>33975.175217198601</v>
      </c>
      <c r="N36" s="23">
        <f>J36+L36+Grade8!I36</f>
        <v>32877.902408196707</v>
      </c>
      <c r="O36" s="23">
        <f t="shared" si="2"/>
        <v>963.40552630366324</v>
      </c>
      <c r="P36" s="23">
        <f t="shared" si="3"/>
        <v>262.36757256362512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2.1500067685588333</v>
      </c>
      <c r="C37" s="5">
        <f t="shared" ref="C37:C56" si="13">pretaxincome*B37/expnorm</f>
        <v>30340.286052391231</v>
      </c>
      <c r="D37" s="5">
        <f t="shared" ref="D37:D56" si="14">IF(A37&lt;startage,1,0)*(C37*(1-initialunempprob))+IF(A37=startage,1,0)*(C37*(1-unempprob))+IF(A37&gt;startage,1,0)*(C37*(1-unempprob)+unempprob*300*52)</f>
        <v>28792.556016890154</v>
      </c>
      <c r="E37" s="5">
        <f t="shared" si="7"/>
        <v>19292.556016890154</v>
      </c>
      <c r="F37" s="5">
        <f t="shared" si="8"/>
        <v>6600.7695395146347</v>
      </c>
      <c r="G37" s="5">
        <f t="shared" si="9"/>
        <v>22191.786477375521</v>
      </c>
      <c r="H37" s="23">
        <f t="shared" si="10"/>
        <v>13955.988338154533</v>
      </c>
      <c r="I37" s="5">
        <f t="shared" ref="I37:I56" si="15">G37+IF(A37&lt;startage,1,0)*(H37*(1-initialunempprob))+IF(A37&gt;=startage,1,0)*(H37*(1-unempprob))</f>
        <v>34682.396040023828</v>
      </c>
      <c r="J37" s="23"/>
      <c r="K37" s="23">
        <f t="shared" ref="K37:K56" si="16">IF(A37&gt;=startage,1,0)*0.002*G37</f>
        <v>44.383572954751045</v>
      </c>
      <c r="L37" s="23"/>
      <c r="M37" s="23">
        <f t="shared" si="11"/>
        <v>34726.779612978578</v>
      </c>
      <c r="N37" s="23">
        <f>J37+L37+Grade8!I37</f>
        <v>33600.694153401622</v>
      </c>
      <c r="O37" s="23">
        <f t="shared" ref="O37:O68" si="17">IF(A37&lt;startage,1,0)*(M37-N37)+IF(A37&gt;=startage,1,0)*(completionprob*(part*(I37-N37)+K37))</f>
        <v>988.70303350856841</v>
      </c>
      <c r="P37" s="23">
        <f t="shared" ref="P37:P68" si="18">O37/return^(A37-startage+1)</f>
        <v>258.19292825954182</v>
      </c>
      <c r="Q37" s="23"/>
    </row>
    <row r="38" spans="1:17" x14ac:dyDescent="0.2">
      <c r="A38" s="5">
        <v>47</v>
      </c>
      <c r="B38" s="1">
        <f t="shared" si="12"/>
        <v>2.2037569377728037</v>
      </c>
      <c r="C38" s="5">
        <f t="shared" si="13"/>
        <v>31098.793203701003</v>
      </c>
      <c r="D38" s="5">
        <f t="shared" si="14"/>
        <v>29471.4199173124</v>
      </c>
      <c r="E38" s="5">
        <f t="shared" si="7"/>
        <v>19971.4199173124</v>
      </c>
      <c r="F38" s="5">
        <f t="shared" si="8"/>
        <v>6822.4186030024985</v>
      </c>
      <c r="G38" s="5">
        <f t="shared" si="9"/>
        <v>22649.001314309902</v>
      </c>
      <c r="H38" s="23">
        <f t="shared" ref="H38:H56" si="19">benefits*B38/expnorm</f>
        <v>14304.888046608394</v>
      </c>
      <c r="I38" s="5">
        <f t="shared" si="15"/>
        <v>35451.876116024418</v>
      </c>
      <c r="J38" s="23"/>
      <c r="K38" s="23">
        <f t="shared" si="16"/>
        <v>45.298002628619805</v>
      </c>
      <c r="L38" s="23"/>
      <c r="M38" s="23">
        <f t="shared" si="11"/>
        <v>35497.174118653034</v>
      </c>
      <c r="N38" s="23">
        <f>J38+L38+Grade8!I38</f>
        <v>34341.55569223666</v>
      </c>
      <c r="O38" s="23">
        <f t="shared" si="17"/>
        <v>1014.6329783935797</v>
      </c>
      <c r="P38" s="23">
        <f t="shared" si="18"/>
        <v>254.07673667809868</v>
      </c>
      <c r="Q38" s="23"/>
    </row>
    <row r="39" spans="1:17" x14ac:dyDescent="0.2">
      <c r="A39" s="5">
        <v>48</v>
      </c>
      <c r="B39" s="1">
        <f t="shared" si="12"/>
        <v>2.2588508612171236</v>
      </c>
      <c r="C39" s="5">
        <f t="shared" si="13"/>
        <v>31876.263033793526</v>
      </c>
      <c r="D39" s="5">
        <f t="shared" si="14"/>
        <v>30167.255415245207</v>
      </c>
      <c r="E39" s="5">
        <f t="shared" si="7"/>
        <v>20667.255415245207</v>
      </c>
      <c r="F39" s="5">
        <f t="shared" si="8"/>
        <v>7049.6088930775604</v>
      </c>
      <c r="G39" s="5">
        <f t="shared" si="9"/>
        <v>23117.646522167648</v>
      </c>
      <c r="H39" s="23">
        <f t="shared" si="19"/>
        <v>14662.510247773604</v>
      </c>
      <c r="I39" s="5">
        <f t="shared" si="15"/>
        <v>36240.593193925022</v>
      </c>
      <c r="J39" s="23"/>
      <c r="K39" s="23">
        <f t="shared" si="16"/>
        <v>46.2352930443353</v>
      </c>
      <c r="L39" s="23"/>
      <c r="M39" s="23">
        <f t="shared" si="11"/>
        <v>36286.82848696936</v>
      </c>
      <c r="N39" s="23">
        <f>J39+L39+Grade8!I39</f>
        <v>35100.938769542576</v>
      </c>
      <c r="O39" s="23">
        <f t="shared" si="17"/>
        <v>1041.2111719007144</v>
      </c>
      <c r="P39" s="23">
        <f t="shared" si="18"/>
        <v>250.01853178648179</v>
      </c>
      <c r="Q39" s="23"/>
    </row>
    <row r="40" spans="1:17" x14ac:dyDescent="0.2">
      <c r="A40" s="5">
        <v>49</v>
      </c>
      <c r="B40" s="1">
        <f t="shared" si="12"/>
        <v>2.3153221327475517</v>
      </c>
      <c r="C40" s="5">
        <f t="shared" si="13"/>
        <v>32673.169609638364</v>
      </c>
      <c r="D40" s="5">
        <f t="shared" si="14"/>
        <v>30880.486800626335</v>
      </c>
      <c r="E40" s="5">
        <f t="shared" si="7"/>
        <v>21380.486800626335</v>
      </c>
      <c r="F40" s="5">
        <f t="shared" si="8"/>
        <v>7282.4789404044986</v>
      </c>
      <c r="G40" s="5">
        <f t="shared" si="9"/>
        <v>23598.007860221835</v>
      </c>
      <c r="H40" s="23">
        <f t="shared" si="19"/>
        <v>15029.073003967942</v>
      </c>
      <c r="I40" s="5">
        <f t="shared" si="15"/>
        <v>37049.028198773143</v>
      </c>
      <c r="J40" s="23"/>
      <c r="K40" s="23">
        <f t="shared" si="16"/>
        <v>47.196015720443668</v>
      </c>
      <c r="L40" s="23"/>
      <c r="M40" s="23">
        <f t="shared" si="11"/>
        <v>37096.224214493588</v>
      </c>
      <c r="N40" s="23">
        <f>J40+L40+Grade8!I40</f>
        <v>35879.306423781134</v>
      </c>
      <c r="O40" s="23">
        <f t="shared" si="17"/>
        <v>1068.4538202455337</v>
      </c>
      <c r="P40" s="23">
        <f t="shared" si="18"/>
        <v>246.01783356357146</v>
      </c>
      <c r="Q40" s="23"/>
    </row>
    <row r="41" spans="1:17" x14ac:dyDescent="0.2">
      <c r="A41" s="5">
        <v>50</v>
      </c>
      <c r="B41" s="1">
        <f t="shared" si="12"/>
        <v>2.3732051860662402</v>
      </c>
      <c r="C41" s="5">
        <f t="shared" si="13"/>
        <v>33489.998849879325</v>
      </c>
      <c r="D41" s="5">
        <f t="shared" si="14"/>
        <v>31611.548970641998</v>
      </c>
      <c r="E41" s="5">
        <f t="shared" si="7"/>
        <v>22111.548970641998</v>
      </c>
      <c r="F41" s="5">
        <f t="shared" si="8"/>
        <v>7521.1707389146122</v>
      </c>
      <c r="G41" s="5">
        <f t="shared" si="9"/>
        <v>24090.378231727387</v>
      </c>
      <c r="H41" s="23">
        <f t="shared" si="19"/>
        <v>15404.79982906714</v>
      </c>
      <c r="I41" s="5">
        <f t="shared" si="15"/>
        <v>37877.674078742479</v>
      </c>
      <c r="J41" s="23"/>
      <c r="K41" s="23">
        <f t="shared" si="16"/>
        <v>48.180756463454777</v>
      </c>
      <c r="L41" s="23"/>
      <c r="M41" s="23">
        <f t="shared" si="11"/>
        <v>37925.854835205937</v>
      </c>
      <c r="N41" s="23">
        <f>J41+L41+Grade8!I41</f>
        <v>36677.133269375663</v>
      </c>
      <c r="O41" s="23">
        <f t="shared" si="17"/>
        <v>1096.3775347989774</v>
      </c>
      <c r="P41" s="23">
        <f t="shared" si="18"/>
        <v>242.07414914199427</v>
      </c>
      <c r="Q41" s="23"/>
    </row>
    <row r="42" spans="1:17" x14ac:dyDescent="0.2">
      <c r="A42" s="5">
        <v>51</v>
      </c>
      <c r="B42" s="1">
        <f t="shared" si="12"/>
        <v>2.4325353157178964</v>
      </c>
      <c r="C42" s="5">
        <f t="shared" si="13"/>
        <v>34327.248821126304</v>
      </c>
      <c r="D42" s="5">
        <f t="shared" si="14"/>
        <v>32360.887694908044</v>
      </c>
      <c r="E42" s="5">
        <f t="shared" si="7"/>
        <v>22860.887694908044</v>
      </c>
      <c r="F42" s="5">
        <f t="shared" si="8"/>
        <v>7765.8298323874769</v>
      </c>
      <c r="G42" s="5">
        <f t="shared" si="9"/>
        <v>24595.057862520567</v>
      </c>
      <c r="H42" s="23">
        <f t="shared" si="19"/>
        <v>15789.919824793818</v>
      </c>
      <c r="I42" s="5">
        <f t="shared" si="15"/>
        <v>38727.036105711035</v>
      </c>
      <c r="J42" s="23"/>
      <c r="K42" s="23">
        <f t="shared" si="16"/>
        <v>49.190115725041139</v>
      </c>
      <c r="L42" s="23"/>
      <c r="M42" s="23">
        <f t="shared" si="11"/>
        <v>38776.226221436074</v>
      </c>
      <c r="N42" s="23">
        <f>J42+L42+Grade8!I42</f>
        <v>37494.905786110059</v>
      </c>
      <c r="O42" s="23">
        <f t="shared" si="17"/>
        <v>1124.9993422162429</v>
      </c>
      <c r="P42" s="23">
        <f t="shared" si="18"/>
        <v>238.18697389353699</v>
      </c>
      <c r="Q42" s="23"/>
    </row>
    <row r="43" spans="1:17" x14ac:dyDescent="0.2">
      <c r="A43" s="5">
        <v>52</v>
      </c>
      <c r="B43" s="1">
        <f t="shared" si="12"/>
        <v>2.4933486986108435</v>
      </c>
      <c r="C43" s="5">
        <f t="shared" si="13"/>
        <v>35185.430041654457</v>
      </c>
      <c r="D43" s="5">
        <f t="shared" si="14"/>
        <v>33128.95988728074</v>
      </c>
      <c r="E43" s="5">
        <f t="shared" si="7"/>
        <v>23628.95988728074</v>
      </c>
      <c r="F43" s="5">
        <f t="shared" si="8"/>
        <v>8016.6054031971616</v>
      </c>
      <c r="G43" s="5">
        <f t="shared" si="9"/>
        <v>25112.354484083578</v>
      </c>
      <c r="H43" s="23">
        <f t="shared" si="19"/>
        <v>16184.667820413662</v>
      </c>
      <c r="I43" s="5">
        <f t="shared" si="15"/>
        <v>39597.63218335381</v>
      </c>
      <c r="J43" s="23"/>
      <c r="K43" s="23">
        <f t="shared" si="16"/>
        <v>50.224708968167157</v>
      </c>
      <c r="L43" s="23"/>
      <c r="M43" s="23">
        <f t="shared" si="11"/>
        <v>39647.856892321979</v>
      </c>
      <c r="N43" s="23">
        <f>J43+L43+Grade8!I43</f>
        <v>38333.122615762797</v>
      </c>
      <c r="O43" s="23">
        <f t="shared" si="17"/>
        <v>1154.3366948189596</v>
      </c>
      <c r="P43" s="23">
        <f t="shared" si="18"/>
        <v>234.35579246043</v>
      </c>
      <c r="Q43" s="23"/>
    </row>
    <row r="44" spans="1:17" x14ac:dyDescent="0.2">
      <c r="A44" s="5">
        <v>53</v>
      </c>
      <c r="B44" s="1">
        <f t="shared" si="12"/>
        <v>2.555682416076114</v>
      </c>
      <c r="C44" s="5">
        <f t="shared" si="13"/>
        <v>36065.065792695808</v>
      </c>
      <c r="D44" s="5">
        <f t="shared" si="14"/>
        <v>33916.233884462752</v>
      </c>
      <c r="E44" s="5">
        <f t="shared" si="7"/>
        <v>24416.233884462752</v>
      </c>
      <c r="F44" s="5">
        <f t="shared" si="8"/>
        <v>8273.6503632770891</v>
      </c>
      <c r="G44" s="5">
        <f t="shared" si="9"/>
        <v>25642.583521185661</v>
      </c>
      <c r="H44" s="23">
        <f t="shared" si="19"/>
        <v>16589.284515923999</v>
      </c>
      <c r="I44" s="5">
        <f t="shared" si="15"/>
        <v>40489.993162937637</v>
      </c>
      <c r="J44" s="23"/>
      <c r="K44" s="23">
        <f t="shared" si="16"/>
        <v>51.28516704237132</v>
      </c>
      <c r="L44" s="23"/>
      <c r="M44" s="23">
        <f t="shared" si="11"/>
        <v>40541.278329980007</v>
      </c>
      <c r="N44" s="23">
        <f>J44+L44+Grade8!I44</f>
        <v>39192.294866156866</v>
      </c>
      <c r="O44" s="23">
        <f t="shared" si="17"/>
        <v>1184.4074812367187</v>
      </c>
      <c r="P44" s="23">
        <f t="shared" si="18"/>
        <v>230.58007973483274</v>
      </c>
      <c r="Q44" s="23"/>
    </row>
    <row r="45" spans="1:17" x14ac:dyDescent="0.2">
      <c r="A45" s="5">
        <v>54</v>
      </c>
      <c r="B45" s="1">
        <f t="shared" si="12"/>
        <v>2.6195744764780171</v>
      </c>
      <c r="C45" s="5">
        <f t="shared" si="13"/>
        <v>36966.692437513208</v>
      </c>
      <c r="D45" s="5">
        <f t="shared" si="14"/>
        <v>34723.189731574319</v>
      </c>
      <c r="E45" s="5">
        <f t="shared" si="7"/>
        <v>25223.189731574319</v>
      </c>
      <c r="F45" s="5">
        <f t="shared" si="8"/>
        <v>8537.1214473590153</v>
      </c>
      <c r="G45" s="5">
        <f t="shared" si="9"/>
        <v>26186.068284215304</v>
      </c>
      <c r="H45" s="23">
        <f t="shared" si="19"/>
        <v>17004.016628822104</v>
      </c>
      <c r="I45" s="5">
        <f t="shared" si="15"/>
        <v>41404.663167011087</v>
      </c>
      <c r="J45" s="23"/>
      <c r="K45" s="23">
        <f t="shared" si="16"/>
        <v>52.372136568430605</v>
      </c>
      <c r="L45" s="23"/>
      <c r="M45" s="23">
        <f t="shared" si="11"/>
        <v>41457.03530357952</v>
      </c>
      <c r="N45" s="23">
        <f>J45+L45+Grade8!I45</f>
        <v>40072.94642281079</v>
      </c>
      <c r="O45" s="23">
        <f t="shared" si="17"/>
        <v>1215.230037314943</v>
      </c>
      <c r="P45" s="23">
        <f t="shared" si="18"/>
        <v>226.85930178891206</v>
      </c>
      <c r="Q45" s="23"/>
    </row>
    <row r="46" spans="1:17" x14ac:dyDescent="0.2">
      <c r="A46" s="5">
        <v>55</v>
      </c>
      <c r="B46" s="1">
        <f t="shared" si="12"/>
        <v>2.6850638383899672</v>
      </c>
      <c r="C46" s="5">
        <f t="shared" si="13"/>
        <v>37890.859748451032</v>
      </c>
      <c r="D46" s="5">
        <f t="shared" si="14"/>
        <v>35550.319474863674</v>
      </c>
      <c r="E46" s="5">
        <f t="shared" si="7"/>
        <v>26050.319474863674</v>
      </c>
      <c r="F46" s="5">
        <f t="shared" si="8"/>
        <v>8807.179308542989</v>
      </c>
      <c r="G46" s="5">
        <f t="shared" si="9"/>
        <v>26743.140166320685</v>
      </c>
      <c r="H46" s="23">
        <f t="shared" si="19"/>
        <v>17429.117044542651</v>
      </c>
      <c r="I46" s="5">
        <f t="shared" si="15"/>
        <v>42342.199921186359</v>
      </c>
      <c r="J46" s="23"/>
      <c r="K46" s="23">
        <f t="shared" si="16"/>
        <v>53.486280332641371</v>
      </c>
      <c r="L46" s="23"/>
      <c r="M46" s="23">
        <f t="shared" si="11"/>
        <v>42395.686201518998</v>
      </c>
      <c r="N46" s="23">
        <f>J46+L46+Grade8!I46</f>
        <v>40975.614268381054</v>
      </c>
      <c r="O46" s="23">
        <f t="shared" si="17"/>
        <v>1246.8231572951165</v>
      </c>
      <c r="P46" s="23">
        <f t="shared" si="18"/>
        <v>223.19291675757395</v>
      </c>
      <c r="Q46" s="23"/>
    </row>
    <row r="47" spans="1:17" x14ac:dyDescent="0.2">
      <c r="A47" s="5">
        <v>56</v>
      </c>
      <c r="B47" s="1">
        <f t="shared" si="12"/>
        <v>2.7521904343497163</v>
      </c>
      <c r="C47" s="5">
        <f t="shared" si="13"/>
        <v>38838.131242162315</v>
      </c>
      <c r="D47" s="5">
        <f t="shared" si="14"/>
        <v>36398.127461735276</v>
      </c>
      <c r="E47" s="5">
        <f t="shared" si="7"/>
        <v>26898.127461735276</v>
      </c>
      <c r="F47" s="5">
        <f t="shared" si="8"/>
        <v>9083.9886162565672</v>
      </c>
      <c r="G47" s="5">
        <f t="shared" si="9"/>
        <v>27314.138845478708</v>
      </c>
      <c r="H47" s="23">
        <f t="shared" si="19"/>
        <v>17864.844970656217</v>
      </c>
      <c r="I47" s="5">
        <f t="shared" si="15"/>
        <v>43303.175094216022</v>
      </c>
      <c r="J47" s="23"/>
      <c r="K47" s="23">
        <f t="shared" si="16"/>
        <v>54.628277690957418</v>
      </c>
      <c r="L47" s="23"/>
      <c r="M47" s="23">
        <f t="shared" si="11"/>
        <v>43357.803371906979</v>
      </c>
      <c r="N47" s="23">
        <f>J47+L47+Grade8!I47</f>
        <v>41900.848810090582</v>
      </c>
      <c r="O47" s="23">
        <f t="shared" si="17"/>
        <v>1279.206105274797</v>
      </c>
      <c r="P47" s="23">
        <f t="shared" si="18"/>
        <v>219.58037567606894</v>
      </c>
      <c r="Q47" s="23"/>
    </row>
    <row r="48" spans="1:17" x14ac:dyDescent="0.2">
      <c r="A48" s="5">
        <v>57</v>
      </c>
      <c r="B48" s="1">
        <f t="shared" si="12"/>
        <v>2.8209951952084591</v>
      </c>
      <c r="C48" s="5">
        <f t="shared" si="13"/>
        <v>39809.084523216363</v>
      </c>
      <c r="D48" s="5">
        <f t="shared" si="14"/>
        <v>37267.130648278646</v>
      </c>
      <c r="E48" s="5">
        <f t="shared" si="7"/>
        <v>27767.130648278646</v>
      </c>
      <c r="F48" s="5">
        <f t="shared" si="8"/>
        <v>9367.718156662977</v>
      </c>
      <c r="G48" s="5">
        <f t="shared" si="9"/>
        <v>27899.412491615669</v>
      </c>
      <c r="H48" s="23">
        <f t="shared" si="19"/>
        <v>18311.466094922624</v>
      </c>
      <c r="I48" s="5">
        <f t="shared" si="15"/>
        <v>44288.174646571417</v>
      </c>
      <c r="J48" s="23"/>
      <c r="K48" s="23">
        <f t="shared" si="16"/>
        <v>55.798824983231341</v>
      </c>
      <c r="L48" s="23"/>
      <c r="M48" s="23">
        <f t="shared" si="11"/>
        <v>44343.973471554651</v>
      </c>
      <c r="N48" s="23">
        <f>J48+L48+Grade8!I48</f>
        <v>42849.21421534285</v>
      </c>
      <c r="O48" s="23">
        <f t="shared" si="17"/>
        <v>1312.3986269539585</v>
      </c>
      <c r="P48" s="23">
        <f t="shared" si="18"/>
        <v>216.02112327439335</v>
      </c>
      <c r="Q48" s="23"/>
    </row>
    <row r="49" spans="1:17" x14ac:dyDescent="0.2">
      <c r="A49" s="5">
        <v>58</v>
      </c>
      <c r="B49" s="1">
        <f t="shared" si="12"/>
        <v>2.8915200750886707</v>
      </c>
      <c r="C49" s="5">
        <f t="shared" si="13"/>
        <v>40804.311636296778</v>
      </c>
      <c r="D49" s="5">
        <f t="shared" si="14"/>
        <v>38157.858914485616</v>
      </c>
      <c r="E49" s="5">
        <f t="shared" si="7"/>
        <v>28657.858914485616</v>
      </c>
      <c r="F49" s="5">
        <f t="shared" si="8"/>
        <v>9658.5409355795528</v>
      </c>
      <c r="G49" s="5">
        <f t="shared" si="9"/>
        <v>28499.317978906063</v>
      </c>
      <c r="H49" s="23">
        <f t="shared" si="19"/>
        <v>18769.25274729569</v>
      </c>
      <c r="I49" s="5">
        <f t="shared" si="15"/>
        <v>45297.799187735705</v>
      </c>
      <c r="J49" s="23"/>
      <c r="K49" s="23">
        <f t="shared" si="16"/>
        <v>56.998635957812127</v>
      </c>
      <c r="L49" s="23"/>
      <c r="M49" s="23">
        <f t="shared" si="11"/>
        <v>45354.797823693516</v>
      </c>
      <c r="N49" s="23">
        <f>J49+L49+Grade8!I49</f>
        <v>43821.288755726411</v>
      </c>
      <c r="O49" s="23">
        <f t="shared" si="17"/>
        <v>1346.4209616751193</v>
      </c>
      <c r="P49" s="23">
        <f t="shared" si="18"/>
        <v>212.5145987304644</v>
      </c>
      <c r="Q49" s="23"/>
    </row>
    <row r="50" spans="1:17" x14ac:dyDescent="0.2">
      <c r="A50" s="5">
        <v>59</v>
      </c>
      <c r="B50" s="1">
        <f t="shared" si="12"/>
        <v>2.9638080769658868</v>
      </c>
      <c r="C50" s="5">
        <f t="shared" si="13"/>
        <v>41824.419427204186</v>
      </c>
      <c r="D50" s="5">
        <f t="shared" si="14"/>
        <v>39070.85538734775</v>
      </c>
      <c r="E50" s="5">
        <f t="shared" si="7"/>
        <v>29570.85538734775</v>
      </c>
      <c r="F50" s="5">
        <f t="shared" si="8"/>
        <v>9956.6342839690406</v>
      </c>
      <c r="G50" s="5">
        <f t="shared" si="9"/>
        <v>29114.22110337871</v>
      </c>
      <c r="H50" s="23">
        <f t="shared" si="19"/>
        <v>19238.484065978078</v>
      </c>
      <c r="I50" s="5">
        <f t="shared" si="15"/>
        <v>46332.664342429089</v>
      </c>
      <c r="J50" s="23"/>
      <c r="K50" s="23">
        <f t="shared" si="16"/>
        <v>58.228442206757421</v>
      </c>
      <c r="L50" s="23"/>
      <c r="M50" s="23">
        <f t="shared" si="11"/>
        <v>46390.892784635849</v>
      </c>
      <c r="N50" s="23">
        <f>J50+L50+Grade8!I50</f>
        <v>44817.665159619573</v>
      </c>
      <c r="O50" s="23">
        <f t="shared" si="17"/>
        <v>1381.2938547642875</v>
      </c>
      <c r="P50" s="23">
        <f t="shared" si="18"/>
        <v>209.06023638385921</v>
      </c>
      <c r="Q50" s="23"/>
    </row>
    <row r="51" spans="1:17" x14ac:dyDescent="0.2">
      <c r="A51" s="5">
        <v>60</v>
      </c>
      <c r="B51" s="1">
        <f t="shared" si="12"/>
        <v>3.0379032788900342</v>
      </c>
      <c r="C51" s="5">
        <f t="shared" si="13"/>
        <v>42870.029912884289</v>
      </c>
      <c r="D51" s="5">
        <f t="shared" si="14"/>
        <v>40006.676772031438</v>
      </c>
      <c r="E51" s="5">
        <f t="shared" si="7"/>
        <v>30506.676772031438</v>
      </c>
      <c r="F51" s="5">
        <f t="shared" si="8"/>
        <v>10262.179966068265</v>
      </c>
      <c r="G51" s="5">
        <f t="shared" si="9"/>
        <v>29744.496805963172</v>
      </c>
      <c r="H51" s="23">
        <f t="shared" si="19"/>
        <v>19719.446167627531</v>
      </c>
      <c r="I51" s="5">
        <f t="shared" si="15"/>
        <v>47393.401125989811</v>
      </c>
      <c r="J51" s="23"/>
      <c r="K51" s="23">
        <f t="shared" si="16"/>
        <v>59.488993611926347</v>
      </c>
      <c r="L51" s="23"/>
      <c r="M51" s="23">
        <f t="shared" si="11"/>
        <v>47452.89011960174</v>
      </c>
      <c r="N51" s="23">
        <f>J51+L51+Grade8!I51</f>
        <v>45838.950973610052</v>
      </c>
      <c r="O51" s="23">
        <f t="shared" si="17"/>
        <v>1417.0385701806997</v>
      </c>
      <c r="P51" s="23">
        <f t="shared" si="18"/>
        <v>205.65746641195526</v>
      </c>
      <c r="Q51" s="23"/>
    </row>
    <row r="52" spans="1:17" x14ac:dyDescent="0.2">
      <c r="A52" s="5">
        <v>61</v>
      </c>
      <c r="B52" s="1">
        <f t="shared" si="12"/>
        <v>3.1138508608622844</v>
      </c>
      <c r="C52" s="5">
        <f t="shared" si="13"/>
        <v>43941.78066070639</v>
      </c>
      <c r="D52" s="5">
        <f t="shared" si="14"/>
        <v>40965.893691332218</v>
      </c>
      <c r="E52" s="5">
        <f t="shared" si="7"/>
        <v>31465.893691332218</v>
      </c>
      <c r="F52" s="5">
        <f t="shared" si="8"/>
        <v>10575.364290219968</v>
      </c>
      <c r="G52" s="5">
        <f t="shared" si="9"/>
        <v>30390.52940111225</v>
      </c>
      <c r="H52" s="23">
        <f t="shared" si="19"/>
        <v>20212.432321818214</v>
      </c>
      <c r="I52" s="5">
        <f t="shared" si="15"/>
        <v>48480.656329139551</v>
      </c>
      <c r="J52" s="23"/>
      <c r="K52" s="23">
        <f t="shared" si="16"/>
        <v>60.7810588022245</v>
      </c>
      <c r="L52" s="23"/>
      <c r="M52" s="23">
        <f t="shared" si="11"/>
        <v>48541.437387941776</v>
      </c>
      <c r="N52" s="23">
        <f>J52+L52+Grade8!I52</f>
        <v>46885.768932950319</v>
      </c>
      <c r="O52" s="23">
        <f t="shared" si="17"/>
        <v>1453.6769034824983</v>
      </c>
      <c r="P52" s="23">
        <f t="shared" si="18"/>
        <v>202.30571547007031</v>
      </c>
      <c r="Q52" s="23"/>
    </row>
    <row r="53" spans="1:17" x14ac:dyDescent="0.2">
      <c r="A53" s="5">
        <v>62</v>
      </c>
      <c r="B53" s="1">
        <f t="shared" si="12"/>
        <v>3.1916971323838421</v>
      </c>
      <c r="C53" s="5">
        <f t="shared" si="13"/>
        <v>45040.325177224062</v>
      </c>
      <c r="D53" s="5">
        <f t="shared" si="14"/>
        <v>41949.091033615536</v>
      </c>
      <c r="E53" s="5">
        <f t="shared" si="7"/>
        <v>32449.091033615536</v>
      </c>
      <c r="F53" s="5">
        <f t="shared" si="8"/>
        <v>10896.378222475472</v>
      </c>
      <c r="G53" s="5">
        <f t="shared" si="9"/>
        <v>31052.712811140063</v>
      </c>
      <c r="H53" s="23">
        <f t="shared" si="19"/>
        <v>20717.743129863673</v>
      </c>
      <c r="I53" s="5">
        <f t="shared" si="15"/>
        <v>49595.092912368054</v>
      </c>
      <c r="J53" s="23"/>
      <c r="K53" s="23">
        <f t="shared" si="16"/>
        <v>62.10542562228013</v>
      </c>
      <c r="L53" s="23"/>
      <c r="M53" s="23">
        <f t="shared" si="11"/>
        <v>49657.198337990332</v>
      </c>
      <c r="N53" s="23">
        <f>J53+L53+Grade8!I53</f>
        <v>47958.757341274075</v>
      </c>
      <c r="O53" s="23">
        <f t="shared" si="17"/>
        <v>1491.2311951168761</v>
      </c>
      <c r="P53" s="23">
        <f t="shared" si="18"/>
        <v>199.00440729731534</v>
      </c>
      <c r="Q53" s="23"/>
    </row>
    <row r="54" spans="1:17" x14ac:dyDescent="0.2">
      <c r="A54" s="5">
        <v>63</v>
      </c>
      <c r="B54" s="1">
        <f t="shared" si="12"/>
        <v>3.2714895606934378</v>
      </c>
      <c r="C54" s="5">
        <f t="shared" si="13"/>
        <v>46166.333306654655</v>
      </c>
      <c r="D54" s="5">
        <f t="shared" si="14"/>
        <v>42956.868309455916</v>
      </c>
      <c r="E54" s="5">
        <f t="shared" si="7"/>
        <v>33456.868309455916</v>
      </c>
      <c r="F54" s="5">
        <f t="shared" si="8"/>
        <v>11225.417503037357</v>
      </c>
      <c r="G54" s="5">
        <f t="shared" si="9"/>
        <v>31731.450806418557</v>
      </c>
      <c r="H54" s="23">
        <f t="shared" si="19"/>
        <v>21235.686708110261</v>
      </c>
      <c r="I54" s="5">
        <f t="shared" si="15"/>
        <v>50737.390410177242</v>
      </c>
      <c r="J54" s="23"/>
      <c r="K54" s="23">
        <f t="shared" si="16"/>
        <v>63.462901612837115</v>
      </c>
      <c r="L54" s="23"/>
      <c r="M54" s="23">
        <f t="shared" si="11"/>
        <v>50800.853311790081</v>
      </c>
      <c r="N54" s="23">
        <f>J54+L54+Grade8!I54</f>
        <v>49058.570459805909</v>
      </c>
      <c r="O54" s="23">
        <f t="shared" si="17"/>
        <v>1529.7243440421016</v>
      </c>
      <c r="P54" s="23">
        <f t="shared" si="18"/>
        <v>195.75296328960715</v>
      </c>
      <c r="Q54" s="23"/>
    </row>
    <row r="55" spans="1:17" x14ac:dyDescent="0.2">
      <c r="A55" s="5">
        <v>64</v>
      </c>
      <c r="B55" s="1">
        <f t="shared" si="12"/>
        <v>3.3532767997107733</v>
      </c>
      <c r="C55" s="5">
        <f t="shared" si="13"/>
        <v>47320.491639321022</v>
      </c>
      <c r="D55" s="5">
        <f t="shared" si="14"/>
        <v>43989.840017192313</v>
      </c>
      <c r="E55" s="5">
        <f t="shared" si="7"/>
        <v>34489.840017192313</v>
      </c>
      <c r="F55" s="5">
        <f t="shared" si="8"/>
        <v>11562.68276561329</v>
      </c>
      <c r="G55" s="5">
        <f t="shared" si="9"/>
        <v>32427.157251579025</v>
      </c>
      <c r="H55" s="23">
        <f t="shared" si="19"/>
        <v>21766.578875813018</v>
      </c>
      <c r="I55" s="5">
        <f t="shared" si="15"/>
        <v>51908.245345431678</v>
      </c>
      <c r="J55" s="23"/>
      <c r="K55" s="23">
        <f t="shared" si="16"/>
        <v>64.854314503158051</v>
      </c>
      <c r="L55" s="23"/>
      <c r="M55" s="23">
        <f t="shared" si="11"/>
        <v>51973.099659934836</v>
      </c>
      <c r="N55" s="23">
        <f>J55+L55+Grade8!I55</f>
        <v>50185.878906301063</v>
      </c>
      <c r="O55" s="23">
        <f t="shared" si="17"/>
        <v>1569.1798216904533</v>
      </c>
      <c r="P55" s="23">
        <f t="shared" si="18"/>
        <v>192.55080304142578</v>
      </c>
      <c r="Q55" s="23"/>
    </row>
    <row r="56" spans="1:17" x14ac:dyDescent="0.2">
      <c r="A56" s="5">
        <v>65</v>
      </c>
      <c r="B56" s="1">
        <f t="shared" si="12"/>
        <v>3.4371087197035428</v>
      </c>
      <c r="C56" s="5">
        <f t="shared" si="13"/>
        <v>48503.503930304047</v>
      </c>
      <c r="D56" s="5">
        <f t="shared" si="14"/>
        <v>45048.636017622121</v>
      </c>
      <c r="E56" s="5">
        <f t="shared" si="7"/>
        <v>35548.636017622121</v>
      </c>
      <c r="F56" s="5">
        <f t="shared" si="8"/>
        <v>12013.243261515834</v>
      </c>
      <c r="G56" s="5">
        <f t="shared" si="9"/>
        <v>33035.392756106288</v>
      </c>
      <c r="H56" s="23">
        <f t="shared" si="19"/>
        <v>22310.743347708343</v>
      </c>
      <c r="I56" s="5">
        <f t="shared" si="15"/>
        <v>53003.50805230526</v>
      </c>
      <c r="J56" s="23"/>
      <c r="K56" s="23">
        <f t="shared" si="16"/>
        <v>66.070785512212581</v>
      </c>
      <c r="L56" s="23"/>
      <c r="M56" s="23">
        <f t="shared" si="11"/>
        <v>53069.578837817469</v>
      </c>
      <c r="N56" s="23">
        <f>J56+L56+Grade8!I56</f>
        <v>51341.370063958588</v>
      </c>
      <c r="O56" s="23">
        <f t="shared" si="17"/>
        <v>1517.367303448101</v>
      </c>
      <c r="P56" s="23">
        <f t="shared" si="18"/>
        <v>178.54216360060821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66.070785512212581</v>
      </c>
      <c r="L57" s="23"/>
      <c r="M57" s="23">
        <f t="shared" si="11"/>
        <v>66.070785512212581</v>
      </c>
      <c r="N57" s="23">
        <f>J57+L57+Grade8!I57</f>
        <v>0</v>
      </c>
      <c r="O57" s="23">
        <f t="shared" si="17"/>
        <v>58.010149679722645</v>
      </c>
      <c r="P57" s="23">
        <f t="shared" si="18"/>
        <v>6.5453294372073003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66.070785512212581</v>
      </c>
      <c r="L58" s="23"/>
      <c r="M58" s="23">
        <f t="shared" si="11"/>
        <v>66.070785512212581</v>
      </c>
      <c r="N58" s="23">
        <f>J58+L58+Grade8!I58</f>
        <v>0</v>
      </c>
      <c r="O58" s="23">
        <f t="shared" si="17"/>
        <v>58.010149679722645</v>
      </c>
      <c r="P58" s="23">
        <f t="shared" si="18"/>
        <v>6.27637613769362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66.070785512212581</v>
      </c>
      <c r="L59" s="23"/>
      <c r="M59" s="23">
        <f t="shared" si="11"/>
        <v>66.070785512212581</v>
      </c>
      <c r="N59" s="23">
        <f>J59+L59+Grade8!I59</f>
        <v>0</v>
      </c>
      <c r="O59" s="23">
        <f t="shared" si="17"/>
        <v>58.010149679722645</v>
      </c>
      <c r="P59" s="23">
        <f t="shared" si="18"/>
        <v>6.0184743640066021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66.070785512212581</v>
      </c>
      <c r="L60" s="23"/>
      <c r="M60" s="23">
        <f t="shared" si="11"/>
        <v>66.070785512212581</v>
      </c>
      <c r="N60" s="23">
        <f>J60+L60+Grade8!I60</f>
        <v>0</v>
      </c>
      <c r="O60" s="23">
        <f t="shared" si="17"/>
        <v>58.010149679722645</v>
      </c>
      <c r="P60" s="23">
        <f t="shared" si="18"/>
        <v>5.7711699993039582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66.070785512212581</v>
      </c>
      <c r="L61" s="23"/>
      <c r="M61" s="23">
        <f t="shared" si="11"/>
        <v>66.070785512212581</v>
      </c>
      <c r="N61" s="23">
        <f>J61+L61+Grade8!I61</f>
        <v>0</v>
      </c>
      <c r="O61" s="23">
        <f t="shared" si="17"/>
        <v>58.010149679722645</v>
      </c>
      <c r="P61" s="23">
        <f t="shared" si="18"/>
        <v>5.5340275868008186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66.070785512212581</v>
      </c>
      <c r="L62" s="23"/>
      <c r="M62" s="23">
        <f t="shared" si="11"/>
        <v>66.070785512212581</v>
      </c>
      <c r="N62" s="23">
        <f>J62+L62+Grade8!I62</f>
        <v>0</v>
      </c>
      <c r="O62" s="23">
        <f t="shared" si="17"/>
        <v>58.010149679722645</v>
      </c>
      <c r="P62" s="23">
        <f t="shared" si="18"/>
        <v>5.3066295630116818</v>
      </c>
      <c r="Q62" s="23"/>
    </row>
    <row r="63" spans="1:17" x14ac:dyDescent="0.2">
      <c r="A63" s="5">
        <v>72</v>
      </c>
      <c r="H63" s="22"/>
      <c r="J63" s="23"/>
      <c r="K63" s="23">
        <f>0.002*G56</f>
        <v>66.070785512212581</v>
      </c>
      <c r="L63" s="23"/>
      <c r="M63" s="23">
        <f t="shared" si="11"/>
        <v>66.070785512212581</v>
      </c>
      <c r="N63" s="23">
        <f>J63+L63+Grade8!I63</f>
        <v>0</v>
      </c>
      <c r="O63" s="23">
        <f t="shared" si="17"/>
        <v>58.010149679722645</v>
      </c>
      <c r="P63" s="23">
        <f t="shared" si="18"/>
        <v>5.0885755224991263</v>
      </c>
      <c r="Q63" s="23"/>
    </row>
    <row r="64" spans="1:17" x14ac:dyDescent="0.2">
      <c r="A64" s="5">
        <v>73</v>
      </c>
      <c r="H64" s="22"/>
      <c r="J64" s="23"/>
      <c r="K64" s="23">
        <f>0.002*G56</f>
        <v>66.070785512212581</v>
      </c>
      <c r="L64" s="23"/>
      <c r="M64" s="23">
        <f t="shared" si="11"/>
        <v>66.070785512212581</v>
      </c>
      <c r="N64" s="23">
        <f>J64+L64+Grade8!I64</f>
        <v>0</v>
      </c>
      <c r="O64" s="23">
        <f t="shared" si="17"/>
        <v>58.010149679722645</v>
      </c>
      <c r="P64" s="23">
        <f t="shared" si="18"/>
        <v>4.8794815128346389</v>
      </c>
      <c r="Q64" s="23"/>
    </row>
    <row r="65" spans="1:17" x14ac:dyDescent="0.2">
      <c r="A65" s="5">
        <v>74</v>
      </c>
      <c r="H65" s="22"/>
      <c r="J65" s="23"/>
      <c r="K65" s="23">
        <f>0.002*G56</f>
        <v>66.070785512212581</v>
      </c>
      <c r="L65" s="23"/>
      <c r="M65" s="23">
        <f t="shared" si="11"/>
        <v>66.070785512212581</v>
      </c>
      <c r="N65" s="23">
        <f>J65+L65+Grade8!I65</f>
        <v>0</v>
      </c>
      <c r="O65" s="23">
        <f t="shared" si="17"/>
        <v>58.010149679722645</v>
      </c>
      <c r="P65" s="23">
        <f t="shared" si="18"/>
        <v>4.6789793585301158</v>
      </c>
      <c r="Q65" s="23"/>
    </row>
    <row r="66" spans="1:17" x14ac:dyDescent="0.2">
      <c r="A66" s="5">
        <v>75</v>
      </c>
      <c r="H66" s="22"/>
      <c r="J66" s="23"/>
      <c r="K66" s="23">
        <f>0.002*G56</f>
        <v>66.070785512212581</v>
      </c>
      <c r="L66" s="23"/>
      <c r="M66" s="23">
        <f t="shared" si="11"/>
        <v>66.070785512212581</v>
      </c>
      <c r="N66" s="23">
        <f>J66+L66+Grade8!I66</f>
        <v>0</v>
      </c>
      <c r="O66" s="23">
        <f t="shared" si="17"/>
        <v>58.010149679722645</v>
      </c>
      <c r="P66" s="23">
        <f t="shared" si="18"/>
        <v>4.486716012749616</v>
      </c>
      <c r="Q66" s="23"/>
    </row>
    <row r="67" spans="1:17" x14ac:dyDescent="0.2">
      <c r="A67" s="5">
        <v>76</v>
      </c>
      <c r="H67" s="22"/>
      <c r="J67" s="23"/>
      <c r="K67" s="23">
        <f>0.002*G56</f>
        <v>66.070785512212581</v>
      </c>
      <c r="L67" s="23"/>
      <c r="M67" s="23">
        <f t="shared" si="11"/>
        <v>66.070785512212581</v>
      </c>
      <c r="N67" s="23">
        <f>J67+L67+Grade8!I67</f>
        <v>0</v>
      </c>
      <c r="O67" s="23">
        <f t="shared" si="17"/>
        <v>58.010149679722645</v>
      </c>
      <c r="P67" s="23">
        <f t="shared" si="18"/>
        <v>4.3023529356598349</v>
      </c>
      <c r="Q67" s="23"/>
    </row>
    <row r="68" spans="1:17" x14ac:dyDescent="0.2">
      <c r="A68" s="5">
        <v>77</v>
      </c>
      <c r="H68" s="22"/>
      <c r="J68" s="23"/>
      <c r="K68" s="23">
        <f>0.002*G56</f>
        <v>66.070785512212581</v>
      </c>
      <c r="L68" s="23"/>
      <c r="M68" s="23">
        <f t="shared" si="11"/>
        <v>66.070785512212581</v>
      </c>
      <c r="N68" s="23">
        <f>J68+L68+Grade8!I68</f>
        <v>0</v>
      </c>
      <c r="O68" s="23">
        <f t="shared" si="17"/>
        <v>58.010149679722645</v>
      </c>
      <c r="P68" s="23">
        <f t="shared" si="18"/>
        <v>4.1255654983247041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6673.1493367334706</v>
      </c>
      <c r="L69" s="23"/>
      <c r="M69" s="23">
        <f t="shared" si="11"/>
        <v>6673.1493367334706</v>
      </c>
      <c r="N69" s="23">
        <f>J69+L69+Grade8!I69</f>
        <v>0</v>
      </c>
      <c r="O69" s="23">
        <f>IF(A69&lt;startage,1,0)*(M69-N69)+IF(A69&gt;=startage,1,0)*(completionprob*(part*(I69-N69)+K69))</f>
        <v>5859.0251176519869</v>
      </c>
      <c r="P69" s="23">
        <f>O69/return^(A69-startage+1)</f>
        <v>399.56028352054273</v>
      </c>
      <c r="Q69" s="23"/>
    </row>
    <row r="70" spans="1:17" x14ac:dyDescent="0.2">
      <c r="A70" s="5">
        <v>79</v>
      </c>
      <c r="H70" s="22"/>
      <c r="P70" s="23">
        <f>SUM(P5:P69)</f>
        <v>1.716671249596402E-11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Meta!A4+6</f>
        <v>16</v>
      </c>
      <c r="C2" s="8">
        <f>Meta!B4</f>
        <v>29093</v>
      </c>
      <c r="D2" s="8">
        <f>Meta!C4</f>
        <v>13383</v>
      </c>
      <c r="E2" s="1">
        <f>Meta!D4</f>
        <v>0.1</v>
      </c>
      <c r="F2" s="1">
        <f>Meta!H4</f>
        <v>1.9496869757628374</v>
      </c>
      <c r="G2" s="1">
        <f>Meta!E4</f>
        <v>0.878</v>
      </c>
      <c r="H2" s="1">
        <f>Meta!F4</f>
        <v>1</v>
      </c>
      <c r="I2" s="1">
        <f>Meta!D3</f>
        <v>0.105</v>
      </c>
      <c r="J2" s="14"/>
      <c r="K2" s="13">
        <f>IRR(O5:O69)+1</f>
        <v>1.0420695324923539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B6" s="1">
        <v>1</v>
      </c>
      <c r="C6" s="5">
        <f>0.1*Grade9!C6</f>
        <v>1411.1716528561706</v>
      </c>
      <c r="D6" s="5">
        <f t="shared" ref="D6:D36" si="0">IF(A6&lt;startage,1,0)*(C6*(1-initialunempprob))+IF(A6=startage,1,0)*(C6*(1-unempprob))+IF(A6&gt;startage,1,0)*(C6*(1-unempprob)+unempprob*300*52)</f>
        <v>1262.9986293062727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96.619395141929857</v>
      </c>
      <c r="G6" s="5">
        <f t="shared" ref="G6:G56" si="3">D6-F6</f>
        <v>1166.379234164343</v>
      </c>
      <c r="H6" s="23">
        <f>0.1*Grade9!H6</f>
        <v>649.1136931401079</v>
      </c>
      <c r="I6" s="5">
        <f t="shared" ref="I6:I36" si="4">G6+IF(A6&lt;startage,1,0)*(H6*(1-initialunempprob))+IF(A6&gt;=startage,1,0)*(H6*(1-unempprob))</f>
        <v>1747.3359895247395</v>
      </c>
      <c r="J6" s="23">
        <f>0.05*feel*Grade9!G6</f>
        <v>154.52913116243238</v>
      </c>
      <c r="K6" s="23">
        <f t="shared" ref="K6:K36" si="5">IF(A6&gt;=startage,1,0)*0.002*G6</f>
        <v>0</v>
      </c>
      <c r="L6" s="23">
        <f>hstuition</f>
        <v>0</v>
      </c>
      <c r="M6" s="23">
        <f t="shared" ref="M6:M69" si="6">I6+K6</f>
        <v>1747.3359895247395</v>
      </c>
      <c r="N6" s="23">
        <f>J6+L6+Grade9!I6</f>
        <v>17001.891767797279</v>
      </c>
      <c r="O6" s="23">
        <f t="shared" ref="O6:O37" si="7">IF(A6&lt;startage,1,0)*(M6-N6)+IF(A6&gt;=startage,1,0)*(completionprob*(part*(I6-N6)+K6))</f>
        <v>-15254.555778272539</v>
      </c>
      <c r="P6" s="23">
        <f t="shared" ref="P6:P36" si="8">O6/return^(A6-startage+1)</f>
        <v>-15254.555778272539</v>
      </c>
      <c r="Q6" s="23"/>
    </row>
    <row r="7" spans="1:17" x14ac:dyDescent="0.2">
      <c r="A7" s="5">
        <v>16</v>
      </c>
      <c r="B7" s="1">
        <f t="shared" ref="B7:B36" si="9">(1+experiencepremium)^(A7-startage)</f>
        <v>1</v>
      </c>
      <c r="C7" s="5">
        <f t="shared" ref="C7:C36" si="10">pretaxincome*B7/expnorm</f>
        <v>14921.882518406335</v>
      </c>
      <c r="D7" s="5">
        <f t="shared" si="0"/>
        <v>13429.694266565702</v>
      </c>
      <c r="E7" s="5">
        <f t="shared" si="1"/>
        <v>3929.6942665657025</v>
      </c>
      <c r="F7" s="5">
        <f t="shared" si="2"/>
        <v>1813.3104647054167</v>
      </c>
      <c r="G7" s="5">
        <f t="shared" si="3"/>
        <v>11616.383801860286</v>
      </c>
      <c r="H7" s="23">
        <f t="shared" ref="H7:H37" si="11">benefits*B7/expnorm</f>
        <v>6864.1787970931837</v>
      </c>
      <c r="I7" s="5">
        <f t="shared" si="4"/>
        <v>17794.144719244152</v>
      </c>
      <c r="J7" s="23"/>
      <c r="K7" s="23">
        <f t="shared" si="5"/>
        <v>23.232767603720571</v>
      </c>
      <c r="L7" s="23"/>
      <c r="M7" s="23">
        <f t="shared" si="6"/>
        <v>17817.377486847872</v>
      </c>
      <c r="N7" s="23">
        <f>J7+L7+Grade9!I7</f>
        <v>18406.139702550718</v>
      </c>
      <c r="O7" s="23">
        <f t="shared" si="7"/>
        <v>-516.93322538709799</v>
      </c>
      <c r="P7" s="23">
        <f t="shared" si="8"/>
        <v>-496.06404301134381</v>
      </c>
      <c r="Q7" s="23"/>
    </row>
    <row r="8" spans="1:17" x14ac:dyDescent="0.2">
      <c r="A8" s="5">
        <v>17</v>
      </c>
      <c r="B8" s="1">
        <f t="shared" si="9"/>
        <v>1.0249999999999999</v>
      </c>
      <c r="C8" s="5">
        <f t="shared" si="10"/>
        <v>15294.929581366492</v>
      </c>
      <c r="D8" s="5">
        <f t="shared" si="0"/>
        <v>15325.436623229843</v>
      </c>
      <c r="E8" s="5">
        <f t="shared" si="1"/>
        <v>5825.4366232298435</v>
      </c>
      <c r="F8" s="5">
        <f t="shared" si="2"/>
        <v>2337.4832263230519</v>
      </c>
      <c r="G8" s="5">
        <f t="shared" si="3"/>
        <v>12987.953396906792</v>
      </c>
      <c r="H8" s="23">
        <f t="shared" si="11"/>
        <v>7035.7832670205125</v>
      </c>
      <c r="I8" s="5">
        <f t="shared" si="4"/>
        <v>19320.158337225253</v>
      </c>
      <c r="J8" s="23"/>
      <c r="K8" s="23">
        <f t="shared" si="5"/>
        <v>25.975906793813586</v>
      </c>
      <c r="L8" s="23"/>
      <c r="M8" s="23">
        <f t="shared" si="6"/>
        <v>19346.134244019067</v>
      </c>
      <c r="N8" s="23">
        <f>J8+L8+Grade9!I8</f>
        <v>18789.165870114484</v>
      </c>
      <c r="O8" s="23">
        <f t="shared" si="7"/>
        <v>489.01823228822371</v>
      </c>
      <c r="P8" s="23">
        <f t="shared" si="8"/>
        <v>450.33080356718619</v>
      </c>
      <c r="Q8" s="23"/>
    </row>
    <row r="9" spans="1:17" x14ac:dyDescent="0.2">
      <c r="A9" s="5">
        <v>18</v>
      </c>
      <c r="B9" s="1">
        <f t="shared" si="9"/>
        <v>1.0506249999999999</v>
      </c>
      <c r="C9" s="5">
        <f t="shared" si="10"/>
        <v>15677.302820900655</v>
      </c>
      <c r="D9" s="5">
        <f t="shared" si="0"/>
        <v>15669.572538810589</v>
      </c>
      <c r="E9" s="5">
        <f t="shared" si="1"/>
        <v>6169.5725388105893</v>
      </c>
      <c r="F9" s="5">
        <f t="shared" si="2"/>
        <v>2432.6368069811278</v>
      </c>
      <c r="G9" s="5">
        <f t="shared" si="3"/>
        <v>13236.935731829461</v>
      </c>
      <c r="H9" s="23">
        <f t="shared" si="11"/>
        <v>7211.6778486960247</v>
      </c>
      <c r="I9" s="5">
        <f t="shared" si="4"/>
        <v>19727.445795655884</v>
      </c>
      <c r="J9" s="23"/>
      <c r="K9" s="23">
        <f t="shared" si="5"/>
        <v>26.47387146365892</v>
      </c>
      <c r="L9" s="23"/>
      <c r="M9" s="23">
        <f t="shared" si="6"/>
        <v>19753.919667119542</v>
      </c>
      <c r="N9" s="23">
        <f>J9+L9+Grade9!I9</f>
        <v>19181.767691867346</v>
      </c>
      <c r="O9" s="23">
        <f t="shared" si="7"/>
        <v>502.34943427142855</v>
      </c>
      <c r="P9" s="23">
        <f t="shared" si="8"/>
        <v>443.93135690358525</v>
      </c>
      <c r="Q9" s="23"/>
    </row>
    <row r="10" spans="1:17" x14ac:dyDescent="0.2">
      <c r="A10" s="5">
        <v>19</v>
      </c>
      <c r="B10" s="1">
        <f t="shared" si="9"/>
        <v>1.0768906249999999</v>
      </c>
      <c r="C10" s="5">
        <f t="shared" si="10"/>
        <v>16069.23539142317</v>
      </c>
      <c r="D10" s="5">
        <f t="shared" si="0"/>
        <v>16022.311852280853</v>
      </c>
      <c r="E10" s="5">
        <f t="shared" si="1"/>
        <v>6522.3118522808527</v>
      </c>
      <c r="F10" s="5">
        <f t="shared" si="2"/>
        <v>2530.1692271556558</v>
      </c>
      <c r="G10" s="5">
        <f t="shared" si="3"/>
        <v>13492.142625125198</v>
      </c>
      <c r="H10" s="23">
        <f t="shared" si="11"/>
        <v>7391.9697949134252</v>
      </c>
      <c r="I10" s="5">
        <f t="shared" si="4"/>
        <v>20144.91544054728</v>
      </c>
      <c r="J10" s="23"/>
      <c r="K10" s="23">
        <f t="shared" si="5"/>
        <v>26.984285250250394</v>
      </c>
      <c r="L10" s="23"/>
      <c r="M10" s="23">
        <f t="shared" si="6"/>
        <v>20171.899725797532</v>
      </c>
      <c r="N10" s="23">
        <f>J10+L10+Grade9!I10</f>
        <v>19584.18455916403</v>
      </c>
      <c r="O10" s="23">
        <f t="shared" si="7"/>
        <v>516.01391630421301</v>
      </c>
      <c r="P10" s="23">
        <f t="shared" si="8"/>
        <v>437.59728680794865</v>
      </c>
      <c r="Q10" s="23"/>
    </row>
    <row r="11" spans="1:17" x14ac:dyDescent="0.2">
      <c r="A11" s="5">
        <v>20</v>
      </c>
      <c r="B11" s="1">
        <f t="shared" si="9"/>
        <v>1.1038128906249998</v>
      </c>
      <c r="C11" s="5">
        <f t="shared" si="10"/>
        <v>16470.96627620875</v>
      </c>
      <c r="D11" s="5">
        <f t="shared" si="0"/>
        <v>16383.869648587875</v>
      </c>
      <c r="E11" s="5">
        <f t="shared" si="1"/>
        <v>6883.8696485878754</v>
      </c>
      <c r="F11" s="5">
        <f t="shared" si="2"/>
        <v>2630.1399578345477</v>
      </c>
      <c r="G11" s="5">
        <f t="shared" si="3"/>
        <v>13753.729690753327</v>
      </c>
      <c r="H11" s="23">
        <f t="shared" si="11"/>
        <v>7576.7690397862598</v>
      </c>
      <c r="I11" s="5">
        <f t="shared" si="4"/>
        <v>20572.821826560961</v>
      </c>
      <c r="J11" s="23"/>
      <c r="K11" s="23">
        <f t="shared" si="5"/>
        <v>27.507459381506656</v>
      </c>
      <c r="L11" s="23"/>
      <c r="M11" s="23">
        <f t="shared" si="6"/>
        <v>20600.329285942469</v>
      </c>
      <c r="N11" s="23">
        <f>J11+L11+Grade9!I11</f>
        <v>19996.661848143129</v>
      </c>
      <c r="O11" s="23">
        <f t="shared" si="7"/>
        <v>530.02001038781975</v>
      </c>
      <c r="P11" s="23">
        <f t="shared" si="8"/>
        <v>431.32911498714935</v>
      </c>
      <c r="Q11" s="23"/>
    </row>
    <row r="12" spans="1:17" x14ac:dyDescent="0.2">
      <c r="A12" s="5">
        <v>21</v>
      </c>
      <c r="B12" s="1">
        <f t="shared" si="9"/>
        <v>1.1314082128906247</v>
      </c>
      <c r="C12" s="5">
        <f t="shared" si="10"/>
        <v>16882.740433113966</v>
      </c>
      <c r="D12" s="5">
        <f t="shared" si="0"/>
        <v>16754.466389802568</v>
      </c>
      <c r="E12" s="5">
        <f t="shared" si="1"/>
        <v>7254.4663898025683</v>
      </c>
      <c r="F12" s="5">
        <f t="shared" si="2"/>
        <v>2732.6099567804104</v>
      </c>
      <c r="G12" s="5">
        <f t="shared" si="3"/>
        <v>14021.856433022158</v>
      </c>
      <c r="H12" s="23">
        <f t="shared" si="11"/>
        <v>7766.1882657809165</v>
      </c>
      <c r="I12" s="5">
        <f t="shared" si="4"/>
        <v>21011.425872224983</v>
      </c>
      <c r="J12" s="23"/>
      <c r="K12" s="23">
        <f t="shared" si="5"/>
        <v>28.043712866044316</v>
      </c>
      <c r="L12" s="23"/>
      <c r="M12" s="23">
        <f t="shared" si="6"/>
        <v>21039.469585091028</v>
      </c>
      <c r="N12" s="23">
        <f>J12+L12+Grade9!I12</f>
        <v>20419.451069346705</v>
      </c>
      <c r="O12" s="23">
        <f t="shared" si="7"/>
        <v>544.37625682351484</v>
      </c>
      <c r="P12" s="23">
        <f t="shared" si="8"/>
        <v>425.12729030711341</v>
      </c>
      <c r="Q12" s="23"/>
    </row>
    <row r="13" spans="1:17" x14ac:dyDescent="0.2">
      <c r="A13" s="5">
        <v>22</v>
      </c>
      <c r="B13" s="1">
        <f t="shared" si="9"/>
        <v>1.1596934182128902</v>
      </c>
      <c r="C13" s="5">
        <f t="shared" si="10"/>
        <v>17304.808943941811</v>
      </c>
      <c r="D13" s="5">
        <f t="shared" si="0"/>
        <v>17134.328049547628</v>
      </c>
      <c r="E13" s="5">
        <f t="shared" si="1"/>
        <v>7634.3280495476283</v>
      </c>
      <c r="F13" s="5">
        <f t="shared" si="2"/>
        <v>2837.6417056999194</v>
      </c>
      <c r="G13" s="5">
        <f t="shared" si="3"/>
        <v>14296.686343847708</v>
      </c>
      <c r="H13" s="23">
        <f t="shared" si="11"/>
        <v>7960.3429724254383</v>
      </c>
      <c r="I13" s="5">
        <f t="shared" si="4"/>
        <v>21460.995019030604</v>
      </c>
      <c r="J13" s="23"/>
      <c r="K13" s="23">
        <f t="shared" si="5"/>
        <v>28.593372687695418</v>
      </c>
      <c r="L13" s="23"/>
      <c r="M13" s="23">
        <f t="shared" si="6"/>
        <v>21489.588391718298</v>
      </c>
      <c r="N13" s="23">
        <f>J13+L13+Grade9!I13</f>
        <v>20852.810021080375</v>
      </c>
      <c r="O13" s="23">
        <f t="shared" si="7"/>
        <v>559.09140942009799</v>
      </c>
      <c r="P13" s="23">
        <f t="shared" si="8"/>
        <v>418.99219258166272</v>
      </c>
      <c r="Q13" s="23"/>
    </row>
    <row r="14" spans="1:17" x14ac:dyDescent="0.2">
      <c r="A14" s="5">
        <v>23</v>
      </c>
      <c r="B14" s="1">
        <f t="shared" si="9"/>
        <v>1.1886857536682125</v>
      </c>
      <c r="C14" s="5">
        <f t="shared" si="10"/>
        <v>17737.429167540358</v>
      </c>
      <c r="D14" s="5">
        <f t="shared" si="0"/>
        <v>17523.686250786322</v>
      </c>
      <c r="E14" s="5">
        <f t="shared" si="1"/>
        <v>8023.6862507863225</v>
      </c>
      <c r="F14" s="5">
        <f t="shared" si="2"/>
        <v>2945.2992483424182</v>
      </c>
      <c r="G14" s="5">
        <f t="shared" si="3"/>
        <v>14578.387002443904</v>
      </c>
      <c r="H14" s="23">
        <f t="shared" si="11"/>
        <v>8159.3515467360749</v>
      </c>
      <c r="I14" s="5">
        <f t="shared" si="4"/>
        <v>21921.803394506373</v>
      </c>
      <c r="J14" s="23"/>
      <c r="K14" s="23">
        <f t="shared" si="5"/>
        <v>29.156774004887808</v>
      </c>
      <c r="L14" s="23"/>
      <c r="M14" s="23">
        <f t="shared" si="6"/>
        <v>21950.960168511261</v>
      </c>
      <c r="N14" s="23">
        <f>J14+L14+Grade9!I14</f>
        <v>21297.002946607383</v>
      </c>
      <c r="O14" s="23">
        <f t="shared" si="7"/>
        <v>574.17444083160444</v>
      </c>
      <c r="P14" s="23">
        <f t="shared" si="8"/>
        <v>412.92413619450468</v>
      </c>
      <c r="Q14" s="23"/>
    </row>
    <row r="15" spans="1:17" x14ac:dyDescent="0.2">
      <c r="A15" s="5">
        <v>24</v>
      </c>
      <c r="B15" s="1">
        <f t="shared" si="9"/>
        <v>1.2184028975099177</v>
      </c>
      <c r="C15" s="5">
        <f t="shared" si="10"/>
        <v>18180.864896728868</v>
      </c>
      <c r="D15" s="5">
        <f t="shared" si="0"/>
        <v>17922.778407055979</v>
      </c>
      <c r="E15" s="5">
        <f t="shared" si="1"/>
        <v>8422.7784070559792</v>
      </c>
      <c r="F15" s="5">
        <f t="shared" si="2"/>
        <v>3055.6482295509786</v>
      </c>
      <c r="G15" s="5">
        <f t="shared" si="3"/>
        <v>14867.130177505001</v>
      </c>
      <c r="H15" s="23">
        <f t="shared" si="11"/>
        <v>8363.3353354044757</v>
      </c>
      <c r="I15" s="5">
        <f t="shared" si="4"/>
        <v>22394.131979369031</v>
      </c>
      <c r="J15" s="23"/>
      <c r="K15" s="23">
        <f t="shared" si="5"/>
        <v>29.734260355010004</v>
      </c>
      <c r="L15" s="23"/>
      <c r="M15" s="23">
        <f t="shared" si="6"/>
        <v>22423.86623972404</v>
      </c>
      <c r="N15" s="23">
        <f>J15+L15+Grade9!I15</f>
        <v>21752.300695272563</v>
      </c>
      <c r="O15" s="23">
        <f t="shared" si="7"/>
        <v>589.63454802839783</v>
      </c>
      <c r="P15" s="23">
        <f t="shared" si="8"/>
        <v>406.92337356129701</v>
      </c>
      <c r="Q15" s="23"/>
    </row>
    <row r="16" spans="1:17" x14ac:dyDescent="0.2">
      <c r="A16" s="5">
        <v>25</v>
      </c>
      <c r="B16" s="1">
        <f t="shared" si="9"/>
        <v>1.2488629699476654</v>
      </c>
      <c r="C16" s="5">
        <f t="shared" si="10"/>
        <v>18635.386519147083</v>
      </c>
      <c r="D16" s="5">
        <f t="shared" si="0"/>
        <v>18331.847867232376</v>
      </c>
      <c r="E16" s="5">
        <f t="shared" si="1"/>
        <v>8831.8478672323763</v>
      </c>
      <c r="F16" s="5">
        <f t="shared" si="2"/>
        <v>3185.348328651371</v>
      </c>
      <c r="G16" s="5">
        <f t="shared" si="3"/>
        <v>15146.499538581005</v>
      </c>
      <c r="H16" s="23">
        <f t="shared" si="11"/>
        <v>8572.4187187895859</v>
      </c>
      <c r="I16" s="5">
        <f t="shared" si="4"/>
        <v>22861.676385491632</v>
      </c>
      <c r="J16" s="23"/>
      <c r="K16" s="23">
        <f t="shared" si="5"/>
        <v>30.292999077162012</v>
      </c>
      <c r="L16" s="23"/>
      <c r="M16" s="23">
        <f t="shared" si="6"/>
        <v>22891.969384568794</v>
      </c>
      <c r="N16" s="23">
        <f>J16+L16+Grade9!I16</f>
        <v>22218.980887654379</v>
      </c>
      <c r="O16" s="23">
        <f t="shared" si="7"/>
        <v>590.88390029085576</v>
      </c>
      <c r="P16" s="23">
        <f t="shared" si="8"/>
        <v>391.32281863760056</v>
      </c>
      <c r="Q16" s="23"/>
    </row>
    <row r="17" spans="1:17" x14ac:dyDescent="0.2">
      <c r="A17" s="5">
        <v>26</v>
      </c>
      <c r="B17" s="1">
        <f t="shared" si="9"/>
        <v>1.2800845441963571</v>
      </c>
      <c r="C17" s="5">
        <f t="shared" si="10"/>
        <v>19101.271182125762</v>
      </c>
      <c r="D17" s="5">
        <f t="shared" si="0"/>
        <v>18751.144063913187</v>
      </c>
      <c r="E17" s="5">
        <f t="shared" si="1"/>
        <v>9251.144063913187</v>
      </c>
      <c r="F17" s="5">
        <f t="shared" si="2"/>
        <v>3322.2485368676553</v>
      </c>
      <c r="G17" s="5">
        <f t="shared" si="3"/>
        <v>15428.895527045532</v>
      </c>
      <c r="H17" s="23">
        <f t="shared" si="11"/>
        <v>8786.7291867593267</v>
      </c>
      <c r="I17" s="5">
        <f t="shared" si="4"/>
        <v>23336.951795128927</v>
      </c>
      <c r="J17" s="23"/>
      <c r="K17" s="23">
        <f t="shared" si="5"/>
        <v>30.857791054091063</v>
      </c>
      <c r="L17" s="23"/>
      <c r="M17" s="23">
        <f t="shared" si="6"/>
        <v>23367.809586183019</v>
      </c>
      <c r="N17" s="23">
        <f>J17+L17+Grade9!I17</f>
        <v>22686.846259678714</v>
      </c>
      <c r="O17" s="23">
        <f t="shared" si="7"/>
        <v>597.88580067077919</v>
      </c>
      <c r="P17" s="23">
        <f t="shared" si="8"/>
        <v>379.97459170562149</v>
      </c>
      <c r="Q17" s="23"/>
    </row>
    <row r="18" spans="1:17" x14ac:dyDescent="0.2">
      <c r="A18" s="5">
        <v>27</v>
      </c>
      <c r="B18" s="1">
        <f t="shared" si="9"/>
        <v>1.312086657801266</v>
      </c>
      <c r="C18" s="5">
        <f t="shared" si="10"/>
        <v>19578.802961678906</v>
      </c>
      <c r="D18" s="5">
        <f t="shared" si="0"/>
        <v>19180.922665511018</v>
      </c>
      <c r="E18" s="5">
        <f t="shared" si="1"/>
        <v>9680.9226655110178</v>
      </c>
      <c r="F18" s="5">
        <f t="shared" si="2"/>
        <v>3462.5712502893475</v>
      </c>
      <c r="G18" s="5">
        <f t="shared" si="3"/>
        <v>15718.35141522167</v>
      </c>
      <c r="H18" s="23">
        <f t="shared" si="11"/>
        <v>9006.3974164283081</v>
      </c>
      <c r="I18" s="5">
        <f t="shared" si="4"/>
        <v>23824.109090007147</v>
      </c>
      <c r="J18" s="23"/>
      <c r="K18" s="23">
        <f t="shared" si="5"/>
        <v>31.436702830443341</v>
      </c>
      <c r="L18" s="23"/>
      <c r="M18" s="23">
        <f t="shared" si="6"/>
        <v>23855.545792837591</v>
      </c>
      <c r="N18" s="23">
        <f>J18+L18+Grade9!I18</f>
        <v>23156.437591170681</v>
      </c>
      <c r="O18" s="23">
        <f t="shared" si="7"/>
        <v>613.81700106354606</v>
      </c>
      <c r="P18" s="23">
        <f t="shared" si="8"/>
        <v>374.35059890384116</v>
      </c>
      <c r="Q18" s="23"/>
    </row>
    <row r="19" spans="1:17" x14ac:dyDescent="0.2">
      <c r="A19" s="5">
        <v>28</v>
      </c>
      <c r="B19" s="1">
        <f t="shared" si="9"/>
        <v>1.3448888242462975</v>
      </c>
      <c r="C19" s="5">
        <f t="shared" si="10"/>
        <v>20068.273035720875</v>
      </c>
      <c r="D19" s="5">
        <f t="shared" si="0"/>
        <v>19621.445732148786</v>
      </c>
      <c r="E19" s="5">
        <f t="shared" si="1"/>
        <v>10121.445732148786</v>
      </c>
      <c r="F19" s="5">
        <f t="shared" si="2"/>
        <v>3606.4020315465787</v>
      </c>
      <c r="G19" s="5">
        <f t="shared" si="3"/>
        <v>16015.043700602208</v>
      </c>
      <c r="H19" s="23">
        <f t="shared" si="11"/>
        <v>9231.5573518390174</v>
      </c>
      <c r="I19" s="5">
        <f t="shared" si="4"/>
        <v>24323.445317257323</v>
      </c>
      <c r="J19" s="23"/>
      <c r="K19" s="23">
        <f t="shared" si="5"/>
        <v>32.030087401204419</v>
      </c>
      <c r="L19" s="23"/>
      <c r="M19" s="23">
        <f t="shared" si="6"/>
        <v>24355.475404658526</v>
      </c>
      <c r="N19" s="23">
        <f>J19+L19+Grade9!I19</f>
        <v>23637.768705949944</v>
      </c>
      <c r="O19" s="23">
        <f t="shared" si="7"/>
        <v>630.14648146613638</v>
      </c>
      <c r="P19" s="23">
        <f t="shared" si="8"/>
        <v>368.79450074219386</v>
      </c>
      <c r="Q19" s="23"/>
    </row>
    <row r="20" spans="1:17" x14ac:dyDescent="0.2">
      <c r="A20" s="5">
        <v>29</v>
      </c>
      <c r="B20" s="1">
        <f t="shared" si="9"/>
        <v>1.3785110448524549</v>
      </c>
      <c r="C20" s="5">
        <f t="shared" si="10"/>
        <v>20569.979861613898</v>
      </c>
      <c r="D20" s="5">
        <f t="shared" si="0"/>
        <v>20072.981875452508</v>
      </c>
      <c r="E20" s="5">
        <f t="shared" si="1"/>
        <v>10572.981875452508</v>
      </c>
      <c r="F20" s="5">
        <f t="shared" si="2"/>
        <v>3753.8285823352435</v>
      </c>
      <c r="G20" s="5">
        <f t="shared" si="3"/>
        <v>16319.153293117264</v>
      </c>
      <c r="H20" s="23">
        <f t="shared" si="11"/>
        <v>9462.3462856349906</v>
      </c>
      <c r="I20" s="5">
        <f t="shared" si="4"/>
        <v>24835.264950188757</v>
      </c>
      <c r="J20" s="23"/>
      <c r="K20" s="23">
        <f t="shared" si="5"/>
        <v>32.638306586234528</v>
      </c>
      <c r="L20" s="23"/>
      <c r="M20" s="23">
        <f t="shared" si="6"/>
        <v>24867.903256774993</v>
      </c>
      <c r="N20" s="23">
        <f>J20+L20+Grade9!I20</f>
        <v>24131.133098598693</v>
      </c>
      <c r="O20" s="23">
        <f t="shared" si="7"/>
        <v>646.88419887879002</v>
      </c>
      <c r="P20" s="23">
        <f t="shared" si="8"/>
        <v>363.30616321847822</v>
      </c>
      <c r="Q20" s="23"/>
    </row>
    <row r="21" spans="1:17" x14ac:dyDescent="0.2">
      <c r="A21" s="5">
        <v>30</v>
      </c>
      <c r="B21" s="1">
        <f t="shared" si="9"/>
        <v>1.4129738209737661</v>
      </c>
      <c r="C21" s="5">
        <f t="shared" si="10"/>
        <v>21084.22935815424</v>
      </c>
      <c r="D21" s="5">
        <f t="shared" si="0"/>
        <v>20535.806422338817</v>
      </c>
      <c r="E21" s="5">
        <f t="shared" si="1"/>
        <v>11035.806422338817</v>
      </c>
      <c r="F21" s="5">
        <f t="shared" si="2"/>
        <v>3904.9407968936239</v>
      </c>
      <c r="G21" s="5">
        <f t="shared" si="3"/>
        <v>16630.865625445193</v>
      </c>
      <c r="H21" s="23">
        <f t="shared" si="11"/>
        <v>9698.9049427758655</v>
      </c>
      <c r="I21" s="5">
        <f t="shared" si="4"/>
        <v>25359.880073943474</v>
      </c>
      <c r="J21" s="23"/>
      <c r="K21" s="23">
        <f t="shared" si="5"/>
        <v>33.261731250890385</v>
      </c>
      <c r="L21" s="23"/>
      <c r="M21" s="23">
        <f t="shared" si="6"/>
        <v>25393.141805194366</v>
      </c>
      <c r="N21" s="23">
        <f>J21+L21+Grade9!I21</f>
        <v>24636.831601063659</v>
      </c>
      <c r="O21" s="23">
        <f t="shared" si="7"/>
        <v>664.04035922675905</v>
      </c>
      <c r="P21" s="23">
        <f t="shared" si="8"/>
        <v>357.88541503687367</v>
      </c>
      <c r="Q21" s="23"/>
    </row>
    <row r="22" spans="1:17" x14ac:dyDescent="0.2">
      <c r="A22" s="5">
        <v>31</v>
      </c>
      <c r="B22" s="1">
        <f t="shared" si="9"/>
        <v>1.4482981664981105</v>
      </c>
      <c r="C22" s="5">
        <f t="shared" si="10"/>
        <v>21611.335092108104</v>
      </c>
      <c r="D22" s="5">
        <f t="shared" si="0"/>
        <v>21010.201582897294</v>
      </c>
      <c r="E22" s="5">
        <f t="shared" si="1"/>
        <v>11510.201582897294</v>
      </c>
      <c r="F22" s="5">
        <f t="shared" si="2"/>
        <v>4059.8308168159665</v>
      </c>
      <c r="G22" s="5">
        <f t="shared" si="3"/>
        <v>16950.370766081327</v>
      </c>
      <c r="H22" s="23">
        <f t="shared" si="11"/>
        <v>9941.3775663452634</v>
      </c>
      <c r="I22" s="5">
        <f t="shared" si="4"/>
        <v>25897.610575792067</v>
      </c>
      <c r="J22" s="23"/>
      <c r="K22" s="23">
        <f t="shared" si="5"/>
        <v>33.900741532162655</v>
      </c>
      <c r="L22" s="23"/>
      <c r="M22" s="23">
        <f t="shared" si="6"/>
        <v>25931.511317324228</v>
      </c>
      <c r="N22" s="23">
        <f>J22+L22+Grade9!I22</f>
        <v>25155.172566090252</v>
      </c>
      <c r="O22" s="23">
        <f t="shared" si="7"/>
        <v>681.62542358343217</v>
      </c>
      <c r="P22" s="23">
        <f t="shared" si="8"/>
        <v>352.53204981302514</v>
      </c>
      <c r="Q22" s="23"/>
    </row>
    <row r="23" spans="1:17" x14ac:dyDescent="0.2">
      <c r="A23" s="5">
        <v>32</v>
      </c>
      <c r="B23" s="1">
        <f t="shared" si="9"/>
        <v>1.4845056206605631</v>
      </c>
      <c r="C23" s="5">
        <f t="shared" si="10"/>
        <v>22151.618469410805</v>
      </c>
      <c r="D23" s="5">
        <f t="shared" si="0"/>
        <v>21496.456622469726</v>
      </c>
      <c r="E23" s="5">
        <f t="shared" si="1"/>
        <v>11996.456622469726</v>
      </c>
      <c r="F23" s="5">
        <f t="shared" si="2"/>
        <v>4218.593087236366</v>
      </c>
      <c r="G23" s="5">
        <f t="shared" si="3"/>
        <v>17277.863535233359</v>
      </c>
      <c r="H23" s="23">
        <f t="shared" si="11"/>
        <v>10189.912005503895</v>
      </c>
      <c r="I23" s="5">
        <f t="shared" si="4"/>
        <v>26448.784340186867</v>
      </c>
      <c r="J23" s="23"/>
      <c r="K23" s="23">
        <f t="shared" si="5"/>
        <v>34.555727070466716</v>
      </c>
      <c r="L23" s="23"/>
      <c r="M23" s="23">
        <f t="shared" si="6"/>
        <v>26483.340067257333</v>
      </c>
      <c r="N23" s="23">
        <f>J23+L23+Grade9!I23</f>
        <v>25686.472055242506</v>
      </c>
      <c r="O23" s="23">
        <f t="shared" si="7"/>
        <v>699.65011454901844</v>
      </c>
      <c r="P23" s="23">
        <f t="shared" si="8"/>
        <v>347.24582817863984</v>
      </c>
      <c r="Q23" s="23"/>
    </row>
    <row r="24" spans="1:17" x14ac:dyDescent="0.2">
      <c r="A24" s="5">
        <v>33</v>
      </c>
      <c r="B24" s="1">
        <f t="shared" si="9"/>
        <v>1.521618261177077</v>
      </c>
      <c r="C24" s="5">
        <f t="shared" si="10"/>
        <v>22705.40893114607</v>
      </c>
      <c r="D24" s="5">
        <f t="shared" si="0"/>
        <v>21994.868038031465</v>
      </c>
      <c r="E24" s="5">
        <f t="shared" si="1"/>
        <v>12494.868038031465</v>
      </c>
      <c r="F24" s="5">
        <f t="shared" si="2"/>
        <v>4381.3244144172731</v>
      </c>
      <c r="G24" s="5">
        <f t="shared" si="3"/>
        <v>17613.54362361419</v>
      </c>
      <c r="H24" s="23">
        <f t="shared" si="11"/>
        <v>10444.65980564149</v>
      </c>
      <c r="I24" s="5">
        <f t="shared" si="4"/>
        <v>27013.737448691529</v>
      </c>
      <c r="J24" s="23"/>
      <c r="K24" s="23">
        <f t="shared" si="5"/>
        <v>35.227087247228383</v>
      </c>
      <c r="L24" s="23"/>
      <c r="M24" s="23">
        <f t="shared" si="6"/>
        <v>27048.964535938758</v>
      </c>
      <c r="N24" s="23">
        <f>J24+L24+Grade9!I24</f>
        <v>26231.054031623571</v>
      </c>
      <c r="O24" s="23">
        <f t="shared" si="7"/>
        <v>718.12542278873332</v>
      </c>
      <c r="P24" s="23">
        <f t="shared" si="8"/>
        <v>342.02647978986545</v>
      </c>
      <c r="Q24" s="23"/>
    </row>
    <row r="25" spans="1:17" x14ac:dyDescent="0.2">
      <c r="A25" s="5">
        <v>34</v>
      </c>
      <c r="B25" s="1">
        <f t="shared" si="9"/>
        <v>1.559658717706504</v>
      </c>
      <c r="C25" s="5">
        <f t="shared" si="10"/>
        <v>23273.044154424722</v>
      </c>
      <c r="D25" s="5">
        <f t="shared" si="0"/>
        <v>22505.739738982251</v>
      </c>
      <c r="E25" s="5">
        <f t="shared" si="1"/>
        <v>13005.739738982251</v>
      </c>
      <c r="F25" s="5">
        <f t="shared" si="2"/>
        <v>4548.124024777705</v>
      </c>
      <c r="G25" s="5">
        <f t="shared" si="3"/>
        <v>17957.615714204545</v>
      </c>
      <c r="H25" s="23">
        <f t="shared" si="11"/>
        <v>10705.776300782529</v>
      </c>
      <c r="I25" s="5">
        <f t="shared" si="4"/>
        <v>27592.814384908823</v>
      </c>
      <c r="J25" s="23"/>
      <c r="K25" s="23">
        <f t="shared" si="5"/>
        <v>35.915231428409093</v>
      </c>
      <c r="L25" s="23"/>
      <c r="M25" s="23">
        <f t="shared" si="6"/>
        <v>27628.72961633723</v>
      </c>
      <c r="N25" s="23">
        <f>J25+L25+Grade9!I25</f>
        <v>26789.250557414154</v>
      </c>
      <c r="O25" s="23">
        <f t="shared" si="7"/>
        <v>737.06261373446227</v>
      </c>
      <c r="P25" s="23">
        <f t="shared" si="8"/>
        <v>336.87370524351286</v>
      </c>
      <c r="Q25" s="23"/>
    </row>
    <row r="26" spans="1:17" x14ac:dyDescent="0.2">
      <c r="A26" s="5">
        <v>35</v>
      </c>
      <c r="B26" s="1">
        <f t="shared" si="9"/>
        <v>1.5986501856491666</v>
      </c>
      <c r="C26" s="5">
        <f t="shared" si="10"/>
        <v>23854.87025828534</v>
      </c>
      <c r="D26" s="5">
        <f t="shared" si="0"/>
        <v>23029.383232456807</v>
      </c>
      <c r="E26" s="5">
        <f t="shared" si="1"/>
        <v>13529.383232456807</v>
      </c>
      <c r="F26" s="5">
        <f t="shared" si="2"/>
        <v>4719.0936253971468</v>
      </c>
      <c r="G26" s="5">
        <f t="shared" si="3"/>
        <v>18310.289607059662</v>
      </c>
      <c r="H26" s="23">
        <f t="shared" si="11"/>
        <v>10973.42070830209</v>
      </c>
      <c r="I26" s="5">
        <f t="shared" si="4"/>
        <v>28186.368244531543</v>
      </c>
      <c r="J26" s="23"/>
      <c r="K26" s="23">
        <f t="shared" si="5"/>
        <v>36.620579214119324</v>
      </c>
      <c r="L26" s="23"/>
      <c r="M26" s="23">
        <f t="shared" si="6"/>
        <v>28222.988823745662</v>
      </c>
      <c r="N26" s="23">
        <f>J26+L26+Grade9!I26</f>
        <v>27361.401996349508</v>
      </c>
      <c r="O26" s="23">
        <f t="shared" si="7"/>
        <v>756.47323445382278</v>
      </c>
      <c r="P26" s="23">
        <f t="shared" si="8"/>
        <v>331.78717790494721</v>
      </c>
      <c r="Q26" s="23"/>
    </row>
    <row r="27" spans="1:17" x14ac:dyDescent="0.2">
      <c r="A27" s="5">
        <v>36</v>
      </c>
      <c r="B27" s="1">
        <f t="shared" si="9"/>
        <v>1.6386164402903955</v>
      </c>
      <c r="C27" s="5">
        <f t="shared" si="10"/>
        <v>24451.242014742471</v>
      </c>
      <c r="D27" s="5">
        <f t="shared" si="0"/>
        <v>23566.117813268225</v>
      </c>
      <c r="E27" s="5">
        <f t="shared" si="1"/>
        <v>14066.117813268225</v>
      </c>
      <c r="F27" s="5">
        <f t="shared" si="2"/>
        <v>4894.3374660320751</v>
      </c>
      <c r="G27" s="5">
        <f t="shared" si="3"/>
        <v>18671.780347236148</v>
      </c>
      <c r="H27" s="23">
        <f t="shared" si="11"/>
        <v>11247.75622600964</v>
      </c>
      <c r="I27" s="5">
        <f t="shared" si="4"/>
        <v>28794.760950644824</v>
      </c>
      <c r="J27" s="23"/>
      <c r="K27" s="23">
        <f t="shared" si="5"/>
        <v>37.343560694472295</v>
      </c>
      <c r="L27" s="23"/>
      <c r="M27" s="23">
        <f t="shared" si="6"/>
        <v>28832.104511339297</v>
      </c>
      <c r="N27" s="23">
        <f>J27+L27+Grade9!I27</f>
        <v>27947.85722125824</v>
      </c>
      <c r="O27" s="23">
        <f t="shared" si="7"/>
        <v>776.3691206911675</v>
      </c>
      <c r="P27" s="23">
        <f t="shared" si="8"/>
        <v>326.76654565155928</v>
      </c>
      <c r="Q27" s="23"/>
    </row>
    <row r="28" spans="1:17" x14ac:dyDescent="0.2">
      <c r="A28" s="5">
        <v>37</v>
      </c>
      <c r="B28" s="1">
        <f t="shared" si="9"/>
        <v>1.6795818512976552</v>
      </c>
      <c r="C28" s="5">
        <f t="shared" si="10"/>
        <v>25062.523065111032</v>
      </c>
      <c r="D28" s="5">
        <f t="shared" si="0"/>
        <v>24116.270758599931</v>
      </c>
      <c r="E28" s="5">
        <f t="shared" si="1"/>
        <v>14616.270758599931</v>
      </c>
      <c r="F28" s="5">
        <f t="shared" si="2"/>
        <v>5073.9624026828769</v>
      </c>
      <c r="G28" s="5">
        <f t="shared" si="3"/>
        <v>19042.308355917055</v>
      </c>
      <c r="H28" s="23">
        <f t="shared" si="11"/>
        <v>11528.950131659882</v>
      </c>
      <c r="I28" s="5">
        <f t="shared" si="4"/>
        <v>29418.363474410951</v>
      </c>
      <c r="J28" s="23"/>
      <c r="K28" s="23">
        <f t="shared" si="5"/>
        <v>38.084616711834109</v>
      </c>
      <c r="L28" s="23"/>
      <c r="M28" s="23">
        <f t="shared" si="6"/>
        <v>29456.448091122784</v>
      </c>
      <c r="N28" s="23">
        <f>J28+L28+Grade9!I28</f>
        <v>28548.973826789697</v>
      </c>
      <c r="O28" s="23">
        <f t="shared" si="7"/>
        <v>796.7624040844513</v>
      </c>
      <c r="P28" s="23">
        <f t="shared" si="8"/>
        <v>321.811432535226</v>
      </c>
      <c r="Q28" s="23"/>
    </row>
    <row r="29" spans="1:17" x14ac:dyDescent="0.2">
      <c r="A29" s="5">
        <v>38</v>
      </c>
      <c r="B29" s="1">
        <f t="shared" si="9"/>
        <v>1.7215713975800966</v>
      </c>
      <c r="C29" s="5">
        <f t="shared" si="10"/>
        <v>25689.086141738808</v>
      </c>
      <c r="D29" s="5">
        <f t="shared" si="0"/>
        <v>24680.177527564927</v>
      </c>
      <c r="E29" s="5">
        <f t="shared" si="1"/>
        <v>15180.177527564927</v>
      </c>
      <c r="F29" s="5">
        <f t="shared" si="2"/>
        <v>5258.0779627499487</v>
      </c>
      <c r="G29" s="5">
        <f t="shared" si="3"/>
        <v>19422.099564814976</v>
      </c>
      <c r="H29" s="23">
        <f t="shared" si="11"/>
        <v>11817.173884951379</v>
      </c>
      <c r="I29" s="5">
        <f t="shared" si="4"/>
        <v>30057.556061271218</v>
      </c>
      <c r="J29" s="23"/>
      <c r="K29" s="23">
        <f t="shared" si="5"/>
        <v>38.844199129629956</v>
      </c>
      <c r="L29" s="23"/>
      <c r="M29" s="23">
        <f t="shared" si="6"/>
        <v>30096.400260400849</v>
      </c>
      <c r="N29" s="23">
        <f>J29+L29+Grade9!I29</f>
        <v>29165.118347459444</v>
      </c>
      <c r="O29" s="23">
        <f t="shared" si="7"/>
        <v>817.66551956255296</v>
      </c>
      <c r="P29" s="23">
        <f t="shared" si="8"/>
        <v>316.92144036729673</v>
      </c>
      <c r="Q29" s="23"/>
    </row>
    <row r="30" spans="1:17" x14ac:dyDescent="0.2">
      <c r="A30" s="5">
        <v>39</v>
      </c>
      <c r="B30" s="1">
        <f t="shared" si="9"/>
        <v>1.7646106825195991</v>
      </c>
      <c r="C30" s="5">
        <f t="shared" si="10"/>
        <v>26331.313295282274</v>
      </c>
      <c r="D30" s="5">
        <f t="shared" si="0"/>
        <v>25258.181965754047</v>
      </c>
      <c r="E30" s="5">
        <f t="shared" si="1"/>
        <v>15758.181965754047</v>
      </c>
      <c r="F30" s="5">
        <f t="shared" si="2"/>
        <v>5446.7964118186965</v>
      </c>
      <c r="G30" s="5">
        <f t="shared" si="3"/>
        <v>19811.38555393535</v>
      </c>
      <c r="H30" s="23">
        <f t="shared" si="11"/>
        <v>12112.603232075164</v>
      </c>
      <c r="I30" s="5">
        <f t="shared" si="4"/>
        <v>30712.728462802996</v>
      </c>
      <c r="J30" s="23"/>
      <c r="K30" s="23">
        <f t="shared" si="5"/>
        <v>39.622771107870697</v>
      </c>
      <c r="L30" s="23"/>
      <c r="M30" s="23">
        <f t="shared" si="6"/>
        <v>30752.351233910867</v>
      </c>
      <c r="N30" s="23">
        <f>J30+L30+Grade9!I30</f>
        <v>29796.666481145927</v>
      </c>
      <c r="O30" s="23">
        <f t="shared" si="7"/>
        <v>839.09121292761688</v>
      </c>
      <c r="P30" s="23">
        <f t="shared" si="8"/>
        <v>312.09615022941648</v>
      </c>
      <c r="Q30" s="23"/>
    </row>
    <row r="31" spans="1:17" x14ac:dyDescent="0.2">
      <c r="A31" s="5">
        <v>40</v>
      </c>
      <c r="B31" s="1">
        <f t="shared" si="9"/>
        <v>1.8087259495825889</v>
      </c>
      <c r="C31" s="5">
        <f t="shared" si="10"/>
        <v>26989.596127664332</v>
      </c>
      <c r="D31" s="5">
        <f t="shared" si="0"/>
        <v>25850.636514897898</v>
      </c>
      <c r="E31" s="5">
        <f t="shared" si="1"/>
        <v>16350.636514897898</v>
      </c>
      <c r="F31" s="5">
        <f t="shared" si="2"/>
        <v>5640.2328221141634</v>
      </c>
      <c r="G31" s="5">
        <f t="shared" si="3"/>
        <v>20210.403692783737</v>
      </c>
      <c r="H31" s="23">
        <f t="shared" si="11"/>
        <v>12415.418312877042</v>
      </c>
      <c r="I31" s="5">
        <f t="shared" si="4"/>
        <v>31384.280174373074</v>
      </c>
      <c r="J31" s="23"/>
      <c r="K31" s="23">
        <f t="shared" si="5"/>
        <v>40.420807385567471</v>
      </c>
      <c r="L31" s="23"/>
      <c r="M31" s="23">
        <f t="shared" si="6"/>
        <v>31424.70098175864</v>
      </c>
      <c r="N31" s="23">
        <f>J31+L31+Grade9!I31</f>
        <v>30444.003318174575</v>
      </c>
      <c r="O31" s="23">
        <f t="shared" si="7"/>
        <v>861.05254862681079</v>
      </c>
      <c r="P31" s="23">
        <f t="shared" si="8"/>
        <v>307.33512391326201</v>
      </c>
      <c r="Q31" s="23"/>
    </row>
    <row r="32" spans="1:17" x14ac:dyDescent="0.2">
      <c r="A32" s="5">
        <v>41</v>
      </c>
      <c r="B32" s="1">
        <f t="shared" si="9"/>
        <v>1.8539440983221533</v>
      </c>
      <c r="C32" s="5">
        <f t="shared" si="10"/>
        <v>27664.336030855935</v>
      </c>
      <c r="D32" s="5">
        <f t="shared" si="0"/>
        <v>26457.902427770343</v>
      </c>
      <c r="E32" s="5">
        <f t="shared" si="1"/>
        <v>16957.902427770343</v>
      </c>
      <c r="F32" s="5">
        <f t="shared" si="2"/>
        <v>5838.505142667017</v>
      </c>
      <c r="G32" s="5">
        <f t="shared" si="3"/>
        <v>20619.397285103325</v>
      </c>
      <c r="H32" s="23">
        <f t="shared" si="11"/>
        <v>12725.803770698963</v>
      </c>
      <c r="I32" s="5">
        <f t="shared" si="4"/>
        <v>32072.62067873239</v>
      </c>
      <c r="J32" s="23"/>
      <c r="K32" s="23">
        <f t="shared" si="5"/>
        <v>41.23879457020665</v>
      </c>
      <c r="L32" s="23"/>
      <c r="M32" s="23">
        <f t="shared" si="6"/>
        <v>32113.859473302597</v>
      </c>
      <c r="N32" s="23">
        <f>J32+L32+Grade9!I32</f>
        <v>31107.523576128933</v>
      </c>
      <c r="O32" s="23">
        <f t="shared" si="7"/>
        <v>883.56291771847646</v>
      </c>
      <c r="P32" s="23">
        <f t="shared" si="8"/>
        <v>302.63790529231585</v>
      </c>
      <c r="Q32" s="23"/>
    </row>
    <row r="33" spans="1:17" x14ac:dyDescent="0.2">
      <c r="A33" s="5">
        <v>42</v>
      </c>
      <c r="B33" s="1">
        <f t="shared" si="9"/>
        <v>1.9002927007802071</v>
      </c>
      <c r="C33" s="5">
        <f t="shared" si="10"/>
        <v>28355.944431627333</v>
      </c>
      <c r="D33" s="5">
        <f t="shared" si="0"/>
        <v>27080.349988464601</v>
      </c>
      <c r="E33" s="5">
        <f t="shared" si="1"/>
        <v>17580.349988464601</v>
      </c>
      <c r="F33" s="5">
        <f t="shared" si="2"/>
        <v>6041.7342712336922</v>
      </c>
      <c r="G33" s="5">
        <f t="shared" si="3"/>
        <v>21038.61571723091</v>
      </c>
      <c r="H33" s="23">
        <f t="shared" si="11"/>
        <v>13043.948864966438</v>
      </c>
      <c r="I33" s="5">
        <f t="shared" si="4"/>
        <v>32778.169695700708</v>
      </c>
      <c r="J33" s="23"/>
      <c r="K33" s="23">
        <f t="shared" si="5"/>
        <v>42.077231434461822</v>
      </c>
      <c r="L33" s="23"/>
      <c r="M33" s="23">
        <f t="shared" si="6"/>
        <v>32820.246927135173</v>
      </c>
      <c r="N33" s="23">
        <f>J33+L33+Grade9!I33</f>
        <v>31787.631840532158</v>
      </c>
      <c r="O33" s="23">
        <f t="shared" si="7"/>
        <v>906.6360460374442</v>
      </c>
      <c r="P33" s="23">
        <f t="shared" si="8"/>
        <v>298.00402162854908</v>
      </c>
      <c r="Q33" s="23"/>
    </row>
    <row r="34" spans="1:17" x14ac:dyDescent="0.2">
      <c r="A34" s="5">
        <v>43</v>
      </c>
      <c r="B34" s="1">
        <f t="shared" si="9"/>
        <v>1.9478000182997122</v>
      </c>
      <c r="C34" s="5">
        <f t="shared" si="10"/>
        <v>29064.843042418015</v>
      </c>
      <c r="D34" s="5">
        <f t="shared" si="0"/>
        <v>27718.358738176215</v>
      </c>
      <c r="E34" s="5">
        <f t="shared" si="1"/>
        <v>18218.358738176215</v>
      </c>
      <c r="F34" s="5">
        <f t="shared" si="2"/>
        <v>6250.0441280145342</v>
      </c>
      <c r="G34" s="5">
        <f t="shared" si="3"/>
        <v>21468.31461016168</v>
      </c>
      <c r="H34" s="23">
        <f t="shared" si="11"/>
        <v>13370.047586590599</v>
      </c>
      <c r="I34" s="5">
        <f t="shared" si="4"/>
        <v>33501.357438093219</v>
      </c>
      <c r="J34" s="23"/>
      <c r="K34" s="23">
        <f t="shared" si="5"/>
        <v>42.936629220323361</v>
      </c>
      <c r="L34" s="23"/>
      <c r="M34" s="23">
        <f t="shared" si="6"/>
        <v>33544.294067313545</v>
      </c>
      <c r="N34" s="23">
        <f>J34+L34+Grade9!I34</f>
        <v>32484.742811545457</v>
      </c>
      <c r="O34" s="23">
        <f t="shared" si="7"/>
        <v>930.2860025643788</v>
      </c>
      <c r="P34" s="23">
        <f t="shared" si="8"/>
        <v>293.43298481676283</v>
      </c>
      <c r="Q34" s="23"/>
    </row>
    <row r="35" spans="1:17" x14ac:dyDescent="0.2">
      <c r="A35" s="5">
        <v>44</v>
      </c>
      <c r="B35" s="1">
        <f t="shared" si="9"/>
        <v>1.9964950187572048</v>
      </c>
      <c r="C35" s="5">
        <f t="shared" si="10"/>
        <v>29791.464118478463</v>
      </c>
      <c r="D35" s="5">
        <f t="shared" si="0"/>
        <v>28372.317706630616</v>
      </c>
      <c r="E35" s="5">
        <f t="shared" si="1"/>
        <v>18872.317706630616</v>
      </c>
      <c r="F35" s="5">
        <f t="shared" si="2"/>
        <v>6463.5617312148961</v>
      </c>
      <c r="G35" s="5">
        <f t="shared" si="3"/>
        <v>21908.755975415719</v>
      </c>
      <c r="H35" s="23">
        <f t="shared" si="11"/>
        <v>13704.298776255362</v>
      </c>
      <c r="I35" s="5">
        <f t="shared" si="4"/>
        <v>34242.624874045548</v>
      </c>
      <c r="J35" s="23"/>
      <c r="K35" s="23">
        <f t="shared" si="5"/>
        <v>43.817511950831438</v>
      </c>
      <c r="L35" s="23"/>
      <c r="M35" s="23">
        <f t="shared" si="6"/>
        <v>34286.442385996379</v>
      </c>
      <c r="N35" s="23">
        <f>J35+L35+Grade9!I35</f>
        <v>33199.281556834096</v>
      </c>
      <c r="O35" s="23">
        <f t="shared" si="7"/>
        <v>954.5272080044856</v>
      </c>
      <c r="P35" s="23">
        <f t="shared" si="8"/>
        <v>288.92429256933877</v>
      </c>
      <c r="Q35" s="23"/>
    </row>
    <row r="36" spans="1:17" x14ac:dyDescent="0.2">
      <c r="A36" s="5">
        <v>45</v>
      </c>
      <c r="B36" s="1">
        <f t="shared" si="9"/>
        <v>2.0464073942261352</v>
      </c>
      <c r="C36" s="5">
        <f t="shared" si="10"/>
        <v>30536.250721440429</v>
      </c>
      <c r="D36" s="5">
        <f t="shared" si="0"/>
        <v>29042.625649296388</v>
      </c>
      <c r="E36" s="5">
        <f t="shared" si="1"/>
        <v>19542.625649296388</v>
      </c>
      <c r="F36" s="5">
        <f t="shared" si="2"/>
        <v>6682.4172744952702</v>
      </c>
      <c r="G36" s="5">
        <f t="shared" si="3"/>
        <v>22360.208374801117</v>
      </c>
      <c r="H36" s="23">
        <f t="shared" si="11"/>
        <v>14046.906245661748</v>
      </c>
      <c r="I36" s="5">
        <f t="shared" si="4"/>
        <v>35002.423995896694</v>
      </c>
      <c r="J36" s="23"/>
      <c r="K36" s="23">
        <f t="shared" si="5"/>
        <v>44.720416749602236</v>
      </c>
      <c r="L36" s="23"/>
      <c r="M36" s="23">
        <f t="shared" si="6"/>
        <v>35047.144412646296</v>
      </c>
      <c r="N36" s="23">
        <f>J36+L36+Grade9!I36</f>
        <v>33931.683770754942</v>
      </c>
      <c r="O36" s="23">
        <f t="shared" si="7"/>
        <v>979.37444358060861</v>
      </c>
      <c r="P36" s="23">
        <f t="shared" si="8"/>
        <v>284.47742954388957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2.097567579081788</v>
      </c>
      <c r="C37" s="5">
        <f t="shared" ref="C37:C56" si="13">pretaxincome*B37/expnorm</f>
        <v>31299.656989476429</v>
      </c>
      <c r="D37" s="5">
        <f t="shared" ref="D37:D56" si="14">IF(A37&lt;startage,1,0)*(C37*(1-initialunempprob))+IF(A37=startage,1,0)*(C37*(1-unempprob))+IF(A37&gt;startage,1,0)*(C37*(1-unempprob)+unempprob*300*52)</f>
        <v>29729.691290528786</v>
      </c>
      <c r="E37" s="5">
        <f t="shared" si="1"/>
        <v>20229.691290528786</v>
      </c>
      <c r="F37" s="5">
        <f t="shared" si="2"/>
        <v>6906.7442063576491</v>
      </c>
      <c r="G37" s="5">
        <f t="shared" si="3"/>
        <v>22822.947084171137</v>
      </c>
      <c r="H37" s="23">
        <f t="shared" si="11"/>
        <v>14398.078901803288</v>
      </c>
      <c r="I37" s="5">
        <f t="shared" ref="I37:I56" si="15">G37+IF(A37&lt;startage,1,0)*(H37*(1-initialunempprob))+IF(A37&gt;=startage,1,0)*(H37*(1-unempprob))</f>
        <v>35781.218095794095</v>
      </c>
      <c r="J37" s="23"/>
      <c r="K37" s="23">
        <f t="shared" ref="K37:K56" si="16">IF(A37&gt;=startage,1,0)*0.002*G37</f>
        <v>45.645894168342274</v>
      </c>
      <c r="L37" s="23"/>
      <c r="M37" s="23">
        <f t="shared" si="6"/>
        <v>35826.86398996244</v>
      </c>
      <c r="N37" s="23">
        <f>J37+L37+Grade9!I37</f>
        <v>34682.396040023828</v>
      </c>
      <c r="O37" s="23">
        <f t="shared" si="7"/>
        <v>1004.8428600460982</v>
      </c>
      <c r="P37" s="23">
        <f t="shared" ref="P37:P68" si="17">O37/return^(A37-startage+1)</f>
        <v>280.09186841627803</v>
      </c>
      <c r="Q37" s="23"/>
    </row>
    <row r="38" spans="1:17" x14ac:dyDescent="0.2">
      <c r="A38" s="5">
        <v>47</v>
      </c>
      <c r="B38" s="1">
        <f t="shared" si="12"/>
        <v>2.1500067685588333</v>
      </c>
      <c r="C38" s="5">
        <f t="shared" si="13"/>
        <v>32082.148414213352</v>
      </c>
      <c r="D38" s="5">
        <f t="shared" si="14"/>
        <v>30433.933572792019</v>
      </c>
      <c r="E38" s="5">
        <f t="shared" si="1"/>
        <v>20933.933572792019</v>
      </c>
      <c r="F38" s="5">
        <f t="shared" si="2"/>
        <v>7136.6793115165947</v>
      </c>
      <c r="G38" s="5">
        <f t="shared" si="3"/>
        <v>23297.254261275426</v>
      </c>
      <c r="H38" s="23">
        <f t="shared" ref="H38:H56" si="18">benefits*B38/expnorm</f>
        <v>14758.030874348375</v>
      </c>
      <c r="I38" s="5">
        <f t="shared" si="15"/>
        <v>36579.482048188962</v>
      </c>
      <c r="J38" s="23"/>
      <c r="K38" s="23">
        <f t="shared" si="16"/>
        <v>46.594508522550854</v>
      </c>
      <c r="L38" s="23"/>
      <c r="M38" s="23">
        <f t="shared" si="6"/>
        <v>36626.076556711516</v>
      </c>
      <c r="N38" s="23">
        <f>J38+L38+Grade9!I38</f>
        <v>35451.876116024418</v>
      </c>
      <c r="O38" s="23">
        <f t="shared" ref="O38:O69" si="19">IF(A38&lt;startage,1,0)*(M38-N38)+IF(A38&gt;=startage,1,0)*(completionprob*(part*(I38-N38)+K38))</f>
        <v>1030.9479869232696</v>
      </c>
      <c r="P38" s="23">
        <f t="shared" si="17"/>
        <v>275.76707090144794</v>
      </c>
      <c r="Q38" s="23"/>
    </row>
    <row r="39" spans="1:17" x14ac:dyDescent="0.2">
      <c r="A39" s="5">
        <v>48</v>
      </c>
      <c r="B39" s="1">
        <f t="shared" si="12"/>
        <v>2.2037569377728037</v>
      </c>
      <c r="C39" s="5">
        <f t="shared" si="13"/>
        <v>32884.202124568677</v>
      </c>
      <c r="D39" s="5">
        <f t="shared" si="14"/>
        <v>31155.781912111812</v>
      </c>
      <c r="E39" s="5">
        <f t="shared" si="1"/>
        <v>21655.781912111812</v>
      </c>
      <c r="F39" s="5">
        <f t="shared" si="2"/>
        <v>7372.3627943045058</v>
      </c>
      <c r="G39" s="5">
        <f t="shared" si="3"/>
        <v>23783.419117807305</v>
      </c>
      <c r="H39" s="23">
        <f t="shared" si="18"/>
        <v>15126.981646207079</v>
      </c>
      <c r="I39" s="5">
        <f t="shared" si="15"/>
        <v>37397.702599393677</v>
      </c>
      <c r="J39" s="23"/>
      <c r="K39" s="23">
        <f t="shared" si="16"/>
        <v>47.566838235614611</v>
      </c>
      <c r="L39" s="23"/>
      <c r="M39" s="23">
        <f t="shared" si="6"/>
        <v>37445.269437629293</v>
      </c>
      <c r="N39" s="23">
        <f>J39+L39+Grade9!I39</f>
        <v>36240.593193925022</v>
      </c>
      <c r="O39" s="23">
        <f t="shared" si="19"/>
        <v>1057.7057419723483</v>
      </c>
      <c r="P39" s="23">
        <f t="shared" si="17"/>
        <v>271.5024887241151</v>
      </c>
      <c r="Q39" s="23"/>
    </row>
    <row r="40" spans="1:17" x14ac:dyDescent="0.2">
      <c r="A40" s="5">
        <v>49</v>
      </c>
      <c r="B40" s="1">
        <f t="shared" si="12"/>
        <v>2.2588508612171236</v>
      </c>
      <c r="C40" s="5">
        <f t="shared" si="13"/>
        <v>33706.307177682895</v>
      </c>
      <c r="D40" s="5">
        <f t="shared" si="14"/>
        <v>31895.676459914604</v>
      </c>
      <c r="E40" s="5">
        <f t="shared" si="1"/>
        <v>22395.676459914604</v>
      </c>
      <c r="F40" s="5">
        <f t="shared" si="2"/>
        <v>7613.9383641621189</v>
      </c>
      <c r="G40" s="5">
        <f t="shared" si="3"/>
        <v>24281.738095752487</v>
      </c>
      <c r="H40" s="23">
        <f t="shared" si="18"/>
        <v>15505.156187362258</v>
      </c>
      <c r="I40" s="5">
        <f t="shared" si="15"/>
        <v>38236.378664378521</v>
      </c>
      <c r="J40" s="23"/>
      <c r="K40" s="23">
        <f t="shared" si="16"/>
        <v>48.563476191504975</v>
      </c>
      <c r="L40" s="23"/>
      <c r="M40" s="23">
        <f t="shared" si="6"/>
        <v>38284.942140570027</v>
      </c>
      <c r="N40" s="23">
        <f>J40+L40+Grade9!I40</f>
        <v>37049.028198773143</v>
      </c>
      <c r="O40" s="23">
        <f t="shared" si="19"/>
        <v>1085.1324408976627</v>
      </c>
      <c r="P40" s="23">
        <f t="shared" si="17"/>
        <v>267.29756454175902</v>
      </c>
      <c r="Q40" s="23"/>
    </row>
    <row r="41" spans="1:17" x14ac:dyDescent="0.2">
      <c r="A41" s="5">
        <v>50</v>
      </c>
      <c r="B41" s="1">
        <f t="shared" si="12"/>
        <v>2.3153221327475517</v>
      </c>
      <c r="C41" s="5">
        <f t="shared" si="13"/>
        <v>34548.964857124971</v>
      </c>
      <c r="D41" s="5">
        <f t="shared" si="14"/>
        <v>32654.068371412475</v>
      </c>
      <c r="E41" s="5">
        <f t="shared" si="1"/>
        <v>23154.068371412475</v>
      </c>
      <c r="F41" s="5">
        <f t="shared" si="2"/>
        <v>7861.5533232661728</v>
      </c>
      <c r="G41" s="5">
        <f t="shared" si="3"/>
        <v>24792.515048146302</v>
      </c>
      <c r="H41" s="23">
        <f t="shared" si="18"/>
        <v>15892.785092046313</v>
      </c>
      <c r="I41" s="5">
        <f t="shared" si="15"/>
        <v>39096.021630987983</v>
      </c>
      <c r="J41" s="23"/>
      <c r="K41" s="23">
        <f t="shared" si="16"/>
        <v>49.585030096292606</v>
      </c>
      <c r="L41" s="23"/>
      <c r="M41" s="23">
        <f t="shared" si="6"/>
        <v>39145.606661084275</v>
      </c>
      <c r="N41" s="23">
        <f>J41+L41+Grade9!I41</f>
        <v>37877.674078742479</v>
      </c>
      <c r="O41" s="23">
        <f t="shared" si="19"/>
        <v>1113.2448072960981</v>
      </c>
      <c r="P41" s="23">
        <f t="shared" si="17"/>
        <v>263.15173282173652</v>
      </c>
      <c r="Q41" s="23"/>
    </row>
    <row r="42" spans="1:17" x14ac:dyDescent="0.2">
      <c r="A42" s="5">
        <v>51</v>
      </c>
      <c r="B42" s="1">
        <f t="shared" si="12"/>
        <v>2.3732051860662402</v>
      </c>
      <c r="C42" s="5">
        <f t="shared" si="13"/>
        <v>35412.688978553088</v>
      </c>
      <c r="D42" s="5">
        <f t="shared" si="14"/>
        <v>33431.420080697775</v>
      </c>
      <c r="E42" s="5">
        <f t="shared" si="1"/>
        <v>23931.420080697775</v>
      </c>
      <c r="F42" s="5">
        <f t="shared" si="2"/>
        <v>8115.3586563478239</v>
      </c>
      <c r="G42" s="5">
        <f t="shared" si="3"/>
        <v>25316.061424349951</v>
      </c>
      <c r="H42" s="23">
        <f t="shared" si="18"/>
        <v>16290.10471934747</v>
      </c>
      <c r="I42" s="5">
        <f t="shared" si="15"/>
        <v>39977.155671762674</v>
      </c>
      <c r="J42" s="23"/>
      <c r="K42" s="23">
        <f t="shared" si="16"/>
        <v>50.6321228486999</v>
      </c>
      <c r="L42" s="23"/>
      <c r="M42" s="23">
        <f t="shared" si="6"/>
        <v>40027.787794611373</v>
      </c>
      <c r="N42" s="23">
        <f>J42+L42+Grade9!I42</f>
        <v>38727.036105711035</v>
      </c>
      <c r="O42" s="23">
        <f t="shared" si="19"/>
        <v>1142.0599828544973</v>
      </c>
      <c r="P42" s="23">
        <f t="shared" si="17"/>
        <v>259.06442067467401</v>
      </c>
      <c r="Q42" s="23"/>
    </row>
    <row r="43" spans="1:17" x14ac:dyDescent="0.2">
      <c r="A43" s="5">
        <v>52</v>
      </c>
      <c r="B43" s="1">
        <f t="shared" si="12"/>
        <v>2.4325353157178964</v>
      </c>
      <c r="C43" s="5">
        <f t="shared" si="13"/>
        <v>36298.006203016914</v>
      </c>
      <c r="D43" s="5">
        <f t="shared" si="14"/>
        <v>34228.205582715222</v>
      </c>
      <c r="E43" s="5">
        <f t="shared" si="1"/>
        <v>24728.205582715222</v>
      </c>
      <c r="F43" s="5">
        <f t="shared" si="2"/>
        <v>8375.5091227565208</v>
      </c>
      <c r="G43" s="5">
        <f t="shared" si="3"/>
        <v>25852.696459958701</v>
      </c>
      <c r="H43" s="23">
        <f t="shared" si="18"/>
        <v>16697.357337331156</v>
      </c>
      <c r="I43" s="5">
        <f t="shared" si="15"/>
        <v>40880.318063556741</v>
      </c>
      <c r="J43" s="23"/>
      <c r="K43" s="23">
        <f t="shared" si="16"/>
        <v>51.705392919917401</v>
      </c>
      <c r="L43" s="23"/>
      <c r="M43" s="23">
        <f t="shared" si="6"/>
        <v>40932.023456476658</v>
      </c>
      <c r="N43" s="23">
        <f>J43+L43+Grade9!I43</f>
        <v>39597.63218335381</v>
      </c>
      <c r="O43" s="23">
        <f t="shared" si="19"/>
        <v>1171.5955378018609</v>
      </c>
      <c r="P43" s="23">
        <f t="shared" si="17"/>
        <v>255.03504864594592</v>
      </c>
      <c r="Q43" s="23"/>
    </row>
    <row r="44" spans="1:17" x14ac:dyDescent="0.2">
      <c r="A44" s="5">
        <v>53</v>
      </c>
      <c r="B44" s="1">
        <f t="shared" si="12"/>
        <v>2.4933486986108435</v>
      </c>
      <c r="C44" s="5">
        <f t="shared" si="13"/>
        <v>37205.456358092328</v>
      </c>
      <c r="D44" s="5">
        <f t="shared" si="14"/>
        <v>35044.910722283093</v>
      </c>
      <c r="E44" s="5">
        <f t="shared" si="1"/>
        <v>25544.910722283093</v>
      </c>
      <c r="F44" s="5">
        <f t="shared" si="2"/>
        <v>8642.1633508254308</v>
      </c>
      <c r="G44" s="5">
        <f t="shared" si="3"/>
        <v>26402.747371457663</v>
      </c>
      <c r="H44" s="23">
        <f t="shared" si="18"/>
        <v>17114.791270764435</v>
      </c>
      <c r="I44" s="5">
        <f t="shared" si="15"/>
        <v>41806.059515145651</v>
      </c>
      <c r="J44" s="23"/>
      <c r="K44" s="23">
        <f t="shared" si="16"/>
        <v>52.805494742915329</v>
      </c>
      <c r="L44" s="23"/>
      <c r="M44" s="23">
        <f t="shared" si="6"/>
        <v>41858.865009888563</v>
      </c>
      <c r="N44" s="23">
        <f>J44+L44+Grade9!I44</f>
        <v>40489.993162937637</v>
      </c>
      <c r="O44" s="23">
        <f t="shared" si="19"/>
        <v>1201.8694816229158</v>
      </c>
      <c r="P44" s="23">
        <f t="shared" si="17"/>
        <v>251.06303146711579</v>
      </c>
      <c r="Q44" s="23"/>
    </row>
    <row r="45" spans="1:17" x14ac:dyDescent="0.2">
      <c r="A45" s="5">
        <v>54</v>
      </c>
      <c r="B45" s="1">
        <f t="shared" si="12"/>
        <v>2.555682416076114</v>
      </c>
      <c r="C45" s="5">
        <f t="shared" si="13"/>
        <v>38135.592767044633</v>
      </c>
      <c r="D45" s="5">
        <f t="shared" si="14"/>
        <v>35882.033490340167</v>
      </c>
      <c r="E45" s="5">
        <f t="shared" si="1"/>
        <v>26382.033490340167</v>
      </c>
      <c r="F45" s="5">
        <f t="shared" si="2"/>
        <v>8915.4839345960645</v>
      </c>
      <c r="G45" s="5">
        <f t="shared" si="3"/>
        <v>26966.549555744103</v>
      </c>
      <c r="H45" s="23">
        <f t="shared" si="18"/>
        <v>17542.661052533542</v>
      </c>
      <c r="I45" s="5">
        <f t="shared" si="15"/>
        <v>42754.944503024293</v>
      </c>
      <c r="J45" s="23"/>
      <c r="K45" s="23">
        <f t="shared" si="16"/>
        <v>53.933099111488204</v>
      </c>
      <c r="L45" s="23"/>
      <c r="M45" s="23">
        <f t="shared" si="6"/>
        <v>42808.877602135784</v>
      </c>
      <c r="N45" s="23">
        <f>J45+L45+Grade9!I45</f>
        <v>41404.663167011087</v>
      </c>
      <c r="O45" s="23">
        <f t="shared" si="19"/>
        <v>1232.9002740394815</v>
      </c>
      <c r="P45" s="23">
        <f t="shared" si="17"/>
        <v>247.14777876906493</v>
      </c>
      <c r="Q45" s="23"/>
    </row>
    <row r="46" spans="1:17" x14ac:dyDescent="0.2">
      <c r="A46" s="5">
        <v>55</v>
      </c>
      <c r="B46" s="1">
        <f t="shared" si="12"/>
        <v>2.6195744764780171</v>
      </c>
      <c r="C46" s="5">
        <f t="shared" si="13"/>
        <v>39088.982586220751</v>
      </c>
      <c r="D46" s="5">
        <f t="shared" si="14"/>
        <v>36740.084327598677</v>
      </c>
      <c r="E46" s="5">
        <f t="shared" si="1"/>
        <v>27240.084327598677</v>
      </c>
      <c r="F46" s="5">
        <f t="shared" si="2"/>
        <v>9195.6375329609691</v>
      </c>
      <c r="G46" s="5">
        <f t="shared" si="3"/>
        <v>27544.446794637708</v>
      </c>
      <c r="H46" s="23">
        <f t="shared" si="18"/>
        <v>17981.22757884688</v>
      </c>
      <c r="I46" s="5">
        <f t="shared" si="15"/>
        <v>43727.551615599899</v>
      </c>
      <c r="J46" s="23"/>
      <c r="K46" s="23">
        <f t="shared" si="16"/>
        <v>55.088893589275415</v>
      </c>
      <c r="L46" s="23"/>
      <c r="M46" s="23">
        <f t="shared" si="6"/>
        <v>43782.640509189172</v>
      </c>
      <c r="N46" s="23">
        <f>J46+L46+Grade9!I46</f>
        <v>42342.199921186359</v>
      </c>
      <c r="O46" s="23">
        <f t="shared" si="19"/>
        <v>1264.7068362664727</v>
      </c>
      <c r="P46" s="23">
        <f t="shared" si="17"/>
        <v>243.28869575851465</v>
      </c>
      <c r="Q46" s="23"/>
    </row>
    <row r="47" spans="1:17" x14ac:dyDescent="0.2">
      <c r="A47" s="5">
        <v>56</v>
      </c>
      <c r="B47" s="1">
        <f t="shared" si="12"/>
        <v>2.6850638383899672</v>
      </c>
      <c r="C47" s="5">
        <f t="shared" si="13"/>
        <v>40066.20715087626</v>
      </c>
      <c r="D47" s="5">
        <f t="shared" si="14"/>
        <v>37619.586435788638</v>
      </c>
      <c r="E47" s="5">
        <f t="shared" si="1"/>
        <v>28119.586435788638</v>
      </c>
      <c r="F47" s="5">
        <f t="shared" si="2"/>
        <v>9482.7949712849913</v>
      </c>
      <c r="G47" s="5">
        <f t="shared" si="3"/>
        <v>28136.791464503647</v>
      </c>
      <c r="H47" s="23">
        <f t="shared" si="18"/>
        <v>18430.758268318052</v>
      </c>
      <c r="I47" s="5">
        <f t="shared" si="15"/>
        <v>44724.473905989893</v>
      </c>
      <c r="J47" s="23"/>
      <c r="K47" s="23">
        <f t="shared" si="16"/>
        <v>56.273582929007297</v>
      </c>
      <c r="L47" s="23"/>
      <c r="M47" s="23">
        <f t="shared" si="6"/>
        <v>44780.747488918903</v>
      </c>
      <c r="N47" s="23">
        <f>J47+L47+Grade9!I47</f>
        <v>43303.175094216022</v>
      </c>
      <c r="O47" s="23">
        <f t="shared" si="19"/>
        <v>1297.3085625491276</v>
      </c>
      <c r="P47" s="23">
        <f t="shared" si="17"/>
        <v>239.48518385949367</v>
      </c>
      <c r="Q47" s="23"/>
    </row>
    <row r="48" spans="1:17" x14ac:dyDescent="0.2">
      <c r="A48" s="5">
        <v>57</v>
      </c>
      <c r="B48" s="1">
        <f t="shared" si="12"/>
        <v>2.7521904343497163</v>
      </c>
      <c r="C48" s="5">
        <f t="shared" si="13"/>
        <v>41067.862329648167</v>
      </c>
      <c r="D48" s="5">
        <f t="shared" si="14"/>
        <v>38521.076096683355</v>
      </c>
      <c r="E48" s="5">
        <f t="shared" si="1"/>
        <v>29021.076096683355</v>
      </c>
      <c r="F48" s="5">
        <f t="shared" si="2"/>
        <v>9777.1313455671152</v>
      </c>
      <c r="G48" s="5">
        <f t="shared" si="3"/>
        <v>28743.94475111624</v>
      </c>
      <c r="H48" s="23">
        <f t="shared" si="18"/>
        <v>18891.527225026002</v>
      </c>
      <c r="I48" s="5">
        <f t="shared" si="15"/>
        <v>45746.319253639638</v>
      </c>
      <c r="J48" s="23"/>
      <c r="K48" s="23">
        <f t="shared" si="16"/>
        <v>57.487889502232484</v>
      </c>
      <c r="L48" s="23"/>
      <c r="M48" s="23">
        <f t="shared" si="6"/>
        <v>45803.807143141872</v>
      </c>
      <c r="N48" s="23">
        <f>J48+L48+Grade9!I48</f>
        <v>44288.174646571417</v>
      </c>
      <c r="O48" s="23">
        <f t="shared" si="19"/>
        <v>1330.7253319888584</v>
      </c>
      <c r="P48" s="23">
        <f t="shared" si="17"/>
        <v>235.73664132136363</v>
      </c>
      <c r="Q48" s="23"/>
    </row>
    <row r="49" spans="1:17" x14ac:dyDescent="0.2">
      <c r="A49" s="5">
        <v>58</v>
      </c>
      <c r="B49" s="1">
        <f t="shared" si="12"/>
        <v>2.8209951952084591</v>
      </c>
      <c r="C49" s="5">
        <f t="shared" si="13"/>
        <v>42094.558887889369</v>
      </c>
      <c r="D49" s="5">
        <f t="shared" si="14"/>
        <v>39445.102999100432</v>
      </c>
      <c r="E49" s="5">
        <f t="shared" si="1"/>
        <v>29945.102999100432</v>
      </c>
      <c r="F49" s="5">
        <f t="shared" si="2"/>
        <v>10078.826129206291</v>
      </c>
      <c r="G49" s="5">
        <f t="shared" si="3"/>
        <v>29366.276869894144</v>
      </c>
      <c r="H49" s="23">
        <f t="shared" si="18"/>
        <v>19363.815405651651</v>
      </c>
      <c r="I49" s="5">
        <f t="shared" si="15"/>
        <v>46793.710734980632</v>
      </c>
      <c r="J49" s="23"/>
      <c r="K49" s="23">
        <f t="shared" si="16"/>
        <v>58.732553739788287</v>
      </c>
      <c r="L49" s="23"/>
      <c r="M49" s="23">
        <f t="shared" si="6"/>
        <v>46852.443288720424</v>
      </c>
      <c r="N49" s="23">
        <f>J49+L49+Grade9!I49</f>
        <v>45297.799187735705</v>
      </c>
      <c r="O49" s="23">
        <f t="shared" si="19"/>
        <v>1364.9775206645797</v>
      </c>
      <c r="P49" s="23">
        <f t="shared" si="17"/>
        <v>232.0424637948085</v>
      </c>
      <c r="Q49" s="23"/>
    </row>
    <row r="50" spans="1:17" x14ac:dyDescent="0.2">
      <c r="A50" s="5">
        <v>59</v>
      </c>
      <c r="B50" s="1">
        <f t="shared" si="12"/>
        <v>2.8915200750886707</v>
      </c>
      <c r="C50" s="5">
        <f t="shared" si="13"/>
        <v>43146.922860086612</v>
      </c>
      <c r="D50" s="5">
        <f t="shared" si="14"/>
        <v>40392.230574077948</v>
      </c>
      <c r="E50" s="5">
        <f t="shared" si="1"/>
        <v>30892.230574077948</v>
      </c>
      <c r="F50" s="5">
        <f t="shared" si="2"/>
        <v>10388.063282436451</v>
      </c>
      <c r="G50" s="5">
        <f t="shared" si="3"/>
        <v>30004.167291641497</v>
      </c>
      <c r="H50" s="23">
        <f t="shared" si="18"/>
        <v>19847.910790792943</v>
      </c>
      <c r="I50" s="5">
        <f t="shared" si="15"/>
        <v>47867.287003355144</v>
      </c>
      <c r="J50" s="23"/>
      <c r="K50" s="23">
        <f t="shared" si="16"/>
        <v>60.008334583282995</v>
      </c>
      <c r="L50" s="23"/>
      <c r="M50" s="23">
        <f t="shared" si="6"/>
        <v>47927.295337938427</v>
      </c>
      <c r="N50" s="23">
        <f>J50+L50+Grade9!I50</f>
        <v>46332.664342429089</v>
      </c>
      <c r="O50" s="23">
        <f t="shared" si="19"/>
        <v>1400.0860140571992</v>
      </c>
      <c r="P50" s="23">
        <f t="shared" si="17"/>
        <v>228.40204487725805</v>
      </c>
      <c r="Q50" s="23"/>
    </row>
    <row r="51" spans="1:17" x14ac:dyDescent="0.2">
      <c r="A51" s="5">
        <v>60</v>
      </c>
      <c r="B51" s="1">
        <f t="shared" si="12"/>
        <v>2.9638080769658868</v>
      </c>
      <c r="C51" s="5">
        <f t="shared" si="13"/>
        <v>44225.595931588767</v>
      </c>
      <c r="D51" s="5">
        <f t="shared" si="14"/>
        <v>41363.036338429891</v>
      </c>
      <c r="E51" s="5">
        <f t="shared" si="1"/>
        <v>31863.036338429891</v>
      </c>
      <c r="F51" s="5">
        <f t="shared" si="2"/>
        <v>10705.031364497359</v>
      </c>
      <c r="G51" s="5">
        <f t="shared" si="3"/>
        <v>30658.004973932533</v>
      </c>
      <c r="H51" s="23">
        <f t="shared" si="18"/>
        <v>20344.108560562763</v>
      </c>
      <c r="I51" s="5">
        <f t="shared" si="15"/>
        <v>48967.702678439018</v>
      </c>
      <c r="J51" s="23"/>
      <c r="K51" s="23">
        <f t="shared" si="16"/>
        <v>61.316009947865069</v>
      </c>
      <c r="L51" s="23"/>
      <c r="M51" s="23">
        <f t="shared" si="6"/>
        <v>49029.018688386881</v>
      </c>
      <c r="N51" s="23">
        <f>J51+L51+Grade9!I51</f>
        <v>47393.401125989811</v>
      </c>
      <c r="O51" s="23">
        <f t="shared" si="19"/>
        <v>1436.0722197846296</v>
      </c>
      <c r="P51" s="23">
        <f t="shared" si="17"/>
        <v>224.8147766290611</v>
      </c>
      <c r="Q51" s="23"/>
    </row>
    <row r="52" spans="1:17" x14ac:dyDescent="0.2">
      <c r="A52" s="5">
        <v>61</v>
      </c>
      <c r="B52" s="1">
        <f t="shared" si="12"/>
        <v>3.0379032788900342</v>
      </c>
      <c r="C52" s="5">
        <f t="shared" si="13"/>
        <v>45331.235829878489</v>
      </c>
      <c r="D52" s="5">
        <f t="shared" si="14"/>
        <v>42358.11224689064</v>
      </c>
      <c r="E52" s="5">
        <f t="shared" si="1"/>
        <v>32858.11224689064</v>
      </c>
      <c r="F52" s="5">
        <f t="shared" si="2"/>
        <v>11029.923648609794</v>
      </c>
      <c r="G52" s="5">
        <f t="shared" si="3"/>
        <v>31328.188598280845</v>
      </c>
      <c r="H52" s="23">
        <f t="shared" si="18"/>
        <v>20852.711274576832</v>
      </c>
      <c r="I52" s="5">
        <f t="shared" si="15"/>
        <v>50095.628745399998</v>
      </c>
      <c r="J52" s="23"/>
      <c r="K52" s="23">
        <f t="shared" si="16"/>
        <v>62.656377196561692</v>
      </c>
      <c r="L52" s="23"/>
      <c r="M52" s="23">
        <f t="shared" si="6"/>
        <v>50158.285122596557</v>
      </c>
      <c r="N52" s="23">
        <f>J52+L52+Grade9!I52</f>
        <v>48480.656329139551</v>
      </c>
      <c r="O52" s="23">
        <f t="shared" si="19"/>
        <v>1472.9580806552535</v>
      </c>
      <c r="P52" s="23">
        <f t="shared" si="17"/>
        <v>221.28005006173467</v>
      </c>
      <c r="Q52" s="23"/>
    </row>
    <row r="53" spans="1:17" x14ac:dyDescent="0.2">
      <c r="A53" s="5">
        <v>62</v>
      </c>
      <c r="B53" s="1">
        <f t="shared" si="12"/>
        <v>3.1138508608622844</v>
      </c>
      <c r="C53" s="5">
        <f t="shared" si="13"/>
        <v>46464.516725625435</v>
      </c>
      <c r="D53" s="5">
        <f t="shared" si="14"/>
        <v>43378.065053062892</v>
      </c>
      <c r="E53" s="5">
        <f t="shared" si="1"/>
        <v>33878.065053062892</v>
      </c>
      <c r="F53" s="5">
        <f t="shared" si="2"/>
        <v>11362.938239825035</v>
      </c>
      <c r="G53" s="5">
        <f t="shared" si="3"/>
        <v>32015.126813237857</v>
      </c>
      <c r="H53" s="23">
        <f t="shared" si="18"/>
        <v>21374.029056441246</v>
      </c>
      <c r="I53" s="5">
        <f t="shared" si="15"/>
        <v>51251.752964034982</v>
      </c>
      <c r="J53" s="23"/>
      <c r="K53" s="23">
        <f t="shared" si="16"/>
        <v>64.030253626475712</v>
      </c>
      <c r="L53" s="23"/>
      <c r="M53" s="23">
        <f t="shared" si="6"/>
        <v>51315.783217661461</v>
      </c>
      <c r="N53" s="23">
        <f>J53+L53+Grade9!I53</f>
        <v>49595.092912368054</v>
      </c>
      <c r="O53" s="23">
        <f t="shared" si="19"/>
        <v>1510.7660880476083</v>
      </c>
      <c r="P53" s="23">
        <f t="shared" si="17"/>
        <v>217.79725559950381</v>
      </c>
      <c r="Q53" s="23"/>
    </row>
    <row r="54" spans="1:17" x14ac:dyDescent="0.2">
      <c r="A54" s="5">
        <v>63</v>
      </c>
      <c r="B54" s="1">
        <f t="shared" si="12"/>
        <v>3.1916971323838421</v>
      </c>
      <c r="C54" s="5">
        <f t="shared" si="13"/>
        <v>47626.129643766086</v>
      </c>
      <c r="D54" s="5">
        <f t="shared" si="14"/>
        <v>44423.516679389475</v>
      </c>
      <c r="E54" s="5">
        <f t="shared" si="1"/>
        <v>34923.516679389475</v>
      </c>
      <c r="F54" s="5">
        <f t="shared" si="2"/>
        <v>11746.62986375961</v>
      </c>
      <c r="G54" s="5">
        <f t="shared" si="3"/>
        <v>32676.886815629863</v>
      </c>
      <c r="H54" s="23">
        <f t="shared" si="18"/>
        <v>21908.379782852284</v>
      </c>
      <c r="I54" s="5">
        <f t="shared" si="15"/>
        <v>52394.428620196923</v>
      </c>
      <c r="J54" s="23"/>
      <c r="K54" s="23">
        <f t="shared" si="16"/>
        <v>65.353773631259727</v>
      </c>
      <c r="L54" s="23"/>
      <c r="M54" s="23">
        <f t="shared" si="6"/>
        <v>52459.78239382818</v>
      </c>
      <c r="N54" s="23">
        <f>J54+L54+Grade9!I54</f>
        <v>50737.390410177242</v>
      </c>
      <c r="O54" s="23">
        <f t="shared" si="19"/>
        <v>1512.2601616455252</v>
      </c>
      <c r="P54" s="23">
        <f t="shared" si="17"/>
        <v>209.2112278598743</v>
      </c>
      <c r="Q54" s="23"/>
    </row>
    <row r="55" spans="1:17" x14ac:dyDescent="0.2">
      <c r="A55" s="5">
        <v>64</v>
      </c>
      <c r="B55" s="1">
        <f t="shared" si="12"/>
        <v>3.2714895606934378</v>
      </c>
      <c r="C55" s="5">
        <f t="shared" si="13"/>
        <v>48816.782884860229</v>
      </c>
      <c r="D55" s="5">
        <f t="shared" si="14"/>
        <v>45495.104596374207</v>
      </c>
      <c r="E55" s="5">
        <f t="shared" si="1"/>
        <v>35995.104596374207</v>
      </c>
      <c r="F55" s="5">
        <f t="shared" si="2"/>
        <v>12203.662110353598</v>
      </c>
      <c r="G55" s="5">
        <f t="shared" si="3"/>
        <v>33291.442486020605</v>
      </c>
      <c r="H55" s="23">
        <f t="shared" si="18"/>
        <v>22456.089277423587</v>
      </c>
      <c r="I55" s="5">
        <f t="shared" si="15"/>
        <v>53501.922835701829</v>
      </c>
      <c r="J55" s="23"/>
      <c r="K55" s="23">
        <f t="shared" si="16"/>
        <v>66.582884972041214</v>
      </c>
      <c r="L55" s="23"/>
      <c r="M55" s="23">
        <f t="shared" si="6"/>
        <v>53568.505720673871</v>
      </c>
      <c r="N55" s="23">
        <f>J55+L55+Grade9!I55</f>
        <v>51908.245345431678</v>
      </c>
      <c r="O55" s="23">
        <f t="shared" si="19"/>
        <v>1457.7086094626447</v>
      </c>
      <c r="P55" s="23">
        <f t="shared" si="17"/>
        <v>193.5229596601757</v>
      </c>
      <c r="Q55" s="23"/>
    </row>
    <row r="56" spans="1:17" x14ac:dyDescent="0.2">
      <c r="A56" s="5">
        <v>65</v>
      </c>
      <c r="B56" s="1">
        <f t="shared" si="12"/>
        <v>3.3532767997107733</v>
      </c>
      <c r="C56" s="5">
        <f t="shared" si="13"/>
        <v>50037.202456981729</v>
      </c>
      <c r="D56" s="5">
        <f t="shared" si="14"/>
        <v>46593.482211283561</v>
      </c>
      <c r="E56" s="5">
        <f t="shared" si="1"/>
        <v>37093.482211283561</v>
      </c>
      <c r="F56" s="5">
        <f t="shared" si="2"/>
        <v>12672.12016311244</v>
      </c>
      <c r="G56" s="5">
        <f t="shared" si="3"/>
        <v>33921.362048171119</v>
      </c>
      <c r="H56" s="23">
        <f t="shared" si="18"/>
        <v>23017.491509359177</v>
      </c>
      <c r="I56" s="5">
        <f t="shared" si="15"/>
        <v>54637.104406594379</v>
      </c>
      <c r="J56" s="23"/>
      <c r="K56" s="23">
        <f t="shared" si="16"/>
        <v>67.842724096342238</v>
      </c>
      <c r="L56" s="23"/>
      <c r="M56" s="23">
        <f t="shared" si="6"/>
        <v>54704.947130690722</v>
      </c>
      <c r="N56" s="23">
        <f>J56+L56+Grade9!I56</f>
        <v>53003.50805230526</v>
      </c>
      <c r="O56" s="23">
        <f t="shared" si="19"/>
        <v>1493.8635108224346</v>
      </c>
      <c r="P56" s="23">
        <f t="shared" si="17"/>
        <v>190.31630594544123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67.842724096342238</v>
      </c>
      <c r="L57" s="23"/>
      <c r="M57" s="23">
        <f t="shared" si="6"/>
        <v>67.842724096342238</v>
      </c>
      <c r="N57" s="23">
        <f>J57+L57+Grade9!I57</f>
        <v>0</v>
      </c>
      <c r="O57" s="23">
        <f t="shared" si="19"/>
        <v>59.565911756588484</v>
      </c>
      <c r="P57" s="23">
        <f t="shared" si="17"/>
        <v>7.2822599149314851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67.842724096342238</v>
      </c>
      <c r="L58" s="23"/>
      <c r="M58" s="23">
        <f t="shared" si="6"/>
        <v>67.842724096342238</v>
      </c>
      <c r="N58" s="23">
        <f>J58+L58+Grade9!I58</f>
        <v>0</v>
      </c>
      <c r="O58" s="23">
        <f t="shared" si="19"/>
        <v>59.565911756588484</v>
      </c>
      <c r="P58" s="23">
        <f t="shared" si="17"/>
        <v>6.9882667978155464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67.842724096342238</v>
      </c>
      <c r="L59" s="23"/>
      <c r="M59" s="23">
        <f t="shared" si="6"/>
        <v>67.842724096342238</v>
      </c>
      <c r="N59" s="23">
        <f>J59+L59+Grade9!I59</f>
        <v>0</v>
      </c>
      <c r="O59" s="23">
        <f t="shared" si="19"/>
        <v>59.565911756588484</v>
      </c>
      <c r="P59" s="23">
        <f t="shared" si="17"/>
        <v>6.7061425172862172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67.842724096342238</v>
      </c>
      <c r="L60" s="23"/>
      <c r="M60" s="23">
        <f t="shared" si="6"/>
        <v>67.842724096342238</v>
      </c>
      <c r="N60" s="23">
        <f>J60+L60+Grade9!I60</f>
        <v>0</v>
      </c>
      <c r="O60" s="23">
        <f t="shared" si="19"/>
        <v>59.565911756588484</v>
      </c>
      <c r="P60" s="23">
        <f t="shared" si="17"/>
        <v>6.4354079149084251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67.842724096342238</v>
      </c>
      <c r="L61" s="23"/>
      <c r="M61" s="23">
        <f t="shared" si="6"/>
        <v>67.842724096342238</v>
      </c>
      <c r="N61" s="23">
        <f>J61+L61+Grade9!I61</f>
        <v>0</v>
      </c>
      <c r="O61" s="23">
        <f t="shared" si="19"/>
        <v>59.565911756588484</v>
      </c>
      <c r="P61" s="23">
        <f t="shared" si="17"/>
        <v>6.1756031764182158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67.842724096342238</v>
      </c>
      <c r="L62" s="23"/>
      <c r="M62" s="23">
        <f t="shared" si="6"/>
        <v>67.842724096342238</v>
      </c>
      <c r="N62" s="23">
        <f>J62+L62+Grade9!I62</f>
        <v>0</v>
      </c>
      <c r="O62" s="23">
        <f t="shared" si="19"/>
        <v>59.565911756588484</v>
      </c>
      <c r="P62" s="23">
        <f t="shared" si="17"/>
        <v>5.9262870507765539</v>
      </c>
      <c r="Q62" s="23"/>
    </row>
    <row r="63" spans="1:17" x14ac:dyDescent="0.2">
      <c r="A63" s="5">
        <v>72</v>
      </c>
      <c r="H63" s="22"/>
      <c r="J63" s="23"/>
      <c r="K63" s="23">
        <f>0.002*G56</f>
        <v>67.842724096342238</v>
      </c>
      <c r="L63" s="23"/>
      <c r="M63" s="23">
        <f t="shared" si="6"/>
        <v>67.842724096342238</v>
      </c>
      <c r="N63" s="23">
        <f>J63+L63+Grade9!I63</f>
        <v>0</v>
      </c>
      <c r="O63" s="23">
        <f t="shared" si="19"/>
        <v>59.565911756588484</v>
      </c>
      <c r="P63" s="23">
        <f t="shared" si="17"/>
        <v>5.6870361007508281</v>
      </c>
      <c r="Q63" s="23"/>
    </row>
    <row r="64" spans="1:17" x14ac:dyDescent="0.2">
      <c r="A64" s="5">
        <v>73</v>
      </c>
      <c r="H64" s="22"/>
      <c r="J64" s="23"/>
      <c r="K64" s="23">
        <f>0.002*G56</f>
        <v>67.842724096342238</v>
      </c>
      <c r="L64" s="23"/>
      <c r="M64" s="23">
        <f t="shared" si="6"/>
        <v>67.842724096342238</v>
      </c>
      <c r="N64" s="23">
        <f>J64+L64+Grade9!I64</f>
        <v>0</v>
      </c>
      <c r="O64" s="23">
        <f t="shared" si="19"/>
        <v>59.565911756588484</v>
      </c>
      <c r="P64" s="23">
        <f t="shared" si="17"/>
        <v>5.4574439837512037</v>
      </c>
      <c r="Q64" s="23"/>
    </row>
    <row r="65" spans="1:17" x14ac:dyDescent="0.2">
      <c r="A65" s="5">
        <v>74</v>
      </c>
      <c r="H65" s="22"/>
      <c r="J65" s="23"/>
      <c r="K65" s="23">
        <f>0.002*G56</f>
        <v>67.842724096342238</v>
      </c>
      <c r="L65" s="23"/>
      <c r="M65" s="23">
        <f t="shared" si="6"/>
        <v>67.842724096342238</v>
      </c>
      <c r="N65" s="23">
        <f>J65+L65+Grade9!I65</f>
        <v>0</v>
      </c>
      <c r="O65" s="23">
        <f t="shared" si="19"/>
        <v>59.565911756588484</v>
      </c>
      <c r="P65" s="23">
        <f t="shared" si="17"/>
        <v>5.2371207617004654</v>
      </c>
      <c r="Q65" s="23"/>
    </row>
    <row r="66" spans="1:17" x14ac:dyDescent="0.2">
      <c r="A66" s="5">
        <v>75</v>
      </c>
      <c r="H66" s="22"/>
      <c r="J66" s="23"/>
      <c r="K66" s="23">
        <f>0.002*G56</f>
        <v>67.842724096342238</v>
      </c>
      <c r="L66" s="23"/>
      <c r="M66" s="23">
        <f t="shared" si="6"/>
        <v>67.842724096342238</v>
      </c>
      <c r="N66" s="23">
        <f>J66+L66+Grade9!I66</f>
        <v>0</v>
      </c>
      <c r="O66" s="23">
        <f t="shared" si="19"/>
        <v>59.565911756588484</v>
      </c>
      <c r="P66" s="23">
        <f t="shared" si="17"/>
        <v>5.0256922387651626</v>
      </c>
      <c r="Q66" s="23"/>
    </row>
    <row r="67" spans="1:17" x14ac:dyDescent="0.2">
      <c r="A67" s="5">
        <v>76</v>
      </c>
      <c r="H67" s="22"/>
      <c r="J67" s="23"/>
      <c r="K67" s="23">
        <f>0.002*G56</f>
        <v>67.842724096342238</v>
      </c>
      <c r="L67" s="23"/>
      <c r="M67" s="23">
        <f t="shared" si="6"/>
        <v>67.842724096342238</v>
      </c>
      <c r="N67" s="23">
        <f>J67+L67+Grade9!I67</f>
        <v>0</v>
      </c>
      <c r="O67" s="23">
        <f t="shared" si="19"/>
        <v>59.565911756588484</v>
      </c>
      <c r="P67" s="23">
        <f t="shared" si="17"/>
        <v>4.8227993258233353</v>
      </c>
      <c r="Q67" s="23"/>
    </row>
    <row r="68" spans="1:17" x14ac:dyDescent="0.2">
      <c r="A68" s="5">
        <v>77</v>
      </c>
      <c r="H68" s="22"/>
      <c r="J68" s="23"/>
      <c r="K68" s="23">
        <f>0.002*G56</f>
        <v>67.842724096342238</v>
      </c>
      <c r="L68" s="23"/>
      <c r="M68" s="23">
        <f t="shared" si="6"/>
        <v>67.842724096342238</v>
      </c>
      <c r="N68" s="23">
        <f>J68+L68+Grade9!I68</f>
        <v>0</v>
      </c>
      <c r="O68" s="23">
        <f t="shared" si="19"/>
        <v>59.565911756588484</v>
      </c>
      <c r="P68" s="23">
        <f t="shared" si="17"/>
        <v>4.6280974305893752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6852.1151337305664</v>
      </c>
      <c r="L69" s="23"/>
      <c r="M69" s="23">
        <f t="shared" si="6"/>
        <v>6852.1151337305664</v>
      </c>
      <c r="N69" s="23">
        <f>J69+L69+Grade9!I69</f>
        <v>0</v>
      </c>
      <c r="O69" s="23">
        <f t="shared" si="19"/>
        <v>6016.1570874154377</v>
      </c>
      <c r="P69" s="23">
        <f>O69/return^(A69-startage+1)</f>
        <v>448.56684310838614</v>
      </c>
      <c r="Q69" s="23"/>
    </row>
    <row r="70" spans="1:17" x14ac:dyDescent="0.2">
      <c r="A70" s="5">
        <v>79</v>
      </c>
      <c r="H70" s="22"/>
      <c r="P70" s="23">
        <f>SUM(P5:P69)</f>
        <v>5.0874859880423173E-11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Meta!A5+6</f>
        <v>17</v>
      </c>
      <c r="C2" s="8">
        <f>Meta!B5</f>
        <v>30310</v>
      </c>
      <c r="D2" s="8">
        <f>Meta!C5</f>
        <v>13943</v>
      </c>
      <c r="E2" s="1">
        <f>Meta!D5</f>
        <v>9.5000000000000001E-2</v>
      </c>
      <c r="F2" s="1">
        <f>Meta!H5</f>
        <v>1.9210422854781857</v>
      </c>
      <c r="G2" s="1">
        <f>Meta!E5</f>
        <v>0.878</v>
      </c>
      <c r="H2" s="1">
        <f>Meta!F5</f>
        <v>1</v>
      </c>
      <c r="I2" s="1">
        <f>Meta!D4</f>
        <v>0.1</v>
      </c>
      <c r="J2" s="14"/>
      <c r="K2" s="13">
        <f>IRR(O5:O69)+1</f>
        <v>1.0419568336037879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B7" s="1">
        <v>1</v>
      </c>
      <c r="C7" s="5">
        <f>0.1*Grade10!C7</f>
        <v>1492.1882518406337</v>
      </c>
      <c r="D7" s="5">
        <f t="shared" ref="D7:D36" si="0">IF(A7&lt;startage,1,0)*(C7*(1-initialunempprob))+IF(A7=startage,1,0)*(C7*(1-unempprob))+IF(A7&gt;startage,1,0)*(C7*(1-unempprob)+unempprob*300*52)</f>
        <v>1342.9694266565705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102.73716113922764</v>
      </c>
      <c r="G7" s="5">
        <f t="shared" ref="G7:G56" si="3">D7-F7</f>
        <v>1240.2322655173427</v>
      </c>
      <c r="H7" s="23">
        <f>0.1*Grade10!H7</f>
        <v>686.41787970931841</v>
      </c>
      <c r="I7" s="5">
        <f t="shared" ref="I7:I36" si="4">G7+IF(A7&lt;startage,1,0)*(H7*(1-initialunempprob))+IF(A7&gt;=startage,1,0)*(H7*(1-unempprob))</f>
        <v>1858.0083572557294</v>
      </c>
      <c r="J7" s="23">
        <f>0.05*feel*Grade10!G7</f>
        <v>162.62937322604401</v>
      </c>
      <c r="K7" s="23">
        <f t="shared" ref="K7:K36" si="5">IF(A7&gt;=startage,1,0)*0.002*G7</f>
        <v>0</v>
      </c>
      <c r="L7" s="23">
        <f>hstuition</f>
        <v>0</v>
      </c>
      <c r="M7" s="23">
        <f t="shared" ref="M7:M69" si="6">I7+K7</f>
        <v>1858.0083572557294</v>
      </c>
      <c r="N7" s="23">
        <f>J7+L7+Grade10!I7</f>
        <v>17956.774092470198</v>
      </c>
      <c r="O7" s="23">
        <f t="shared" ref="O7:O38" si="7">IF(A7&lt;startage,1,0)*(M7-N7)+IF(A7&gt;=startage,1,0)*(completionprob*(part*(I7-N7)+K7))</f>
        <v>-16098.765735214469</v>
      </c>
      <c r="P7" s="23">
        <f t="shared" ref="P7:P36" si="8">O7/return^(A7-startage+1)</f>
        <v>-16098.765735214469</v>
      </c>
      <c r="Q7" s="23"/>
    </row>
    <row r="8" spans="1:17" x14ac:dyDescent="0.2">
      <c r="A8" s="5">
        <v>17</v>
      </c>
      <c r="B8" s="1">
        <f t="shared" ref="B8:B36" si="9">(1+experiencepremium)^(A8-startage)</f>
        <v>1</v>
      </c>
      <c r="C8" s="5">
        <f t="shared" ref="C8:C36" si="10">pretaxincome*B8/expnorm</f>
        <v>15777.893193254326</v>
      </c>
      <c r="D8" s="5">
        <f t="shared" si="0"/>
        <v>14278.993339895165</v>
      </c>
      <c r="E8" s="5">
        <f t="shared" si="1"/>
        <v>4778.9933398951653</v>
      </c>
      <c r="F8" s="5">
        <f t="shared" si="2"/>
        <v>2048.1416584810131</v>
      </c>
      <c r="G8" s="5">
        <f t="shared" si="3"/>
        <v>12230.851681414151</v>
      </c>
      <c r="H8" s="23">
        <f t="shared" ref="H8:H37" si="11">benefits*B8/expnorm</f>
        <v>7258.0390891964726</v>
      </c>
      <c r="I8" s="5">
        <f t="shared" si="4"/>
        <v>18799.377057136961</v>
      </c>
      <c r="J8" s="23"/>
      <c r="K8" s="23">
        <f t="shared" si="5"/>
        <v>24.461703362828302</v>
      </c>
      <c r="L8" s="23"/>
      <c r="M8" s="23">
        <f t="shared" si="6"/>
        <v>18823.838760499788</v>
      </c>
      <c r="N8" s="23">
        <f>J8+L8+Grade10!I8</f>
        <v>19320.158337225253</v>
      </c>
      <c r="O8" s="23">
        <f t="shared" si="7"/>
        <v>-435.76858836495802</v>
      </c>
      <c r="P8" s="23">
        <f t="shared" si="8"/>
        <v>-418.22134498391551</v>
      </c>
      <c r="Q8" s="23"/>
    </row>
    <row r="9" spans="1:17" x14ac:dyDescent="0.2">
      <c r="A9" s="5">
        <v>18</v>
      </c>
      <c r="B9" s="1">
        <f t="shared" si="9"/>
        <v>1.0249999999999999</v>
      </c>
      <c r="C9" s="5">
        <f t="shared" si="10"/>
        <v>16172.340523085682</v>
      </c>
      <c r="D9" s="5">
        <f t="shared" si="0"/>
        <v>16117.968173392543</v>
      </c>
      <c r="E9" s="5">
        <f t="shared" si="1"/>
        <v>6617.9681733925427</v>
      </c>
      <c r="F9" s="5">
        <f t="shared" si="2"/>
        <v>2556.6181999430382</v>
      </c>
      <c r="G9" s="5">
        <f t="shared" si="3"/>
        <v>13561.349973449505</v>
      </c>
      <c r="H9" s="23">
        <f t="shared" si="11"/>
        <v>7439.4900664263832</v>
      </c>
      <c r="I9" s="5">
        <f t="shared" si="4"/>
        <v>20294.088483565381</v>
      </c>
      <c r="J9" s="23"/>
      <c r="K9" s="23">
        <f t="shared" si="5"/>
        <v>27.122699946899012</v>
      </c>
      <c r="L9" s="23"/>
      <c r="M9" s="23">
        <f t="shared" si="6"/>
        <v>20321.211183512281</v>
      </c>
      <c r="N9" s="23">
        <f>J9+L9+Grade10!I9</f>
        <v>19727.445795655884</v>
      </c>
      <c r="O9" s="23">
        <f t="shared" si="7"/>
        <v>521.32601053791655</v>
      </c>
      <c r="P9" s="23">
        <f t="shared" si="8"/>
        <v>480.18649230334029</v>
      </c>
      <c r="Q9" s="23"/>
    </row>
    <row r="10" spans="1:17" x14ac:dyDescent="0.2">
      <c r="A10" s="5">
        <v>19</v>
      </c>
      <c r="B10" s="1">
        <f t="shared" si="9"/>
        <v>1.0506249999999999</v>
      </c>
      <c r="C10" s="5">
        <f t="shared" si="10"/>
        <v>16576.649036162828</v>
      </c>
      <c r="D10" s="5">
        <f t="shared" si="0"/>
        <v>16483.867377727358</v>
      </c>
      <c r="E10" s="5">
        <f t="shared" si="1"/>
        <v>6983.867377727358</v>
      </c>
      <c r="F10" s="5">
        <f t="shared" si="2"/>
        <v>2657.7893299416146</v>
      </c>
      <c r="G10" s="5">
        <f t="shared" si="3"/>
        <v>13826.078047785744</v>
      </c>
      <c r="H10" s="23">
        <f t="shared" si="11"/>
        <v>7625.4773180870434</v>
      </c>
      <c r="I10" s="5">
        <f t="shared" si="4"/>
        <v>20727.135020654518</v>
      </c>
      <c r="J10" s="23"/>
      <c r="K10" s="23">
        <f t="shared" si="5"/>
        <v>27.652156095571488</v>
      </c>
      <c r="L10" s="23"/>
      <c r="M10" s="23">
        <f t="shared" si="6"/>
        <v>20754.787176750087</v>
      </c>
      <c r="N10" s="23">
        <f>J10+L10+Grade10!I10</f>
        <v>20144.91544054728</v>
      </c>
      <c r="O10" s="23">
        <f t="shared" si="7"/>
        <v>535.46738438606633</v>
      </c>
      <c r="P10" s="23">
        <f t="shared" si="8"/>
        <v>473.35159076557835</v>
      </c>
      <c r="Q10" s="23"/>
    </row>
    <row r="11" spans="1:17" x14ac:dyDescent="0.2">
      <c r="A11" s="5">
        <v>20</v>
      </c>
      <c r="B11" s="1">
        <f t="shared" si="9"/>
        <v>1.0768906249999999</v>
      </c>
      <c r="C11" s="5">
        <f t="shared" si="10"/>
        <v>16991.065262066895</v>
      </c>
      <c r="D11" s="5">
        <f t="shared" si="0"/>
        <v>16858.914062170541</v>
      </c>
      <c r="E11" s="5">
        <f t="shared" si="1"/>
        <v>7358.914062170541</v>
      </c>
      <c r="F11" s="5">
        <f t="shared" si="2"/>
        <v>2761.4897381901546</v>
      </c>
      <c r="G11" s="5">
        <f t="shared" si="3"/>
        <v>14097.424323980387</v>
      </c>
      <c r="H11" s="23">
        <f t="shared" si="11"/>
        <v>7816.1142510392192</v>
      </c>
      <c r="I11" s="5">
        <f t="shared" si="4"/>
        <v>21171.007721170881</v>
      </c>
      <c r="J11" s="23"/>
      <c r="K11" s="23">
        <f t="shared" si="5"/>
        <v>28.194848647960775</v>
      </c>
      <c r="L11" s="23"/>
      <c r="M11" s="23">
        <f t="shared" si="6"/>
        <v>21199.202569818841</v>
      </c>
      <c r="N11" s="23">
        <f>J11+L11+Grade10!I11</f>
        <v>20572.821826560961</v>
      </c>
      <c r="O11" s="23">
        <f t="shared" si="7"/>
        <v>549.96229258041933</v>
      </c>
      <c r="P11" s="23">
        <f t="shared" si="8"/>
        <v>466.5884720370068</v>
      </c>
      <c r="Q11" s="23"/>
    </row>
    <row r="12" spans="1:17" x14ac:dyDescent="0.2">
      <c r="A12" s="5">
        <v>21</v>
      </c>
      <c r="B12" s="1">
        <f t="shared" si="9"/>
        <v>1.1038128906249998</v>
      </c>
      <c r="C12" s="5">
        <f t="shared" si="10"/>
        <v>17415.841893618566</v>
      </c>
      <c r="D12" s="5">
        <f t="shared" si="0"/>
        <v>17243.336913724801</v>
      </c>
      <c r="E12" s="5">
        <f t="shared" si="1"/>
        <v>7743.336913724801</v>
      </c>
      <c r="F12" s="5">
        <f t="shared" si="2"/>
        <v>2867.7826566449075</v>
      </c>
      <c r="G12" s="5">
        <f t="shared" si="3"/>
        <v>14375.554257079893</v>
      </c>
      <c r="H12" s="23">
        <f t="shared" si="11"/>
        <v>8011.5171073151978</v>
      </c>
      <c r="I12" s="5">
        <f t="shared" si="4"/>
        <v>21625.977239200147</v>
      </c>
      <c r="J12" s="23"/>
      <c r="K12" s="23">
        <f t="shared" si="5"/>
        <v>28.751108514159789</v>
      </c>
      <c r="L12" s="23"/>
      <c r="M12" s="23">
        <f t="shared" si="6"/>
        <v>21654.728347714306</v>
      </c>
      <c r="N12" s="23">
        <f>J12+L12+Grade10!I12</f>
        <v>21011.425872224983</v>
      </c>
      <c r="O12" s="23">
        <f t="shared" si="7"/>
        <v>564.81957347962589</v>
      </c>
      <c r="P12" s="23">
        <f t="shared" si="8"/>
        <v>459.89755641107064</v>
      </c>
      <c r="Q12" s="23"/>
    </row>
    <row r="13" spans="1:17" x14ac:dyDescent="0.2">
      <c r="A13" s="5">
        <v>22</v>
      </c>
      <c r="B13" s="1">
        <f t="shared" si="9"/>
        <v>1.1314082128906247</v>
      </c>
      <c r="C13" s="5">
        <f t="shared" si="10"/>
        <v>17851.237940959028</v>
      </c>
      <c r="D13" s="5">
        <f t="shared" si="0"/>
        <v>17637.370336567921</v>
      </c>
      <c r="E13" s="5">
        <f t="shared" si="1"/>
        <v>8137.3703365679212</v>
      </c>
      <c r="F13" s="5">
        <f t="shared" si="2"/>
        <v>2976.73289806103</v>
      </c>
      <c r="G13" s="5">
        <f t="shared" si="3"/>
        <v>14660.637438506892</v>
      </c>
      <c r="H13" s="23">
        <f t="shared" si="11"/>
        <v>8211.8050349980786</v>
      </c>
      <c r="I13" s="5">
        <f t="shared" si="4"/>
        <v>22092.320995180155</v>
      </c>
      <c r="J13" s="23"/>
      <c r="K13" s="23">
        <f t="shared" si="5"/>
        <v>29.321274877013785</v>
      </c>
      <c r="L13" s="23"/>
      <c r="M13" s="23">
        <f t="shared" si="6"/>
        <v>22121.642270057167</v>
      </c>
      <c r="N13" s="23">
        <f>J13+L13+Grade10!I13</f>
        <v>21460.995019030604</v>
      </c>
      <c r="O13" s="23">
        <f t="shared" si="7"/>
        <v>580.04828640132314</v>
      </c>
      <c r="P13" s="23">
        <f t="shared" si="8"/>
        <v>453.27919337713939</v>
      </c>
      <c r="Q13" s="23"/>
    </row>
    <row r="14" spans="1:17" x14ac:dyDescent="0.2">
      <c r="A14" s="5">
        <v>23</v>
      </c>
      <c r="B14" s="1">
        <f t="shared" si="9"/>
        <v>1.1596934182128902</v>
      </c>
      <c r="C14" s="5">
        <f t="shared" si="10"/>
        <v>18297.518889483003</v>
      </c>
      <c r="D14" s="5">
        <f t="shared" si="0"/>
        <v>18041.254594982118</v>
      </c>
      <c r="E14" s="5">
        <f t="shared" si="1"/>
        <v>8541.2545949821179</v>
      </c>
      <c r="F14" s="5">
        <f t="shared" si="2"/>
        <v>3090.4696252616613</v>
      </c>
      <c r="G14" s="5">
        <f t="shared" si="3"/>
        <v>14950.784969720457</v>
      </c>
      <c r="H14" s="23">
        <f t="shared" si="11"/>
        <v>8417.1001608730294</v>
      </c>
      <c r="I14" s="5">
        <f t="shared" si="4"/>
        <v>22568.260615310548</v>
      </c>
      <c r="J14" s="23"/>
      <c r="K14" s="23">
        <f t="shared" si="5"/>
        <v>29.901569939440915</v>
      </c>
      <c r="L14" s="23"/>
      <c r="M14" s="23">
        <f t="shared" si="6"/>
        <v>22598.162185249988</v>
      </c>
      <c r="N14" s="23">
        <f>J14+L14+Grade10!I14</f>
        <v>21921.803394506373</v>
      </c>
      <c r="O14" s="23">
        <f t="shared" si="7"/>
        <v>593.84301827289516</v>
      </c>
      <c r="P14" s="23">
        <f t="shared" si="8"/>
        <v>445.37267050895764</v>
      </c>
      <c r="Q14" s="23"/>
    </row>
    <row r="15" spans="1:17" x14ac:dyDescent="0.2">
      <c r="A15" s="5">
        <v>24</v>
      </c>
      <c r="B15" s="1">
        <f t="shared" si="9"/>
        <v>1.1886857536682125</v>
      </c>
      <c r="C15" s="5">
        <f t="shared" si="10"/>
        <v>18754.956861720078</v>
      </c>
      <c r="D15" s="5">
        <f t="shared" si="0"/>
        <v>18455.235959856673</v>
      </c>
      <c r="E15" s="5">
        <f t="shared" si="1"/>
        <v>8955.2359598566727</v>
      </c>
      <c r="F15" s="5">
        <f t="shared" si="2"/>
        <v>3225.6345408932038</v>
      </c>
      <c r="G15" s="5">
        <f t="shared" si="3"/>
        <v>15229.60141896347</v>
      </c>
      <c r="H15" s="23">
        <f t="shared" si="11"/>
        <v>8627.5276648948548</v>
      </c>
      <c r="I15" s="5">
        <f t="shared" si="4"/>
        <v>23037.513955693314</v>
      </c>
      <c r="J15" s="23"/>
      <c r="K15" s="23">
        <f t="shared" si="5"/>
        <v>30.459202837926941</v>
      </c>
      <c r="L15" s="23"/>
      <c r="M15" s="23">
        <f t="shared" si="6"/>
        <v>23067.97315853124</v>
      </c>
      <c r="N15" s="23">
        <f>J15+L15+Grade10!I15</f>
        <v>22394.131979369031</v>
      </c>
      <c r="O15" s="23">
        <f t="shared" si="7"/>
        <v>591.63255530442007</v>
      </c>
      <c r="P15" s="23">
        <f t="shared" si="8"/>
        <v>425.84764040244056</v>
      </c>
      <c r="Q15" s="23"/>
    </row>
    <row r="16" spans="1:17" x14ac:dyDescent="0.2">
      <c r="A16" s="5">
        <v>25</v>
      </c>
      <c r="B16" s="1">
        <f t="shared" si="9"/>
        <v>1.2184028975099177</v>
      </c>
      <c r="C16" s="5">
        <f t="shared" si="10"/>
        <v>19223.830783263082</v>
      </c>
      <c r="D16" s="5">
        <f t="shared" si="0"/>
        <v>18879.56685885309</v>
      </c>
      <c r="E16" s="5">
        <f t="shared" si="1"/>
        <v>9379.5668588530898</v>
      </c>
      <c r="F16" s="5">
        <f t="shared" si="2"/>
        <v>3364.1785794155339</v>
      </c>
      <c r="G16" s="5">
        <f t="shared" si="3"/>
        <v>15515.388279437557</v>
      </c>
      <c r="H16" s="23">
        <f t="shared" si="11"/>
        <v>8843.2158565172249</v>
      </c>
      <c r="I16" s="5">
        <f t="shared" si="4"/>
        <v>23518.498629585643</v>
      </c>
      <c r="J16" s="23"/>
      <c r="K16" s="23">
        <f t="shared" si="5"/>
        <v>31.030776558875115</v>
      </c>
      <c r="L16" s="23"/>
      <c r="M16" s="23">
        <f t="shared" si="6"/>
        <v>23549.52940614452</v>
      </c>
      <c r="N16" s="23">
        <f>J16+L16+Grade10!I16</f>
        <v>22861.676385491632</v>
      </c>
      <c r="O16" s="23">
        <f t="shared" si="7"/>
        <v>603.93495213323467</v>
      </c>
      <c r="P16" s="23">
        <f t="shared" si="8"/>
        <v>417.19838542341012</v>
      </c>
      <c r="Q16" s="23"/>
    </row>
    <row r="17" spans="1:17" x14ac:dyDescent="0.2">
      <c r="A17" s="5">
        <v>26</v>
      </c>
      <c r="B17" s="1">
        <f t="shared" si="9"/>
        <v>1.2488629699476654</v>
      </c>
      <c r="C17" s="5">
        <f t="shared" si="10"/>
        <v>19704.426552844652</v>
      </c>
      <c r="D17" s="5">
        <f t="shared" si="0"/>
        <v>19314.50603032441</v>
      </c>
      <c r="E17" s="5">
        <f t="shared" si="1"/>
        <v>9814.5060303244099</v>
      </c>
      <c r="F17" s="5">
        <f t="shared" si="2"/>
        <v>3506.1862189009198</v>
      </c>
      <c r="G17" s="5">
        <f t="shared" si="3"/>
        <v>15808.319811423491</v>
      </c>
      <c r="H17" s="23">
        <f t="shared" si="11"/>
        <v>9064.2962529301549</v>
      </c>
      <c r="I17" s="5">
        <f t="shared" si="4"/>
        <v>24011.507920325283</v>
      </c>
      <c r="J17" s="23"/>
      <c r="K17" s="23">
        <f t="shared" si="5"/>
        <v>31.616639622846982</v>
      </c>
      <c r="L17" s="23"/>
      <c r="M17" s="23">
        <f t="shared" si="6"/>
        <v>24043.12455994813</v>
      </c>
      <c r="N17" s="23">
        <f>J17+L17+Grade10!I17</f>
        <v>23336.951795128927</v>
      </c>
      <c r="O17" s="23">
        <f t="shared" si="7"/>
        <v>620.01968751125969</v>
      </c>
      <c r="P17" s="23">
        <f t="shared" si="8"/>
        <v>411.06282910991405</v>
      </c>
      <c r="Q17" s="23"/>
    </row>
    <row r="18" spans="1:17" x14ac:dyDescent="0.2">
      <c r="A18" s="5">
        <v>27</v>
      </c>
      <c r="B18" s="1">
        <f t="shared" si="9"/>
        <v>1.2800845441963571</v>
      </c>
      <c r="C18" s="5">
        <f t="shared" si="10"/>
        <v>20197.037216665769</v>
      </c>
      <c r="D18" s="5">
        <f t="shared" si="0"/>
        <v>19760.318681082521</v>
      </c>
      <c r="E18" s="5">
        <f t="shared" si="1"/>
        <v>10260.318681082521</v>
      </c>
      <c r="F18" s="5">
        <f t="shared" si="2"/>
        <v>3651.744049373443</v>
      </c>
      <c r="G18" s="5">
        <f t="shared" si="3"/>
        <v>16108.574631709078</v>
      </c>
      <c r="H18" s="23">
        <f t="shared" si="11"/>
        <v>9290.9036592534085</v>
      </c>
      <c r="I18" s="5">
        <f t="shared" si="4"/>
        <v>24516.842443333415</v>
      </c>
      <c r="J18" s="23"/>
      <c r="K18" s="23">
        <f t="shared" si="5"/>
        <v>32.217149263418158</v>
      </c>
      <c r="L18" s="23"/>
      <c r="M18" s="23">
        <f t="shared" si="6"/>
        <v>24549.059592596834</v>
      </c>
      <c r="N18" s="23">
        <f>J18+L18+Grade10!I18</f>
        <v>23824.109090007147</v>
      </c>
      <c r="O18" s="23">
        <f t="shared" si="7"/>
        <v>636.50654127374457</v>
      </c>
      <c r="P18" s="23">
        <f t="shared" si="8"/>
        <v>405.00079051999734</v>
      </c>
      <c r="Q18" s="23"/>
    </row>
    <row r="19" spans="1:17" x14ac:dyDescent="0.2">
      <c r="A19" s="5">
        <v>28</v>
      </c>
      <c r="B19" s="1">
        <f t="shared" si="9"/>
        <v>1.312086657801266</v>
      </c>
      <c r="C19" s="5">
        <f t="shared" si="10"/>
        <v>20701.963147082413</v>
      </c>
      <c r="D19" s="5">
        <f t="shared" si="0"/>
        <v>20217.276648109586</v>
      </c>
      <c r="E19" s="5">
        <f t="shared" si="1"/>
        <v>10717.276648109586</v>
      </c>
      <c r="F19" s="5">
        <f t="shared" si="2"/>
        <v>3800.9408256077795</v>
      </c>
      <c r="G19" s="5">
        <f t="shared" si="3"/>
        <v>16416.335822501806</v>
      </c>
      <c r="H19" s="23">
        <f t="shared" si="11"/>
        <v>9523.176250734743</v>
      </c>
      <c r="I19" s="5">
        <f t="shared" si="4"/>
        <v>25034.810329416749</v>
      </c>
      <c r="J19" s="23"/>
      <c r="K19" s="23">
        <f t="shared" si="5"/>
        <v>32.832671645003614</v>
      </c>
      <c r="L19" s="23"/>
      <c r="M19" s="23">
        <f t="shared" si="6"/>
        <v>25067.643001061751</v>
      </c>
      <c r="N19" s="23">
        <f>J19+L19+Grade10!I19</f>
        <v>24323.445317257323</v>
      </c>
      <c r="O19" s="23">
        <f t="shared" si="7"/>
        <v>653.40556638028886</v>
      </c>
      <c r="P19" s="23">
        <f t="shared" si="8"/>
        <v>399.01213356346409</v>
      </c>
      <c r="Q19" s="23"/>
    </row>
    <row r="20" spans="1:17" x14ac:dyDescent="0.2">
      <c r="A20" s="5">
        <v>29</v>
      </c>
      <c r="B20" s="1">
        <f t="shared" si="9"/>
        <v>1.3448888242462975</v>
      </c>
      <c r="C20" s="5">
        <f t="shared" si="10"/>
        <v>21219.51222575947</v>
      </c>
      <c r="D20" s="5">
        <f t="shared" si="0"/>
        <v>20685.658564312322</v>
      </c>
      <c r="E20" s="5">
        <f t="shared" si="1"/>
        <v>11185.658564312322</v>
      </c>
      <c r="F20" s="5">
        <f t="shared" si="2"/>
        <v>3953.8675212479729</v>
      </c>
      <c r="G20" s="5">
        <f t="shared" si="3"/>
        <v>16731.79104306435</v>
      </c>
      <c r="H20" s="23">
        <f t="shared" si="11"/>
        <v>9761.2556570031102</v>
      </c>
      <c r="I20" s="5">
        <f t="shared" si="4"/>
        <v>25565.727412652166</v>
      </c>
      <c r="J20" s="23"/>
      <c r="K20" s="23">
        <f t="shared" si="5"/>
        <v>33.463582086128703</v>
      </c>
      <c r="L20" s="23"/>
      <c r="M20" s="23">
        <f t="shared" si="6"/>
        <v>25599.190994738296</v>
      </c>
      <c r="N20" s="23">
        <f>J20+L20+Grade10!I20</f>
        <v>24835.264950188757</v>
      </c>
      <c r="O20" s="23">
        <f t="shared" si="7"/>
        <v>670.72706711449393</v>
      </c>
      <c r="P20" s="23">
        <f t="shared" si="8"/>
        <v>393.09668166781825</v>
      </c>
      <c r="Q20" s="23"/>
    </row>
    <row r="21" spans="1:17" x14ac:dyDescent="0.2">
      <c r="A21" s="5">
        <v>30</v>
      </c>
      <c r="B21" s="1">
        <f t="shared" si="9"/>
        <v>1.3785110448524549</v>
      </c>
      <c r="C21" s="5">
        <f t="shared" si="10"/>
        <v>21750.000031403455</v>
      </c>
      <c r="D21" s="5">
        <f t="shared" si="0"/>
        <v>21165.750028420127</v>
      </c>
      <c r="E21" s="5">
        <f t="shared" si="1"/>
        <v>11665.750028420127</v>
      </c>
      <c r="F21" s="5">
        <f t="shared" si="2"/>
        <v>4110.6173842791713</v>
      </c>
      <c r="G21" s="5">
        <f t="shared" si="3"/>
        <v>17055.132644140955</v>
      </c>
      <c r="H21" s="23">
        <f t="shared" si="11"/>
        <v>10005.287048428188</v>
      </c>
      <c r="I21" s="5">
        <f t="shared" si="4"/>
        <v>26109.917422968465</v>
      </c>
      <c r="J21" s="23"/>
      <c r="K21" s="23">
        <f t="shared" si="5"/>
        <v>34.110265288281909</v>
      </c>
      <c r="L21" s="23"/>
      <c r="M21" s="23">
        <f t="shared" si="6"/>
        <v>26144.027688256749</v>
      </c>
      <c r="N21" s="23">
        <f>J21+L21+Grade10!I21</f>
        <v>25359.880073943474</v>
      </c>
      <c r="O21" s="23">
        <f t="shared" si="7"/>
        <v>688.48160536705382</v>
      </c>
      <c r="P21" s="23">
        <f t="shared" si="8"/>
        <v>387.25422015636303</v>
      </c>
      <c r="Q21" s="23"/>
    </row>
    <row r="22" spans="1:17" x14ac:dyDescent="0.2">
      <c r="A22" s="5">
        <v>31</v>
      </c>
      <c r="B22" s="1">
        <f t="shared" si="9"/>
        <v>1.4129738209737661</v>
      </c>
      <c r="C22" s="5">
        <f t="shared" si="10"/>
        <v>22293.750032188542</v>
      </c>
      <c r="D22" s="5">
        <f t="shared" si="0"/>
        <v>21657.843779130631</v>
      </c>
      <c r="E22" s="5">
        <f t="shared" si="1"/>
        <v>12157.843779130631</v>
      </c>
      <c r="F22" s="5">
        <f t="shared" si="2"/>
        <v>4271.2859938861511</v>
      </c>
      <c r="G22" s="5">
        <f t="shared" si="3"/>
        <v>17386.55778524448</v>
      </c>
      <c r="H22" s="23">
        <f t="shared" si="11"/>
        <v>10255.419224638894</v>
      </c>
      <c r="I22" s="5">
        <f t="shared" si="4"/>
        <v>26667.712183542681</v>
      </c>
      <c r="J22" s="23"/>
      <c r="K22" s="23">
        <f t="shared" si="5"/>
        <v>34.773115570488962</v>
      </c>
      <c r="L22" s="23"/>
      <c r="M22" s="23">
        <f t="shared" si="6"/>
        <v>26702.48529911317</v>
      </c>
      <c r="N22" s="23">
        <f>J22+L22+Grade10!I22</f>
        <v>25897.610575792067</v>
      </c>
      <c r="O22" s="23">
        <f t="shared" si="7"/>
        <v>706.68000707592819</v>
      </c>
      <c r="P22" s="23">
        <f t="shared" si="8"/>
        <v>381.48449851837324</v>
      </c>
      <c r="Q22" s="23"/>
    </row>
    <row r="23" spans="1:17" x14ac:dyDescent="0.2">
      <c r="A23" s="5">
        <v>32</v>
      </c>
      <c r="B23" s="1">
        <f t="shared" si="9"/>
        <v>1.4482981664981105</v>
      </c>
      <c r="C23" s="5">
        <f t="shared" si="10"/>
        <v>22851.093782993259</v>
      </c>
      <c r="D23" s="5">
        <f t="shared" si="0"/>
        <v>22162.239873608902</v>
      </c>
      <c r="E23" s="5">
        <f t="shared" si="1"/>
        <v>12662.239873608902</v>
      </c>
      <c r="F23" s="5">
        <f t="shared" si="2"/>
        <v>4435.9713187333064</v>
      </c>
      <c r="G23" s="5">
        <f t="shared" si="3"/>
        <v>17726.268554875594</v>
      </c>
      <c r="H23" s="23">
        <f t="shared" si="11"/>
        <v>10511.804705254868</v>
      </c>
      <c r="I23" s="5">
        <f t="shared" si="4"/>
        <v>27239.451813131251</v>
      </c>
      <c r="J23" s="23"/>
      <c r="K23" s="23">
        <f t="shared" si="5"/>
        <v>35.452537109751191</v>
      </c>
      <c r="L23" s="23"/>
      <c r="M23" s="23">
        <f t="shared" si="6"/>
        <v>27274.904350241002</v>
      </c>
      <c r="N23" s="23">
        <f>J23+L23+Grade10!I23</f>
        <v>26448.784340186867</v>
      </c>
      <c r="O23" s="23">
        <f t="shared" si="7"/>
        <v>725.33336882753065</v>
      </c>
      <c r="P23" s="23">
        <f t="shared" si="8"/>
        <v>375.78723257588297</v>
      </c>
      <c r="Q23" s="23"/>
    </row>
    <row r="24" spans="1:17" x14ac:dyDescent="0.2">
      <c r="A24" s="5">
        <v>33</v>
      </c>
      <c r="B24" s="1">
        <f t="shared" si="9"/>
        <v>1.4845056206605631</v>
      </c>
      <c r="C24" s="5">
        <f t="shared" si="10"/>
        <v>23422.371127568087</v>
      </c>
      <c r="D24" s="5">
        <f t="shared" si="0"/>
        <v>22679.245870449118</v>
      </c>
      <c r="E24" s="5">
        <f t="shared" si="1"/>
        <v>13179.245870449118</v>
      </c>
      <c r="F24" s="5">
        <f t="shared" si="2"/>
        <v>4604.773776701637</v>
      </c>
      <c r="G24" s="5">
        <f t="shared" si="3"/>
        <v>18074.472093747481</v>
      </c>
      <c r="H24" s="23">
        <f t="shared" si="11"/>
        <v>10774.599822886237</v>
      </c>
      <c r="I24" s="5">
        <f t="shared" si="4"/>
        <v>27825.484933459527</v>
      </c>
      <c r="J24" s="23"/>
      <c r="K24" s="23">
        <f t="shared" si="5"/>
        <v>36.148944187494962</v>
      </c>
      <c r="L24" s="23"/>
      <c r="M24" s="23">
        <f t="shared" si="6"/>
        <v>27861.633877647022</v>
      </c>
      <c r="N24" s="23">
        <f>J24+L24+Grade10!I24</f>
        <v>27013.737448691529</v>
      </c>
      <c r="O24" s="23">
        <f t="shared" si="7"/>
        <v>744.45306462292342</v>
      </c>
      <c r="P24" s="23">
        <f t="shared" si="8"/>
        <v>370.1621065514326</v>
      </c>
      <c r="Q24" s="23"/>
    </row>
    <row r="25" spans="1:17" x14ac:dyDescent="0.2">
      <c r="A25" s="5">
        <v>34</v>
      </c>
      <c r="B25" s="1">
        <f t="shared" si="9"/>
        <v>1.521618261177077</v>
      </c>
      <c r="C25" s="5">
        <f t="shared" si="10"/>
        <v>24007.930405757288</v>
      </c>
      <c r="D25" s="5">
        <f t="shared" si="0"/>
        <v>23209.177017210346</v>
      </c>
      <c r="E25" s="5">
        <f t="shared" si="1"/>
        <v>13709.177017210346</v>
      </c>
      <c r="F25" s="5">
        <f t="shared" si="2"/>
        <v>4777.7962961191779</v>
      </c>
      <c r="G25" s="5">
        <f t="shared" si="3"/>
        <v>18431.380721091169</v>
      </c>
      <c r="H25" s="23">
        <f t="shared" si="11"/>
        <v>11043.964818458391</v>
      </c>
      <c r="I25" s="5">
        <f t="shared" si="4"/>
        <v>28426.168881796013</v>
      </c>
      <c r="J25" s="23"/>
      <c r="K25" s="23">
        <f t="shared" si="5"/>
        <v>36.86276144218234</v>
      </c>
      <c r="L25" s="23"/>
      <c r="M25" s="23">
        <f t="shared" si="6"/>
        <v>28463.031643238195</v>
      </c>
      <c r="N25" s="23">
        <f>J25+L25+Grade10!I25</f>
        <v>27592.814384908823</v>
      </c>
      <c r="O25" s="23">
        <f t="shared" si="7"/>
        <v>764.05075281318909</v>
      </c>
      <c r="P25" s="23">
        <f t="shared" si="8"/>
        <v>364.60877504097522</v>
      </c>
      <c r="Q25" s="23"/>
    </row>
    <row r="26" spans="1:17" x14ac:dyDescent="0.2">
      <c r="A26" s="5">
        <v>35</v>
      </c>
      <c r="B26" s="1">
        <f t="shared" si="9"/>
        <v>1.559658717706504</v>
      </c>
      <c r="C26" s="5">
        <f t="shared" si="10"/>
        <v>24608.128665901218</v>
      </c>
      <c r="D26" s="5">
        <f t="shared" si="0"/>
        <v>23752.356442640605</v>
      </c>
      <c r="E26" s="5">
        <f t="shared" si="1"/>
        <v>14252.356442640605</v>
      </c>
      <c r="F26" s="5">
        <f t="shared" si="2"/>
        <v>4955.1443785221572</v>
      </c>
      <c r="G26" s="5">
        <f t="shared" si="3"/>
        <v>18797.212064118448</v>
      </c>
      <c r="H26" s="23">
        <f t="shared" si="11"/>
        <v>11320.063938919853</v>
      </c>
      <c r="I26" s="5">
        <f t="shared" si="4"/>
        <v>29041.869928840915</v>
      </c>
      <c r="J26" s="23"/>
      <c r="K26" s="23">
        <f t="shared" si="5"/>
        <v>37.594424128236895</v>
      </c>
      <c r="L26" s="23"/>
      <c r="M26" s="23">
        <f t="shared" si="6"/>
        <v>29079.464352969153</v>
      </c>
      <c r="N26" s="23">
        <f>J26+L26+Grade10!I26</f>
        <v>28186.368244531543</v>
      </c>
      <c r="O26" s="23">
        <f t="shared" si="7"/>
        <v>784.13838320822117</v>
      </c>
      <c r="P26" s="23">
        <f t="shared" si="8"/>
        <v>359.12686489595637</v>
      </c>
      <c r="Q26" s="23"/>
    </row>
    <row r="27" spans="1:17" x14ac:dyDescent="0.2">
      <c r="A27" s="5">
        <v>36</v>
      </c>
      <c r="B27" s="1">
        <f t="shared" si="9"/>
        <v>1.5986501856491666</v>
      </c>
      <c r="C27" s="5">
        <f t="shared" si="10"/>
        <v>25223.331882548751</v>
      </c>
      <c r="D27" s="5">
        <f t="shared" si="0"/>
        <v>24309.11535370662</v>
      </c>
      <c r="E27" s="5">
        <f t="shared" si="1"/>
        <v>14809.11535370662</v>
      </c>
      <c r="F27" s="5">
        <f t="shared" si="2"/>
        <v>5136.9261629852117</v>
      </c>
      <c r="G27" s="5">
        <f t="shared" si="3"/>
        <v>19172.189190721409</v>
      </c>
      <c r="H27" s="23">
        <f t="shared" si="11"/>
        <v>11603.065537392848</v>
      </c>
      <c r="I27" s="5">
        <f t="shared" si="4"/>
        <v>29672.963502061935</v>
      </c>
      <c r="J27" s="23"/>
      <c r="K27" s="23">
        <f t="shared" si="5"/>
        <v>38.344378381442816</v>
      </c>
      <c r="L27" s="23"/>
      <c r="M27" s="23">
        <f t="shared" si="6"/>
        <v>29711.307880443379</v>
      </c>
      <c r="N27" s="23">
        <f>J27+L27+Grade10!I27</f>
        <v>28794.760950644824</v>
      </c>
      <c r="O27" s="23">
        <f t="shared" si="7"/>
        <v>804.7282043631302</v>
      </c>
      <c r="P27" s="23">
        <f t="shared" si="8"/>
        <v>353.71597701834355</v>
      </c>
      <c r="Q27" s="23"/>
    </row>
    <row r="28" spans="1:17" x14ac:dyDescent="0.2">
      <c r="A28" s="5">
        <v>37</v>
      </c>
      <c r="B28" s="1">
        <f t="shared" si="9"/>
        <v>1.6386164402903955</v>
      </c>
      <c r="C28" s="5">
        <f t="shared" si="10"/>
        <v>25853.915179612464</v>
      </c>
      <c r="D28" s="5">
        <f t="shared" si="0"/>
        <v>24879.793237549282</v>
      </c>
      <c r="E28" s="5">
        <f t="shared" si="1"/>
        <v>15379.793237549282</v>
      </c>
      <c r="F28" s="5">
        <f t="shared" si="2"/>
        <v>5323.2524920598407</v>
      </c>
      <c r="G28" s="5">
        <f t="shared" si="3"/>
        <v>19556.540745489441</v>
      </c>
      <c r="H28" s="23">
        <f t="shared" si="11"/>
        <v>11893.142175827667</v>
      </c>
      <c r="I28" s="5">
        <f t="shared" si="4"/>
        <v>30319.83441461348</v>
      </c>
      <c r="J28" s="23"/>
      <c r="K28" s="23">
        <f t="shared" si="5"/>
        <v>39.113081490978885</v>
      </c>
      <c r="L28" s="23"/>
      <c r="M28" s="23">
        <f t="shared" si="6"/>
        <v>30358.947496104458</v>
      </c>
      <c r="N28" s="23">
        <f>J28+L28+Grade10!I28</f>
        <v>29418.363474410951</v>
      </c>
      <c r="O28" s="23">
        <f t="shared" si="7"/>
        <v>825.83277104690001</v>
      </c>
      <c r="P28" s="23">
        <f t="shared" si="8"/>
        <v>348.37568807238648</v>
      </c>
      <c r="Q28" s="23"/>
    </row>
    <row r="29" spans="1:17" x14ac:dyDescent="0.2">
      <c r="A29" s="5">
        <v>38</v>
      </c>
      <c r="B29" s="1">
        <f t="shared" si="9"/>
        <v>1.6795818512976552</v>
      </c>
      <c r="C29" s="5">
        <f t="shared" si="10"/>
        <v>26500.263059102774</v>
      </c>
      <c r="D29" s="5">
        <f t="shared" si="0"/>
        <v>25464.738068488012</v>
      </c>
      <c r="E29" s="5">
        <f t="shared" si="1"/>
        <v>15964.738068488012</v>
      </c>
      <c r="F29" s="5">
        <f t="shared" si="2"/>
        <v>5514.2369793613361</v>
      </c>
      <c r="G29" s="5">
        <f t="shared" si="3"/>
        <v>19950.501089126676</v>
      </c>
      <c r="H29" s="23">
        <f t="shared" si="11"/>
        <v>12190.470730223358</v>
      </c>
      <c r="I29" s="5">
        <f t="shared" si="4"/>
        <v>30982.877099978818</v>
      </c>
      <c r="J29" s="23"/>
      <c r="K29" s="23">
        <f t="shared" si="5"/>
        <v>39.90100217825335</v>
      </c>
      <c r="L29" s="23"/>
      <c r="M29" s="23">
        <f t="shared" si="6"/>
        <v>31022.77810215707</v>
      </c>
      <c r="N29" s="23">
        <f>J29+L29+Grade10!I29</f>
        <v>30057.556061271218</v>
      </c>
      <c r="O29" s="23">
        <f t="shared" si="7"/>
        <v>847.46495189777886</v>
      </c>
      <c r="P29" s="23">
        <f t="shared" si="8"/>
        <v>343.10555211660289</v>
      </c>
      <c r="Q29" s="23"/>
    </row>
    <row r="30" spans="1:17" x14ac:dyDescent="0.2">
      <c r="A30" s="5">
        <v>39</v>
      </c>
      <c r="B30" s="1">
        <f t="shared" si="9"/>
        <v>1.7215713975800966</v>
      </c>
      <c r="C30" s="5">
        <f t="shared" si="10"/>
        <v>27162.769635580345</v>
      </c>
      <c r="D30" s="5">
        <f t="shared" si="0"/>
        <v>26064.306520200214</v>
      </c>
      <c r="E30" s="5">
        <f t="shared" si="1"/>
        <v>16564.306520200214</v>
      </c>
      <c r="F30" s="5">
        <f t="shared" si="2"/>
        <v>5709.99607884537</v>
      </c>
      <c r="G30" s="5">
        <f t="shared" si="3"/>
        <v>20354.310441354843</v>
      </c>
      <c r="H30" s="23">
        <f t="shared" si="11"/>
        <v>12495.232498478941</v>
      </c>
      <c r="I30" s="5">
        <f t="shared" si="4"/>
        <v>31662.495852478285</v>
      </c>
      <c r="J30" s="23"/>
      <c r="K30" s="23">
        <f t="shared" si="5"/>
        <v>40.708620882709688</v>
      </c>
      <c r="L30" s="23"/>
      <c r="M30" s="23">
        <f t="shared" si="6"/>
        <v>31703.204473360995</v>
      </c>
      <c r="N30" s="23">
        <f>J30+L30+Grade10!I30</f>
        <v>30712.728462802996</v>
      </c>
      <c r="O30" s="23">
        <f t="shared" si="7"/>
        <v>869.63793726992333</v>
      </c>
      <c r="P30" s="23">
        <f t="shared" si="8"/>
        <v>337.90510215931801</v>
      </c>
      <c r="Q30" s="23"/>
    </row>
    <row r="31" spans="1:17" x14ac:dyDescent="0.2">
      <c r="A31" s="5">
        <v>40</v>
      </c>
      <c r="B31" s="1">
        <f t="shared" si="9"/>
        <v>1.7646106825195991</v>
      </c>
      <c r="C31" s="5">
        <f t="shared" si="10"/>
        <v>27841.838876469854</v>
      </c>
      <c r="D31" s="5">
        <f t="shared" si="0"/>
        <v>26678.86418320522</v>
      </c>
      <c r="E31" s="5">
        <f t="shared" si="1"/>
        <v>17178.86418320522</v>
      </c>
      <c r="F31" s="5">
        <f t="shared" si="2"/>
        <v>5910.6491558165044</v>
      </c>
      <c r="G31" s="5">
        <f t="shared" si="3"/>
        <v>20768.215027388716</v>
      </c>
      <c r="H31" s="23">
        <f t="shared" si="11"/>
        <v>12807.613310940917</v>
      </c>
      <c r="I31" s="5">
        <f t="shared" si="4"/>
        <v>32359.105073790248</v>
      </c>
      <c r="J31" s="23"/>
      <c r="K31" s="23">
        <f t="shared" si="5"/>
        <v>41.536430054777433</v>
      </c>
      <c r="L31" s="23"/>
      <c r="M31" s="23">
        <f t="shared" si="6"/>
        <v>32400.641503845025</v>
      </c>
      <c r="N31" s="23">
        <f>J31+L31+Grade10!I31</f>
        <v>31384.280174373074</v>
      </c>
      <c r="O31" s="23">
        <f t="shared" si="7"/>
        <v>892.365247276373</v>
      </c>
      <c r="P31" s="23">
        <f t="shared" si="8"/>
        <v>332.77385164113338</v>
      </c>
      <c r="Q31" s="23"/>
    </row>
    <row r="32" spans="1:17" x14ac:dyDescent="0.2">
      <c r="A32" s="5">
        <v>41</v>
      </c>
      <c r="B32" s="1">
        <f t="shared" si="9"/>
        <v>1.8087259495825889</v>
      </c>
      <c r="C32" s="5">
        <f t="shared" si="10"/>
        <v>28537.8848483816</v>
      </c>
      <c r="D32" s="5">
        <f t="shared" si="0"/>
        <v>27308.785787785349</v>
      </c>
      <c r="E32" s="5">
        <f t="shared" si="1"/>
        <v>17808.785787785349</v>
      </c>
      <c r="F32" s="5">
        <f t="shared" si="2"/>
        <v>6116.3185597119164</v>
      </c>
      <c r="G32" s="5">
        <f t="shared" si="3"/>
        <v>21192.467228073434</v>
      </c>
      <c r="H32" s="23">
        <f t="shared" si="11"/>
        <v>13127.803643714438</v>
      </c>
      <c r="I32" s="5">
        <f t="shared" si="4"/>
        <v>33073.129525634999</v>
      </c>
      <c r="J32" s="23"/>
      <c r="K32" s="23">
        <f t="shared" si="5"/>
        <v>42.384934456146866</v>
      </c>
      <c r="L32" s="23"/>
      <c r="M32" s="23">
        <f t="shared" si="6"/>
        <v>33115.514460091144</v>
      </c>
      <c r="N32" s="23">
        <f>J32+L32+Grade10!I32</f>
        <v>32072.62067873239</v>
      </c>
      <c r="O32" s="23">
        <f t="shared" si="7"/>
        <v>915.66074003298729</v>
      </c>
      <c r="P32" s="23">
        <f t="shared" si="8"/>
        <v>327.71129584732427</v>
      </c>
      <c r="Q32" s="23"/>
    </row>
    <row r="33" spans="1:17" x14ac:dyDescent="0.2">
      <c r="A33" s="5">
        <v>42</v>
      </c>
      <c r="B33" s="1">
        <f t="shared" si="9"/>
        <v>1.8539440983221533</v>
      </c>
      <c r="C33" s="5">
        <f t="shared" si="10"/>
        <v>29251.331969591134</v>
      </c>
      <c r="D33" s="5">
        <f t="shared" si="0"/>
        <v>27954.455432479976</v>
      </c>
      <c r="E33" s="5">
        <f t="shared" si="1"/>
        <v>18454.455432479976</v>
      </c>
      <c r="F33" s="5">
        <f t="shared" si="2"/>
        <v>6327.1296987047117</v>
      </c>
      <c r="G33" s="5">
        <f t="shared" si="3"/>
        <v>21627.325733775266</v>
      </c>
      <c r="H33" s="23">
        <f t="shared" si="11"/>
        <v>13455.998734807295</v>
      </c>
      <c r="I33" s="5">
        <f t="shared" si="4"/>
        <v>33805.004588775868</v>
      </c>
      <c r="J33" s="23"/>
      <c r="K33" s="23">
        <f t="shared" si="5"/>
        <v>43.254651467550531</v>
      </c>
      <c r="L33" s="23"/>
      <c r="M33" s="23">
        <f t="shared" si="6"/>
        <v>33848.259240243417</v>
      </c>
      <c r="N33" s="23">
        <f>J33+L33+Grade10!I33</f>
        <v>32778.169695700708</v>
      </c>
      <c r="O33" s="23">
        <f t="shared" si="7"/>
        <v>939.5386201084998</v>
      </c>
      <c r="P33" s="23">
        <f t="shared" si="8"/>
        <v>322.71691325320876</v>
      </c>
      <c r="Q33" s="23"/>
    </row>
    <row r="34" spans="1:17" x14ac:dyDescent="0.2">
      <c r="A34" s="5">
        <v>43</v>
      </c>
      <c r="B34" s="1">
        <f t="shared" si="9"/>
        <v>1.9002927007802071</v>
      </c>
      <c r="C34" s="5">
        <f t="shared" si="10"/>
        <v>29982.615268830912</v>
      </c>
      <c r="D34" s="5">
        <f t="shared" si="0"/>
        <v>28616.266818291977</v>
      </c>
      <c r="E34" s="5">
        <f t="shared" si="1"/>
        <v>19116.266818291977</v>
      </c>
      <c r="F34" s="5">
        <f t="shared" si="2"/>
        <v>6543.2111161723305</v>
      </c>
      <c r="G34" s="5">
        <f t="shared" si="3"/>
        <v>22073.055702119647</v>
      </c>
      <c r="H34" s="23">
        <f t="shared" si="11"/>
        <v>13792.39870317748</v>
      </c>
      <c r="I34" s="5">
        <f t="shared" si="4"/>
        <v>34555.176528495271</v>
      </c>
      <c r="J34" s="23"/>
      <c r="K34" s="23">
        <f t="shared" si="5"/>
        <v>44.146111404239292</v>
      </c>
      <c r="L34" s="23"/>
      <c r="M34" s="23">
        <f t="shared" si="6"/>
        <v>34599.32263989951</v>
      </c>
      <c r="N34" s="23">
        <f>J34+L34+Grade10!I34</f>
        <v>33501.357438093219</v>
      </c>
      <c r="O34" s="23">
        <f t="shared" si="7"/>
        <v>964.01344718592384</v>
      </c>
      <c r="P34" s="23">
        <f t="shared" si="8"/>
        <v>317.79016680538041</v>
      </c>
      <c r="Q34" s="23"/>
    </row>
    <row r="35" spans="1:17" x14ac:dyDescent="0.2">
      <c r="A35" s="5">
        <v>44</v>
      </c>
      <c r="B35" s="1">
        <f t="shared" si="9"/>
        <v>1.9478000182997122</v>
      </c>
      <c r="C35" s="5">
        <f t="shared" si="10"/>
        <v>30732.180650551683</v>
      </c>
      <c r="D35" s="5">
        <f t="shared" si="0"/>
        <v>29294.623488749276</v>
      </c>
      <c r="E35" s="5">
        <f t="shared" si="1"/>
        <v>19794.623488749276</v>
      </c>
      <c r="F35" s="5">
        <f t="shared" si="2"/>
        <v>6764.6945690766388</v>
      </c>
      <c r="G35" s="5">
        <f t="shared" si="3"/>
        <v>22529.928919672639</v>
      </c>
      <c r="H35" s="23">
        <f t="shared" si="11"/>
        <v>14137.208670756914</v>
      </c>
      <c r="I35" s="5">
        <f t="shared" si="4"/>
        <v>35324.102766707649</v>
      </c>
      <c r="J35" s="23"/>
      <c r="K35" s="23">
        <f t="shared" si="5"/>
        <v>45.059857839345277</v>
      </c>
      <c r="L35" s="23"/>
      <c r="M35" s="23">
        <f t="shared" si="6"/>
        <v>35369.162624546996</v>
      </c>
      <c r="N35" s="23">
        <f>J35+L35+Grade10!I35</f>
        <v>34242.624874045548</v>
      </c>
      <c r="O35" s="23">
        <f t="shared" si="7"/>
        <v>989.10014494026916</v>
      </c>
      <c r="P35" s="23">
        <f t="shared" si="8"/>
        <v>312.930505141438</v>
      </c>
      <c r="Q35" s="23"/>
    </row>
    <row r="36" spans="1:17" x14ac:dyDescent="0.2">
      <c r="A36" s="5">
        <v>45</v>
      </c>
      <c r="B36" s="1">
        <f t="shared" si="9"/>
        <v>1.9964950187572048</v>
      </c>
      <c r="C36" s="5">
        <f t="shared" si="10"/>
        <v>31500.48516681547</v>
      </c>
      <c r="D36" s="5">
        <f t="shared" si="0"/>
        <v>29989.939075968003</v>
      </c>
      <c r="E36" s="5">
        <f t="shared" si="1"/>
        <v>20489.939075968003</v>
      </c>
      <c r="F36" s="5">
        <f t="shared" si="2"/>
        <v>6991.7151083035533</v>
      </c>
      <c r="G36" s="5">
        <f t="shared" si="3"/>
        <v>22998.223967664449</v>
      </c>
      <c r="H36" s="23">
        <f t="shared" si="11"/>
        <v>14490.638887525836</v>
      </c>
      <c r="I36" s="5">
        <f t="shared" si="4"/>
        <v>36112.25216087533</v>
      </c>
      <c r="J36" s="23"/>
      <c r="K36" s="23">
        <f t="shared" si="5"/>
        <v>45.996447935328902</v>
      </c>
      <c r="L36" s="23"/>
      <c r="M36" s="23">
        <f t="shared" si="6"/>
        <v>36158.24860881066</v>
      </c>
      <c r="N36" s="23">
        <f>J36+L36+Grade10!I36</f>
        <v>35002.423995896694</v>
      </c>
      <c r="O36" s="23">
        <f t="shared" si="7"/>
        <v>1014.8140101384619</v>
      </c>
      <c r="P36" s="23">
        <f t="shared" si="8"/>
        <v>308.1373637510124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2.0464073942261352</v>
      </c>
      <c r="C37" s="5">
        <f t="shared" ref="C37:C56" si="13">pretaxincome*B37/expnorm</f>
        <v>32287.997295985861</v>
      </c>
      <c r="D37" s="5">
        <f t="shared" ref="D37:D56" si="14">IF(A37&lt;startage,1,0)*(C37*(1-initialunempprob))+IF(A37=startage,1,0)*(C37*(1-unempprob))+IF(A37&gt;startage,1,0)*(C37*(1-unempprob)+unempprob*300*52)</f>
        <v>30702.637552867203</v>
      </c>
      <c r="E37" s="5">
        <f t="shared" si="1"/>
        <v>21202.637552867203</v>
      </c>
      <c r="F37" s="5">
        <f t="shared" si="2"/>
        <v>7224.4111610111413</v>
      </c>
      <c r="G37" s="5">
        <f t="shared" si="3"/>
        <v>23478.226391856064</v>
      </c>
      <c r="H37" s="23">
        <f t="shared" si="11"/>
        <v>14852.904859713984</v>
      </c>
      <c r="I37" s="5">
        <f t="shared" ref="I37:I56" si="15">G37+IF(A37&lt;startage,1,0)*(H37*(1-initialunempprob))+IF(A37&gt;=startage,1,0)*(H37*(1-unempprob))</f>
        <v>36920.105289897219</v>
      </c>
      <c r="J37" s="23"/>
      <c r="K37" s="23">
        <f t="shared" ref="K37:K56" si="16">IF(A37&gt;=startage,1,0)*0.002*G37</f>
        <v>46.95645278371213</v>
      </c>
      <c r="L37" s="23"/>
      <c r="M37" s="23">
        <f t="shared" si="6"/>
        <v>36967.061742680933</v>
      </c>
      <c r="N37" s="23">
        <f>J37+L37+Grade10!I37</f>
        <v>35781.218095794095</v>
      </c>
      <c r="O37" s="23">
        <f t="shared" si="7"/>
        <v>1041.1707219666428</v>
      </c>
      <c r="P37" s="23">
        <f t="shared" ref="P37:P68" si="17">O37/return^(A37-startage+1)</f>
        <v>303.4101660804838</v>
      </c>
      <c r="Q37" s="23"/>
    </row>
    <row r="38" spans="1:17" x14ac:dyDescent="0.2">
      <c r="A38" s="5">
        <v>47</v>
      </c>
      <c r="B38" s="1">
        <f t="shared" si="12"/>
        <v>2.097567579081788</v>
      </c>
      <c r="C38" s="5">
        <f t="shared" si="13"/>
        <v>33095.197228385499</v>
      </c>
      <c r="D38" s="5">
        <f t="shared" si="14"/>
        <v>31433.153491688878</v>
      </c>
      <c r="E38" s="5">
        <f t="shared" si="1"/>
        <v>21933.153491688878</v>
      </c>
      <c r="F38" s="5">
        <f t="shared" si="2"/>
        <v>7462.9246150364179</v>
      </c>
      <c r="G38" s="5">
        <f t="shared" si="3"/>
        <v>23970.228876652458</v>
      </c>
      <c r="H38" s="23">
        <f t="shared" ref="H38:H56" si="18">benefits*B38/expnorm</f>
        <v>15224.22748120683</v>
      </c>
      <c r="I38" s="5">
        <f t="shared" si="15"/>
        <v>37748.154747144639</v>
      </c>
      <c r="J38" s="23"/>
      <c r="K38" s="23">
        <f t="shared" si="16"/>
        <v>47.940457753304919</v>
      </c>
      <c r="L38" s="23"/>
      <c r="M38" s="23">
        <f t="shared" si="6"/>
        <v>37796.095204897945</v>
      </c>
      <c r="N38" s="23">
        <f>J38+L38+Grade10!I38</f>
        <v>36579.482048188962</v>
      </c>
      <c r="O38" s="23">
        <f t="shared" si="7"/>
        <v>1068.1863515904863</v>
      </c>
      <c r="P38" s="23">
        <f t="shared" si="17"/>
        <v>298.74832458380746</v>
      </c>
      <c r="Q38" s="23"/>
    </row>
    <row r="39" spans="1:17" x14ac:dyDescent="0.2">
      <c r="A39" s="5">
        <v>48</v>
      </c>
      <c r="B39" s="1">
        <f t="shared" si="12"/>
        <v>2.1500067685588333</v>
      </c>
      <c r="C39" s="5">
        <f t="shared" si="13"/>
        <v>33922.577159095148</v>
      </c>
      <c r="D39" s="5">
        <f t="shared" si="14"/>
        <v>32181.932328981111</v>
      </c>
      <c r="E39" s="5">
        <f t="shared" si="1"/>
        <v>22681.932328981111</v>
      </c>
      <c r="F39" s="5">
        <f t="shared" si="2"/>
        <v>7707.4009054123326</v>
      </c>
      <c r="G39" s="5">
        <f t="shared" si="3"/>
        <v>24474.531423568777</v>
      </c>
      <c r="H39" s="23">
        <f t="shared" si="18"/>
        <v>15604.833168237004</v>
      </c>
      <c r="I39" s="5">
        <f t="shared" si="15"/>
        <v>38596.905440823262</v>
      </c>
      <c r="J39" s="23"/>
      <c r="K39" s="23">
        <f t="shared" si="16"/>
        <v>48.949062847137554</v>
      </c>
      <c r="L39" s="23"/>
      <c r="M39" s="23">
        <f t="shared" si="6"/>
        <v>38645.854503670402</v>
      </c>
      <c r="N39" s="23">
        <f>J39+L39+Grade10!I39</f>
        <v>37397.702599393677</v>
      </c>
      <c r="O39" s="23">
        <f t="shared" ref="O39:O69" si="19">IF(A39&lt;startage,1,0)*(M39-N39)+IF(A39&gt;=startage,1,0)*(completionprob*(part*(I39-N39)+K39))</f>
        <v>1095.8773719549629</v>
      </c>
      <c r="P39" s="23">
        <f t="shared" si="17"/>
        <v>294.15124172193987</v>
      </c>
      <c r="Q39" s="23"/>
    </row>
    <row r="40" spans="1:17" x14ac:dyDescent="0.2">
      <c r="A40" s="5">
        <v>49</v>
      </c>
      <c r="B40" s="1">
        <f t="shared" si="12"/>
        <v>2.2037569377728037</v>
      </c>
      <c r="C40" s="5">
        <f t="shared" si="13"/>
        <v>34770.641588072518</v>
      </c>
      <c r="D40" s="5">
        <f t="shared" si="14"/>
        <v>32949.430637205631</v>
      </c>
      <c r="E40" s="5">
        <f t="shared" si="1"/>
        <v>23449.430637205631</v>
      </c>
      <c r="F40" s="5">
        <f t="shared" si="2"/>
        <v>7957.9891030476383</v>
      </c>
      <c r="G40" s="5">
        <f t="shared" si="3"/>
        <v>24991.441534157992</v>
      </c>
      <c r="H40" s="23">
        <f t="shared" si="18"/>
        <v>15994.953997442926</v>
      </c>
      <c r="I40" s="5">
        <f t="shared" si="15"/>
        <v>39466.874901843839</v>
      </c>
      <c r="J40" s="23"/>
      <c r="K40" s="23">
        <f t="shared" si="16"/>
        <v>49.982883068315985</v>
      </c>
      <c r="L40" s="23"/>
      <c r="M40" s="23">
        <f t="shared" si="6"/>
        <v>39516.857784912158</v>
      </c>
      <c r="N40" s="23">
        <f>J40+L40+Grade10!I40</f>
        <v>38236.378664378521</v>
      </c>
      <c r="O40" s="23">
        <f t="shared" si="19"/>
        <v>1124.2606678285313</v>
      </c>
      <c r="P40" s="23">
        <f t="shared" si="17"/>
        <v>289.61831091280357</v>
      </c>
      <c r="Q40" s="23"/>
    </row>
    <row r="41" spans="1:17" x14ac:dyDescent="0.2">
      <c r="A41" s="5">
        <v>50</v>
      </c>
      <c r="B41" s="1">
        <f t="shared" si="12"/>
        <v>2.2588508612171236</v>
      </c>
      <c r="C41" s="5">
        <f t="shared" si="13"/>
        <v>35639.90762777433</v>
      </c>
      <c r="D41" s="5">
        <f t="shared" si="14"/>
        <v>33736.116403135769</v>
      </c>
      <c r="E41" s="5">
        <f t="shared" si="1"/>
        <v>24236.116403135769</v>
      </c>
      <c r="F41" s="5">
        <f t="shared" si="2"/>
        <v>8214.8420056238283</v>
      </c>
      <c r="G41" s="5">
        <f t="shared" si="3"/>
        <v>25521.274397511941</v>
      </c>
      <c r="H41" s="23">
        <f t="shared" si="18"/>
        <v>16394.827847378998</v>
      </c>
      <c r="I41" s="5">
        <f t="shared" si="15"/>
        <v>40358.593599389933</v>
      </c>
      <c r="J41" s="23"/>
      <c r="K41" s="23">
        <f t="shared" si="16"/>
        <v>51.042548795023883</v>
      </c>
      <c r="L41" s="23"/>
      <c r="M41" s="23">
        <f t="shared" si="6"/>
        <v>40409.63614818496</v>
      </c>
      <c r="N41" s="23">
        <f>J41+L41+Grade10!I41</f>
        <v>39096.021630987983</v>
      </c>
      <c r="O41" s="23">
        <f t="shared" si="19"/>
        <v>1153.3535460989426</v>
      </c>
      <c r="P41" s="23">
        <f t="shared" si="17"/>
        <v>285.14891743422436</v>
      </c>
      <c r="Q41" s="23"/>
    </row>
    <row r="42" spans="1:17" x14ac:dyDescent="0.2">
      <c r="A42" s="5">
        <v>51</v>
      </c>
      <c r="B42" s="1">
        <f t="shared" si="12"/>
        <v>2.3153221327475517</v>
      </c>
      <c r="C42" s="5">
        <f t="shared" si="13"/>
        <v>36530.905318468685</v>
      </c>
      <c r="D42" s="5">
        <f t="shared" si="14"/>
        <v>34542.469313214162</v>
      </c>
      <c r="E42" s="5">
        <f t="shared" si="1"/>
        <v>25042.469313214162</v>
      </c>
      <c r="F42" s="5">
        <f t="shared" si="2"/>
        <v>8478.1162307644245</v>
      </c>
      <c r="G42" s="5">
        <f t="shared" si="3"/>
        <v>26064.353082449736</v>
      </c>
      <c r="H42" s="23">
        <f t="shared" si="18"/>
        <v>16804.698543563474</v>
      </c>
      <c r="I42" s="5">
        <f t="shared" si="15"/>
        <v>41272.605264374681</v>
      </c>
      <c r="J42" s="23"/>
      <c r="K42" s="23">
        <f t="shared" si="16"/>
        <v>52.128706164899469</v>
      </c>
      <c r="L42" s="23"/>
      <c r="M42" s="23">
        <f t="shared" si="6"/>
        <v>41324.733970539579</v>
      </c>
      <c r="N42" s="23">
        <f>J42+L42+Grade10!I42</f>
        <v>39977.155671762674</v>
      </c>
      <c r="O42" s="23">
        <f t="shared" si="19"/>
        <v>1183.173746326124</v>
      </c>
      <c r="P42" s="23">
        <f t="shared" si="17"/>
        <v>280.74243928165839</v>
      </c>
      <c r="Q42" s="23"/>
    </row>
    <row r="43" spans="1:17" x14ac:dyDescent="0.2">
      <c r="A43" s="5">
        <v>52</v>
      </c>
      <c r="B43" s="1">
        <f t="shared" si="12"/>
        <v>2.3732051860662402</v>
      </c>
      <c r="C43" s="5">
        <f t="shared" si="13"/>
        <v>37444.1779514304</v>
      </c>
      <c r="D43" s="5">
        <f t="shared" si="14"/>
        <v>35368.981046044515</v>
      </c>
      <c r="E43" s="5">
        <f t="shared" si="1"/>
        <v>25868.981046044515</v>
      </c>
      <c r="F43" s="5">
        <f t="shared" si="2"/>
        <v>8747.9723115335346</v>
      </c>
      <c r="G43" s="5">
        <f t="shared" si="3"/>
        <v>26621.008734510979</v>
      </c>
      <c r="H43" s="23">
        <f t="shared" si="18"/>
        <v>17224.81600715256</v>
      </c>
      <c r="I43" s="5">
        <f t="shared" si="15"/>
        <v>42209.46722098405</v>
      </c>
      <c r="J43" s="23"/>
      <c r="K43" s="23">
        <f t="shared" si="16"/>
        <v>53.24201746902196</v>
      </c>
      <c r="L43" s="23"/>
      <c r="M43" s="23">
        <f t="shared" si="6"/>
        <v>42262.70923845307</v>
      </c>
      <c r="N43" s="23">
        <f>J43+L43+Grade10!I43</f>
        <v>40880.318063556741</v>
      </c>
      <c r="O43" s="23">
        <f t="shared" si="19"/>
        <v>1213.739451558979</v>
      </c>
      <c r="P43" s="23">
        <f t="shared" si="17"/>
        <v>276.39824798278119</v>
      </c>
      <c r="Q43" s="23"/>
    </row>
    <row r="44" spans="1:17" x14ac:dyDescent="0.2">
      <c r="A44" s="5">
        <v>53</v>
      </c>
      <c r="B44" s="1">
        <f t="shared" si="12"/>
        <v>2.4325353157178964</v>
      </c>
      <c r="C44" s="5">
        <f t="shared" si="13"/>
        <v>38380.282400216158</v>
      </c>
      <c r="D44" s="5">
        <f t="shared" si="14"/>
        <v>36216.155572195625</v>
      </c>
      <c r="E44" s="5">
        <f t="shared" si="1"/>
        <v>26716.155572195625</v>
      </c>
      <c r="F44" s="5">
        <f t="shared" si="2"/>
        <v>9024.5747943218703</v>
      </c>
      <c r="G44" s="5">
        <f t="shared" si="3"/>
        <v>27191.580777873754</v>
      </c>
      <c r="H44" s="23">
        <f t="shared" si="18"/>
        <v>17655.436407331374</v>
      </c>
      <c r="I44" s="5">
        <f t="shared" si="15"/>
        <v>43169.750726508646</v>
      </c>
      <c r="J44" s="23"/>
      <c r="K44" s="23">
        <f t="shared" si="16"/>
        <v>54.383161555747513</v>
      </c>
      <c r="L44" s="23"/>
      <c r="M44" s="23">
        <f t="shared" si="6"/>
        <v>43224.133888064396</v>
      </c>
      <c r="N44" s="23">
        <f>J44+L44+Grade10!I44</f>
        <v>41806.059515145651</v>
      </c>
      <c r="O44" s="23">
        <f t="shared" si="19"/>
        <v>1245.0692994226561</v>
      </c>
      <c r="P44" s="23">
        <f t="shared" si="17"/>
        <v>272.1157093708029</v>
      </c>
      <c r="Q44" s="23"/>
    </row>
    <row r="45" spans="1:17" x14ac:dyDescent="0.2">
      <c r="A45" s="5">
        <v>54</v>
      </c>
      <c r="B45" s="1">
        <f t="shared" si="12"/>
        <v>2.4933486986108435</v>
      </c>
      <c r="C45" s="5">
        <f t="shared" si="13"/>
        <v>39339.78946022156</v>
      </c>
      <c r="D45" s="5">
        <f t="shared" si="14"/>
        <v>37084.509461500515</v>
      </c>
      <c r="E45" s="5">
        <f t="shared" si="1"/>
        <v>27584.509461500515</v>
      </c>
      <c r="F45" s="5">
        <f t="shared" si="2"/>
        <v>9308.0923391799188</v>
      </c>
      <c r="G45" s="5">
        <f t="shared" si="3"/>
        <v>27776.417122320596</v>
      </c>
      <c r="H45" s="23">
        <f t="shared" si="18"/>
        <v>18096.822317514656</v>
      </c>
      <c r="I45" s="5">
        <f t="shared" si="15"/>
        <v>44154.041319671363</v>
      </c>
      <c r="J45" s="23"/>
      <c r="K45" s="23">
        <f t="shared" si="16"/>
        <v>55.55283424464119</v>
      </c>
      <c r="L45" s="23"/>
      <c r="M45" s="23">
        <f t="shared" si="6"/>
        <v>44209.594153916005</v>
      </c>
      <c r="N45" s="23">
        <f>J45+L45+Grade10!I45</f>
        <v>42754.944503024293</v>
      </c>
      <c r="O45" s="23">
        <f t="shared" si="19"/>
        <v>1277.1823934829226</v>
      </c>
      <c r="P45" s="23">
        <f t="shared" si="17"/>
        <v>267.89418431827829</v>
      </c>
      <c r="Q45" s="23"/>
    </row>
    <row r="46" spans="1:17" x14ac:dyDescent="0.2">
      <c r="A46" s="5">
        <v>55</v>
      </c>
      <c r="B46" s="1">
        <f t="shared" si="12"/>
        <v>2.555682416076114</v>
      </c>
      <c r="C46" s="5">
        <f t="shared" si="13"/>
        <v>40323.284196727087</v>
      </c>
      <c r="D46" s="5">
        <f t="shared" si="14"/>
        <v>37974.572198038011</v>
      </c>
      <c r="E46" s="5">
        <f t="shared" si="1"/>
        <v>28474.572198038011</v>
      </c>
      <c r="F46" s="5">
        <f t="shared" si="2"/>
        <v>9598.697822659411</v>
      </c>
      <c r="G46" s="5">
        <f t="shared" si="3"/>
        <v>28375.8743753786</v>
      </c>
      <c r="H46" s="23">
        <f t="shared" si="18"/>
        <v>18549.242875452517</v>
      </c>
      <c r="I46" s="5">
        <f t="shared" si="15"/>
        <v>45162.939177663124</v>
      </c>
      <c r="J46" s="23"/>
      <c r="K46" s="23">
        <f t="shared" si="16"/>
        <v>56.751748750757201</v>
      </c>
      <c r="L46" s="23"/>
      <c r="M46" s="23">
        <f t="shared" si="6"/>
        <v>45219.690926413881</v>
      </c>
      <c r="N46" s="23">
        <f>J46+L46+Grade10!I46</f>
        <v>43727.551615599899</v>
      </c>
      <c r="O46" s="23">
        <f t="shared" si="19"/>
        <v>1310.0983148946757</v>
      </c>
      <c r="P46" s="23">
        <f t="shared" si="17"/>
        <v>263.73302943316565</v>
      </c>
      <c r="Q46" s="23"/>
    </row>
    <row r="47" spans="1:17" x14ac:dyDescent="0.2">
      <c r="A47" s="5">
        <v>56</v>
      </c>
      <c r="B47" s="1">
        <f t="shared" si="12"/>
        <v>2.6195744764780171</v>
      </c>
      <c r="C47" s="5">
        <f t="shared" si="13"/>
        <v>41331.36630164527</v>
      </c>
      <c r="D47" s="5">
        <f t="shared" si="14"/>
        <v>38886.886502988971</v>
      </c>
      <c r="E47" s="5">
        <f t="shared" si="1"/>
        <v>29386.886502988971</v>
      </c>
      <c r="F47" s="5">
        <f t="shared" si="2"/>
        <v>9896.5684432258986</v>
      </c>
      <c r="G47" s="5">
        <f t="shared" si="3"/>
        <v>28990.318059763071</v>
      </c>
      <c r="H47" s="23">
        <f t="shared" si="18"/>
        <v>19012.973947338833</v>
      </c>
      <c r="I47" s="5">
        <f t="shared" si="15"/>
        <v>46197.059482104713</v>
      </c>
      <c r="J47" s="23"/>
      <c r="K47" s="23">
        <f t="shared" si="16"/>
        <v>57.980636119526146</v>
      </c>
      <c r="L47" s="23"/>
      <c r="M47" s="23">
        <f t="shared" si="6"/>
        <v>46255.040118224242</v>
      </c>
      <c r="N47" s="23">
        <f>J47+L47+Grade10!I47</f>
        <v>44724.473905989893</v>
      </c>
      <c r="O47" s="23">
        <f t="shared" si="19"/>
        <v>1343.8371343417557</v>
      </c>
      <c r="P47" s="23">
        <f t="shared" si="17"/>
        <v>259.63159771879754</v>
      </c>
      <c r="Q47" s="23"/>
    </row>
    <row r="48" spans="1:17" x14ac:dyDescent="0.2">
      <c r="A48" s="5">
        <v>57</v>
      </c>
      <c r="B48" s="1">
        <f t="shared" si="12"/>
        <v>2.6850638383899672</v>
      </c>
      <c r="C48" s="5">
        <f t="shared" si="13"/>
        <v>42364.6504591864</v>
      </c>
      <c r="D48" s="5">
        <f t="shared" si="14"/>
        <v>39822.008665563691</v>
      </c>
      <c r="E48" s="5">
        <f t="shared" si="1"/>
        <v>30322.008665563691</v>
      </c>
      <c r="F48" s="5">
        <f t="shared" si="2"/>
        <v>10201.885829306546</v>
      </c>
      <c r="G48" s="5">
        <f t="shared" si="3"/>
        <v>29620.122836257146</v>
      </c>
      <c r="H48" s="23">
        <f t="shared" si="18"/>
        <v>19488.298296022302</v>
      </c>
      <c r="I48" s="5">
        <f t="shared" si="15"/>
        <v>47257.032794157334</v>
      </c>
      <c r="J48" s="23"/>
      <c r="K48" s="23">
        <f t="shared" si="16"/>
        <v>59.240245672514291</v>
      </c>
      <c r="L48" s="23"/>
      <c r="M48" s="23">
        <f t="shared" si="6"/>
        <v>47316.273039829852</v>
      </c>
      <c r="N48" s="23">
        <f>J48+L48+Grade10!I48</f>
        <v>45746.319253639638</v>
      </c>
      <c r="O48" s="23">
        <f t="shared" si="19"/>
        <v>1378.4194242750045</v>
      </c>
      <c r="P48" s="23">
        <f t="shared" si="17"/>
        <v>255.58923919928156</v>
      </c>
      <c r="Q48" s="23"/>
    </row>
    <row r="49" spans="1:17" x14ac:dyDescent="0.2">
      <c r="A49" s="5">
        <v>58</v>
      </c>
      <c r="B49" s="1">
        <f t="shared" si="12"/>
        <v>2.7521904343497163</v>
      </c>
      <c r="C49" s="5">
        <f t="shared" si="13"/>
        <v>43423.766720666055</v>
      </c>
      <c r="D49" s="5">
        <f t="shared" si="14"/>
        <v>40780.508882202783</v>
      </c>
      <c r="E49" s="5">
        <f t="shared" si="1"/>
        <v>31280.508882202783</v>
      </c>
      <c r="F49" s="5">
        <f t="shared" si="2"/>
        <v>10514.836150039209</v>
      </c>
      <c r="G49" s="5">
        <f t="shared" si="3"/>
        <v>30265.672732163574</v>
      </c>
      <c r="H49" s="23">
        <f t="shared" si="18"/>
        <v>19975.505753422858</v>
      </c>
      <c r="I49" s="5">
        <f t="shared" si="15"/>
        <v>48343.505439011264</v>
      </c>
      <c r="J49" s="23"/>
      <c r="K49" s="23">
        <f t="shared" si="16"/>
        <v>60.531345464327146</v>
      </c>
      <c r="L49" s="23"/>
      <c r="M49" s="23">
        <f t="shared" si="6"/>
        <v>48404.036784475589</v>
      </c>
      <c r="N49" s="23">
        <f>J49+L49+Grade10!I49</f>
        <v>46793.710734980632</v>
      </c>
      <c r="O49" s="23">
        <f t="shared" si="19"/>
        <v>1413.8662714565739</v>
      </c>
      <c r="P49" s="23">
        <f t="shared" si="17"/>
        <v>251.60530151195988</v>
      </c>
      <c r="Q49" s="23"/>
    </row>
    <row r="50" spans="1:17" x14ac:dyDescent="0.2">
      <c r="A50" s="5">
        <v>59</v>
      </c>
      <c r="B50" s="1">
        <f t="shared" si="12"/>
        <v>2.8209951952084591</v>
      </c>
      <c r="C50" s="5">
        <f t="shared" si="13"/>
        <v>44509.360888682706</v>
      </c>
      <c r="D50" s="5">
        <f t="shared" si="14"/>
        <v>41762.971604257851</v>
      </c>
      <c r="E50" s="5">
        <f t="shared" si="1"/>
        <v>32262.971604257851</v>
      </c>
      <c r="F50" s="5">
        <f t="shared" si="2"/>
        <v>10835.610228790189</v>
      </c>
      <c r="G50" s="5">
        <f t="shared" si="3"/>
        <v>30927.361375467663</v>
      </c>
      <c r="H50" s="23">
        <f t="shared" si="18"/>
        <v>20474.893397258427</v>
      </c>
      <c r="I50" s="5">
        <f t="shared" si="15"/>
        <v>49457.139899986541</v>
      </c>
      <c r="J50" s="23"/>
      <c r="K50" s="23">
        <f t="shared" si="16"/>
        <v>61.854722750935323</v>
      </c>
      <c r="L50" s="23"/>
      <c r="M50" s="23">
        <f t="shared" si="6"/>
        <v>49518.994622737475</v>
      </c>
      <c r="N50" s="23">
        <f>J50+L50+Grade10!I50</f>
        <v>47867.287003355144</v>
      </c>
      <c r="O50" s="23">
        <f t="shared" si="19"/>
        <v>1450.1992898176877</v>
      </c>
      <c r="P50" s="23">
        <f t="shared" si="17"/>
        <v>247.6791304682929</v>
      </c>
      <c r="Q50" s="23"/>
    </row>
    <row r="51" spans="1:17" x14ac:dyDescent="0.2">
      <c r="A51" s="5">
        <v>60</v>
      </c>
      <c r="B51" s="1">
        <f t="shared" si="12"/>
        <v>2.8915200750886707</v>
      </c>
      <c r="C51" s="5">
        <f t="shared" si="13"/>
        <v>45622.094910899781</v>
      </c>
      <c r="D51" s="5">
        <f t="shared" si="14"/>
        <v>42769.9958943643</v>
      </c>
      <c r="E51" s="5">
        <f t="shared" si="1"/>
        <v>33269.9958943643</v>
      </c>
      <c r="F51" s="5">
        <f t="shared" si="2"/>
        <v>11164.403659509944</v>
      </c>
      <c r="G51" s="5">
        <f t="shared" si="3"/>
        <v>31605.592234854354</v>
      </c>
      <c r="H51" s="23">
        <f t="shared" si="18"/>
        <v>20986.765732189891</v>
      </c>
      <c r="I51" s="5">
        <f t="shared" si="15"/>
        <v>50598.615222486202</v>
      </c>
      <c r="J51" s="23"/>
      <c r="K51" s="23">
        <f t="shared" si="16"/>
        <v>63.211184469708705</v>
      </c>
      <c r="L51" s="23"/>
      <c r="M51" s="23">
        <f t="shared" si="6"/>
        <v>50661.826406955908</v>
      </c>
      <c r="N51" s="23">
        <f>J51+L51+Grade10!I51</f>
        <v>48967.702678439018</v>
      </c>
      <c r="O51" s="23">
        <f t="shared" si="19"/>
        <v>1487.4406336378313</v>
      </c>
      <c r="P51" s="23">
        <f t="shared" si="17"/>
        <v>243.81007058459161</v>
      </c>
      <c r="Q51" s="23"/>
    </row>
    <row r="52" spans="1:17" x14ac:dyDescent="0.2">
      <c r="A52" s="5">
        <v>61</v>
      </c>
      <c r="B52" s="1">
        <f t="shared" si="12"/>
        <v>2.9638080769658868</v>
      </c>
      <c r="C52" s="5">
        <f t="shared" si="13"/>
        <v>46762.647283672261</v>
      </c>
      <c r="D52" s="5">
        <f t="shared" si="14"/>
        <v>43802.195791723396</v>
      </c>
      <c r="E52" s="5">
        <f t="shared" si="1"/>
        <v>34302.195791723396</v>
      </c>
      <c r="F52" s="5">
        <f t="shared" si="2"/>
        <v>11501.416925997688</v>
      </c>
      <c r="G52" s="5">
        <f t="shared" si="3"/>
        <v>32300.778865725708</v>
      </c>
      <c r="H52" s="23">
        <f t="shared" si="18"/>
        <v>21511.43487549463</v>
      </c>
      <c r="I52" s="5">
        <f t="shared" si="15"/>
        <v>51768.627428048349</v>
      </c>
      <c r="J52" s="23"/>
      <c r="K52" s="23">
        <f t="shared" si="16"/>
        <v>64.601557731451422</v>
      </c>
      <c r="L52" s="23"/>
      <c r="M52" s="23">
        <f t="shared" si="6"/>
        <v>51833.228985779802</v>
      </c>
      <c r="N52" s="23">
        <f>J52+L52+Grade10!I52</f>
        <v>50095.628745399998</v>
      </c>
      <c r="O52" s="23">
        <f t="shared" si="19"/>
        <v>1525.6130110534666</v>
      </c>
      <c r="P52" s="23">
        <f t="shared" si="17"/>
        <v>239.99746558394654</v>
      </c>
      <c r="Q52" s="23"/>
    </row>
    <row r="53" spans="1:17" x14ac:dyDescent="0.2">
      <c r="A53" s="5">
        <v>62</v>
      </c>
      <c r="B53" s="1">
        <f t="shared" si="12"/>
        <v>3.0379032788900342</v>
      </c>
      <c r="C53" s="5">
        <f t="shared" si="13"/>
        <v>47931.713465764071</v>
      </c>
      <c r="D53" s="5">
        <f t="shared" si="14"/>
        <v>44860.200686516488</v>
      </c>
      <c r="E53" s="5">
        <f t="shared" si="1"/>
        <v>35360.200686516488</v>
      </c>
      <c r="F53" s="5">
        <f t="shared" si="2"/>
        <v>11932.875592799282</v>
      </c>
      <c r="G53" s="5">
        <f t="shared" si="3"/>
        <v>32927.325093717205</v>
      </c>
      <c r="H53" s="23">
        <f t="shared" si="18"/>
        <v>22049.220747381998</v>
      </c>
      <c r="I53" s="5">
        <f t="shared" si="15"/>
        <v>52881.869870097915</v>
      </c>
      <c r="J53" s="23"/>
      <c r="K53" s="23">
        <f t="shared" si="16"/>
        <v>65.854650187434416</v>
      </c>
      <c r="L53" s="23"/>
      <c r="M53" s="23">
        <f t="shared" si="6"/>
        <v>52947.724520285352</v>
      </c>
      <c r="N53" s="23">
        <f>J53+L53+Grade10!I53</f>
        <v>51251.752964034982</v>
      </c>
      <c r="O53" s="23">
        <f t="shared" si="19"/>
        <v>1489.0630263878222</v>
      </c>
      <c r="P53" s="23">
        <f t="shared" si="17"/>
        <v>224.81517592022087</v>
      </c>
      <c r="Q53" s="23"/>
    </row>
    <row r="54" spans="1:17" x14ac:dyDescent="0.2">
      <c r="A54" s="5">
        <v>63</v>
      </c>
      <c r="B54" s="1">
        <f t="shared" si="12"/>
        <v>3.1138508608622844</v>
      </c>
      <c r="C54" s="5">
        <f t="shared" si="13"/>
        <v>49130.006302408154</v>
      </c>
      <c r="D54" s="5">
        <f t="shared" si="14"/>
        <v>45944.655703679382</v>
      </c>
      <c r="E54" s="5">
        <f t="shared" si="1"/>
        <v>36444.655703679382</v>
      </c>
      <c r="F54" s="5">
        <f t="shared" si="2"/>
        <v>12395.395657619256</v>
      </c>
      <c r="G54" s="5">
        <f t="shared" si="3"/>
        <v>33549.260046060124</v>
      </c>
      <c r="H54" s="23">
        <f t="shared" si="18"/>
        <v>22600.451266066546</v>
      </c>
      <c r="I54" s="5">
        <f t="shared" si="15"/>
        <v>54002.66844185035</v>
      </c>
      <c r="J54" s="23"/>
      <c r="K54" s="23">
        <f t="shared" si="16"/>
        <v>67.098520092120253</v>
      </c>
      <c r="L54" s="23"/>
      <c r="M54" s="23">
        <f t="shared" si="6"/>
        <v>54069.766961942471</v>
      </c>
      <c r="N54" s="23">
        <f>J54+L54+Grade10!I54</f>
        <v>52394.428620196923</v>
      </c>
      <c r="O54" s="23">
        <f t="shared" si="19"/>
        <v>1470.9470640525908</v>
      </c>
      <c r="P54" s="23">
        <f t="shared" si="17"/>
        <v>213.13749674962065</v>
      </c>
      <c r="Q54" s="23"/>
    </row>
    <row r="55" spans="1:17" x14ac:dyDescent="0.2">
      <c r="A55" s="5">
        <v>64</v>
      </c>
      <c r="B55" s="1">
        <f t="shared" si="12"/>
        <v>3.1916971323838421</v>
      </c>
      <c r="C55" s="5">
        <f t="shared" si="13"/>
        <v>50358.256459968368</v>
      </c>
      <c r="D55" s="5">
        <f t="shared" si="14"/>
        <v>47056.222096271376</v>
      </c>
      <c r="E55" s="5">
        <f t="shared" si="1"/>
        <v>37556.222096271376</v>
      </c>
      <c r="F55" s="5">
        <f t="shared" si="2"/>
        <v>12869.478724059742</v>
      </c>
      <c r="G55" s="5">
        <f t="shared" si="3"/>
        <v>34186.743372211633</v>
      </c>
      <c r="H55" s="23">
        <f t="shared" si="18"/>
        <v>23165.462547718213</v>
      </c>
      <c r="I55" s="5">
        <f t="shared" si="15"/>
        <v>55151.486977896617</v>
      </c>
      <c r="J55" s="23"/>
      <c r="K55" s="23">
        <f t="shared" si="16"/>
        <v>68.373486744423261</v>
      </c>
      <c r="L55" s="23"/>
      <c r="M55" s="23">
        <f t="shared" si="6"/>
        <v>55219.860464641039</v>
      </c>
      <c r="N55" s="23">
        <f>J55+L55+Grade10!I55</f>
        <v>53501.922835701829</v>
      </c>
      <c r="O55" s="23">
        <f t="shared" si="19"/>
        <v>1508.349238208627</v>
      </c>
      <c r="P55" s="23">
        <f t="shared" si="17"/>
        <v>209.75629243723557</v>
      </c>
      <c r="Q55" s="23"/>
    </row>
    <row r="56" spans="1:17" x14ac:dyDescent="0.2">
      <c r="A56" s="5">
        <v>65</v>
      </c>
      <c r="B56" s="1">
        <f t="shared" si="12"/>
        <v>3.2714895606934378</v>
      </c>
      <c r="C56" s="5">
        <f t="shared" si="13"/>
        <v>51617.212871467578</v>
      </c>
      <c r="D56" s="5">
        <f t="shared" si="14"/>
        <v>48195.577648678161</v>
      </c>
      <c r="E56" s="5">
        <f t="shared" si="1"/>
        <v>38695.577648678161</v>
      </c>
      <c r="F56" s="5">
        <f t="shared" si="2"/>
        <v>13355.413867161236</v>
      </c>
      <c r="G56" s="5">
        <f t="shared" si="3"/>
        <v>34840.163781516923</v>
      </c>
      <c r="H56" s="23">
        <f t="shared" si="18"/>
        <v>23744.599111411168</v>
      </c>
      <c r="I56" s="5">
        <f t="shared" si="15"/>
        <v>56329.025977344034</v>
      </c>
      <c r="J56" s="23"/>
      <c r="K56" s="23">
        <f t="shared" si="16"/>
        <v>69.680327563033842</v>
      </c>
      <c r="L56" s="23"/>
      <c r="M56" s="23">
        <f t="shared" si="6"/>
        <v>56398.706304907071</v>
      </c>
      <c r="N56" s="23">
        <f>J56+L56+Grade10!I56</f>
        <v>54637.104406594379</v>
      </c>
      <c r="O56" s="23">
        <f t="shared" si="19"/>
        <v>1546.6864667185409</v>
      </c>
      <c r="P56" s="23">
        <f t="shared" si="17"/>
        <v>206.42659452664196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69.680327563033842</v>
      </c>
      <c r="L57" s="23"/>
      <c r="M57" s="23">
        <f t="shared" si="6"/>
        <v>69.680327563033842</v>
      </c>
      <c r="N57" s="23">
        <f>J57+L57+Grade10!I57</f>
        <v>0</v>
      </c>
      <c r="O57" s="23">
        <f t="shared" si="19"/>
        <v>61.179327600343711</v>
      </c>
      <c r="P57" s="23">
        <f t="shared" si="17"/>
        <v>7.8364313727545163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69.680327563033842</v>
      </c>
      <c r="L58" s="23"/>
      <c r="M58" s="23">
        <f t="shared" si="6"/>
        <v>69.680327563033842</v>
      </c>
      <c r="N58" s="23">
        <f>J58+L58+Grade10!I58</f>
        <v>0</v>
      </c>
      <c r="O58" s="23">
        <f t="shared" si="19"/>
        <v>61.179327600343711</v>
      </c>
      <c r="P58" s="23">
        <f t="shared" si="17"/>
        <v>7.5208790998095978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69.680327563033842</v>
      </c>
      <c r="L59" s="23"/>
      <c r="M59" s="23">
        <f t="shared" si="6"/>
        <v>69.680327563033842</v>
      </c>
      <c r="N59" s="23">
        <f>J59+L59+Grade10!I59</f>
        <v>0</v>
      </c>
      <c r="O59" s="23">
        <f t="shared" si="19"/>
        <v>61.179327600343711</v>
      </c>
      <c r="P59" s="23">
        <f t="shared" si="17"/>
        <v>7.2180332785930652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69.680327563033842</v>
      </c>
      <c r="L60" s="23"/>
      <c r="M60" s="23">
        <f t="shared" si="6"/>
        <v>69.680327563033842</v>
      </c>
      <c r="N60" s="23">
        <f>J60+L60+Grade10!I60</f>
        <v>0</v>
      </c>
      <c r="O60" s="23">
        <f t="shared" si="19"/>
        <v>61.179327600343711</v>
      </c>
      <c r="P60" s="23">
        <f t="shared" si="17"/>
        <v>6.9273822540500518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69.680327563033842</v>
      </c>
      <c r="L61" s="23"/>
      <c r="M61" s="23">
        <f t="shared" si="6"/>
        <v>69.680327563033842</v>
      </c>
      <c r="N61" s="23">
        <f>J61+L61+Grade10!I61</f>
        <v>0</v>
      </c>
      <c r="O61" s="23">
        <f t="shared" si="19"/>
        <v>61.179327600343711</v>
      </c>
      <c r="P61" s="23">
        <f t="shared" si="17"/>
        <v>6.6484349741154869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69.680327563033842</v>
      </c>
      <c r="L62" s="23"/>
      <c r="M62" s="23">
        <f t="shared" si="6"/>
        <v>69.680327563033842</v>
      </c>
      <c r="N62" s="23">
        <f>J62+L62+Grade10!I62</f>
        <v>0</v>
      </c>
      <c r="O62" s="23">
        <f t="shared" si="19"/>
        <v>61.179327600343711</v>
      </c>
      <c r="P62" s="23">
        <f t="shared" si="17"/>
        <v>6.3807201600864065</v>
      </c>
      <c r="Q62" s="23"/>
    </row>
    <row r="63" spans="1:17" x14ac:dyDescent="0.2">
      <c r="A63" s="5">
        <v>72</v>
      </c>
      <c r="H63" s="22"/>
      <c r="J63" s="23"/>
      <c r="K63" s="23">
        <f>0.002*G56</f>
        <v>69.680327563033842</v>
      </c>
      <c r="L63" s="23"/>
      <c r="M63" s="23">
        <f t="shared" si="6"/>
        <v>69.680327563033842</v>
      </c>
      <c r="N63" s="23">
        <f>J63+L63+Grade10!I63</f>
        <v>0</v>
      </c>
      <c r="O63" s="23">
        <f t="shared" si="19"/>
        <v>61.179327600343711</v>
      </c>
      <c r="P63" s="23">
        <f t="shared" si="17"/>
        <v>6.1237855104012135</v>
      </c>
      <c r="Q63" s="23"/>
    </row>
    <row r="64" spans="1:17" x14ac:dyDescent="0.2">
      <c r="A64" s="5">
        <v>73</v>
      </c>
      <c r="H64" s="22"/>
      <c r="J64" s="23"/>
      <c r="K64" s="23">
        <f>0.002*G56</f>
        <v>69.680327563033842</v>
      </c>
      <c r="L64" s="23"/>
      <c r="M64" s="23">
        <f t="shared" si="6"/>
        <v>69.680327563033842</v>
      </c>
      <c r="N64" s="23">
        <f>J64+L64+Grade10!I64</f>
        <v>0</v>
      </c>
      <c r="O64" s="23">
        <f t="shared" si="19"/>
        <v>61.179327600343711</v>
      </c>
      <c r="P64" s="23">
        <f t="shared" si="17"/>
        <v>5.8771969364806056</v>
      </c>
      <c r="Q64" s="23"/>
    </row>
    <row r="65" spans="1:17" x14ac:dyDescent="0.2">
      <c r="A65" s="5">
        <v>74</v>
      </c>
      <c r="H65" s="22"/>
      <c r="J65" s="23"/>
      <c r="K65" s="23">
        <f>0.002*G56</f>
        <v>69.680327563033842</v>
      </c>
      <c r="L65" s="23"/>
      <c r="M65" s="23">
        <f t="shared" si="6"/>
        <v>69.680327563033842</v>
      </c>
      <c r="N65" s="23">
        <f>J65+L65+Grade10!I65</f>
        <v>0</v>
      </c>
      <c r="O65" s="23">
        <f t="shared" si="19"/>
        <v>61.179327600343711</v>
      </c>
      <c r="P65" s="23">
        <f t="shared" si="17"/>
        <v>5.6405378293391513</v>
      </c>
      <c r="Q65" s="23"/>
    </row>
    <row r="66" spans="1:17" x14ac:dyDescent="0.2">
      <c r="A66" s="5">
        <v>75</v>
      </c>
      <c r="H66" s="22"/>
      <c r="J66" s="23"/>
      <c r="K66" s="23">
        <f>0.002*G56</f>
        <v>69.680327563033842</v>
      </c>
      <c r="L66" s="23"/>
      <c r="M66" s="23">
        <f t="shared" si="6"/>
        <v>69.680327563033842</v>
      </c>
      <c r="N66" s="23">
        <f>J66+L66+Grade10!I66</f>
        <v>0</v>
      </c>
      <c r="O66" s="23">
        <f t="shared" si="19"/>
        <v>61.179327600343711</v>
      </c>
      <c r="P66" s="23">
        <f t="shared" si="17"/>
        <v>5.413408355728496</v>
      </c>
      <c r="Q66" s="23"/>
    </row>
    <row r="67" spans="1:17" x14ac:dyDescent="0.2">
      <c r="A67" s="5">
        <v>76</v>
      </c>
      <c r="H67" s="22"/>
      <c r="J67" s="23"/>
      <c r="K67" s="23">
        <f>0.002*G56</f>
        <v>69.680327563033842</v>
      </c>
      <c r="L67" s="23"/>
      <c r="M67" s="23">
        <f t="shared" si="6"/>
        <v>69.680327563033842</v>
      </c>
      <c r="N67" s="23">
        <f>J67+L67+Grade10!I67</f>
        <v>0</v>
      </c>
      <c r="O67" s="23">
        <f t="shared" si="19"/>
        <v>61.179327600343711</v>
      </c>
      <c r="P67" s="23">
        <f t="shared" si="17"/>
        <v>5.1954247826229869</v>
      </c>
      <c r="Q67" s="23"/>
    </row>
    <row r="68" spans="1:17" x14ac:dyDescent="0.2">
      <c r="A68" s="5">
        <v>77</v>
      </c>
      <c r="H68" s="22"/>
      <c r="J68" s="23"/>
      <c r="K68" s="23">
        <f>0.002*G56</f>
        <v>69.680327563033842</v>
      </c>
      <c r="L68" s="23"/>
      <c r="M68" s="23">
        <f t="shared" si="6"/>
        <v>69.680327563033842</v>
      </c>
      <c r="N68" s="23">
        <f>J68+L68+Grade10!I68</f>
        <v>0</v>
      </c>
      <c r="O68" s="23">
        <f t="shared" si="19"/>
        <v>61.179327600343711</v>
      </c>
      <c r="P68" s="23">
        <f t="shared" si="17"/>
        <v>4.986218828906483</v>
      </c>
      <c r="Q68" s="23"/>
    </row>
    <row r="69" spans="1:17" x14ac:dyDescent="0.2">
      <c r="A69" s="5">
        <v>78</v>
      </c>
      <c r="H69" s="22"/>
      <c r="J69" s="23"/>
      <c r="K69" s="23">
        <f>0.002*G56+0.2*G56</f>
        <v>7037.7130838664189</v>
      </c>
      <c r="L69" s="23"/>
      <c r="M69" s="23">
        <f t="shared" si="6"/>
        <v>7037.7130838664189</v>
      </c>
      <c r="N69" s="23">
        <f>J69+L69+Grade10!I69</f>
        <v>0</v>
      </c>
      <c r="O69" s="23">
        <f t="shared" si="19"/>
        <v>6179.1120876347159</v>
      </c>
      <c r="P69" s="23">
        <f>O69/return^(A69-startage+1)</f>
        <v>483.32914135966564</v>
      </c>
      <c r="Q69" s="23"/>
    </row>
    <row r="70" spans="1:17" x14ac:dyDescent="0.2">
      <c r="A70" s="5">
        <v>79</v>
      </c>
      <c r="H70" s="22"/>
      <c r="P70" s="23">
        <f>SUM(P5:P69)</f>
        <v>-2.7796431822935119E-11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7" sqref="N7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Meta!A6+6</f>
        <v>18</v>
      </c>
      <c r="C2" s="8">
        <f>Meta!B6</f>
        <v>34621</v>
      </c>
      <c r="D2" s="8">
        <f>Meta!C6</f>
        <v>15926</v>
      </c>
      <c r="E2" s="1">
        <f>Meta!D6</f>
        <v>7.9000000000000001E-2</v>
      </c>
      <c r="F2" s="1">
        <f>Meta!H6</f>
        <v>1.8929079672445346</v>
      </c>
      <c r="G2" s="1">
        <f>Meta!E6</f>
        <v>0.878</v>
      </c>
      <c r="H2" s="1">
        <f>Meta!F6</f>
        <v>1</v>
      </c>
      <c r="I2" s="1">
        <f>Meta!D5</f>
        <v>9.5000000000000001E-2</v>
      </c>
      <c r="J2" s="14"/>
      <c r="K2" s="13">
        <f>IRR(O5:O69)+1</f>
        <v>1.1444531660712609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B8" s="1">
        <v>1</v>
      </c>
      <c r="C8" s="5">
        <f>0.1*Grade11!C8</f>
        <v>1577.7893193254326</v>
      </c>
      <c r="D8" s="5">
        <f t="shared" ref="D8:D36" si="0">IF(A8&lt;startage,1,0)*(C8*(1-initialunempprob))+IF(A8=startage,1,0)*(C8*(1-unempprob))+IF(A8&gt;startage,1,0)*(C8*(1-unempprob)+unempprob*300*52)</f>
        <v>1427.8993339895167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109.23429905019802</v>
      </c>
      <c r="G8" s="5">
        <f t="shared" ref="G8:G56" si="3">D8-F8</f>
        <v>1318.6650349393187</v>
      </c>
      <c r="H8" s="23">
        <f>0.1*Grade11!H8</f>
        <v>725.80390891964726</v>
      </c>
      <c r="I8" s="5">
        <f t="shared" ref="I8:I36" si="4">G8+IF(A8&lt;startage,1,0)*(H8*(1-initialunempprob))+IF(A8&gt;=startage,1,0)*(H8*(1-unempprob))</f>
        <v>1975.5175725115996</v>
      </c>
      <c r="J8" s="23">
        <f>0.05*feel*Grade11!G8</f>
        <v>171.23192353979815</v>
      </c>
      <c r="K8" s="23">
        <f t="shared" ref="K8:K36" si="5">IF(A8&gt;=startage,1,0)*0.002*G8</f>
        <v>0</v>
      </c>
      <c r="L8" s="23">
        <f>hstuition</f>
        <v>0</v>
      </c>
      <c r="M8" s="23">
        <f t="shared" ref="M8:M69" si="6">I8+K8</f>
        <v>1975.5175725115996</v>
      </c>
      <c r="N8" s="23">
        <f>J8+L8+Grade11!I8</f>
        <v>18970.60898067676</v>
      </c>
      <c r="O8" s="23">
        <f t="shared" ref="O8:O39" si="7">IF(A8&lt;startage,1,0)*(M8-N8)+IF(A8&gt;=startage,1,0)*(completionprob*(part*(I8-N8)+K8))</f>
        <v>-16995.091408165161</v>
      </c>
      <c r="P8" s="23">
        <f t="shared" ref="P8:P36" si="8">O8/return^(A8-startage+1)</f>
        <v>-16995.091408165161</v>
      </c>
      <c r="Q8" s="23"/>
    </row>
    <row r="9" spans="1:17" x14ac:dyDescent="0.2">
      <c r="A9" s="5">
        <v>18</v>
      </c>
      <c r="B9" s="1">
        <f t="shared" ref="B9:B36" si="9">(1+experiencepremium)^(A9-startage)</f>
        <v>1</v>
      </c>
      <c r="C9" s="5">
        <f t="shared" ref="C9:C36" si="10">pretaxincome*B9/expnorm</f>
        <v>18289.848528873299</v>
      </c>
      <c r="D9" s="5">
        <f t="shared" si="0"/>
        <v>16844.950495092307</v>
      </c>
      <c r="E9" s="5">
        <f t="shared" si="1"/>
        <v>7344.9504950923074</v>
      </c>
      <c r="F9" s="5">
        <f t="shared" si="2"/>
        <v>2757.6288118930229</v>
      </c>
      <c r="G9" s="5">
        <f t="shared" si="3"/>
        <v>14087.321683199285</v>
      </c>
      <c r="H9" s="23">
        <f t="shared" ref="H9:H37" si="11">benefits*B9/expnorm</f>
        <v>8413.5099411003775</v>
      </c>
      <c r="I9" s="5">
        <f t="shared" si="4"/>
        <v>21836.164338952731</v>
      </c>
      <c r="J9" s="23"/>
      <c r="K9" s="23">
        <f t="shared" si="5"/>
        <v>28.17464336639857</v>
      </c>
      <c r="L9" s="23"/>
      <c r="M9" s="23">
        <f t="shared" si="6"/>
        <v>21864.338982319128</v>
      </c>
      <c r="N9" s="23">
        <f>J9+L9+Grade11!I9</f>
        <v>20294.088483565381</v>
      </c>
      <c r="O9" s="23">
        <f t="shared" si="7"/>
        <v>1378.6799379057907</v>
      </c>
      <c r="P9" s="23">
        <f t="shared" si="8"/>
        <v>1204.6626098633601</v>
      </c>
      <c r="Q9" s="23"/>
    </row>
    <row r="10" spans="1:17" x14ac:dyDescent="0.2">
      <c r="A10" s="5">
        <v>19</v>
      </c>
      <c r="B10" s="1">
        <f t="shared" si="9"/>
        <v>1.0249999999999999</v>
      </c>
      <c r="C10" s="5">
        <f t="shared" si="10"/>
        <v>18747.094742095131</v>
      </c>
      <c r="D10" s="5">
        <f t="shared" si="0"/>
        <v>18498.474257469617</v>
      </c>
      <c r="E10" s="5">
        <f t="shared" si="1"/>
        <v>8998.4742574696174</v>
      </c>
      <c r="F10" s="5">
        <f t="shared" si="2"/>
        <v>3239.7518450638299</v>
      </c>
      <c r="G10" s="5">
        <f t="shared" si="3"/>
        <v>15258.722412405787</v>
      </c>
      <c r="H10" s="23">
        <f t="shared" si="11"/>
        <v>8623.8476896278862</v>
      </c>
      <c r="I10" s="5">
        <f t="shared" si="4"/>
        <v>23201.286134553069</v>
      </c>
      <c r="J10" s="23"/>
      <c r="K10" s="23">
        <f t="shared" si="5"/>
        <v>30.517444824811573</v>
      </c>
      <c r="L10" s="23"/>
      <c r="M10" s="23">
        <f t="shared" si="6"/>
        <v>23231.80357937788</v>
      </c>
      <c r="N10" s="23">
        <f>J10+L10+Grade11!I10</f>
        <v>20727.135020654518</v>
      </c>
      <c r="O10" s="23">
        <f t="shared" si="7"/>
        <v>2199.0989945591132</v>
      </c>
      <c r="P10" s="23">
        <f t="shared" si="8"/>
        <v>1678.9923992428635</v>
      </c>
      <c r="Q10" s="23"/>
    </row>
    <row r="11" spans="1:17" x14ac:dyDescent="0.2">
      <c r="A11" s="5">
        <v>20</v>
      </c>
      <c r="B11" s="1">
        <f t="shared" si="9"/>
        <v>1.0506249999999999</v>
      </c>
      <c r="C11" s="5">
        <f t="shared" si="10"/>
        <v>19215.772110647511</v>
      </c>
      <c r="D11" s="5">
        <f t="shared" si="0"/>
        <v>18930.126113906361</v>
      </c>
      <c r="E11" s="5">
        <f t="shared" si="1"/>
        <v>9430.1261139063608</v>
      </c>
      <c r="F11" s="5">
        <f t="shared" si="2"/>
        <v>3380.6861761904265</v>
      </c>
      <c r="G11" s="5">
        <f t="shared" si="3"/>
        <v>15549.439937715935</v>
      </c>
      <c r="H11" s="23">
        <f t="shared" si="11"/>
        <v>8839.4438818685849</v>
      </c>
      <c r="I11" s="5">
        <f t="shared" si="4"/>
        <v>23690.567752916904</v>
      </c>
      <c r="J11" s="23"/>
      <c r="K11" s="23">
        <f t="shared" si="5"/>
        <v>31.098879875431869</v>
      </c>
      <c r="L11" s="23"/>
      <c r="M11" s="23">
        <f t="shared" si="6"/>
        <v>23721.666632792338</v>
      </c>
      <c r="N11" s="23">
        <f>J11+L11+Grade11!I11</f>
        <v>21171.007721170881</v>
      </c>
      <c r="O11" s="23">
        <f t="shared" si="7"/>
        <v>2239.4785244036375</v>
      </c>
      <c r="P11" s="23">
        <f t="shared" si="8"/>
        <v>1494.0076706943837</v>
      </c>
      <c r="Q11" s="23"/>
    </row>
    <row r="12" spans="1:17" x14ac:dyDescent="0.2">
      <c r="A12" s="5">
        <v>21</v>
      </c>
      <c r="B12" s="1">
        <f t="shared" si="9"/>
        <v>1.0768906249999999</v>
      </c>
      <c r="C12" s="5">
        <f t="shared" si="10"/>
        <v>19696.166413413695</v>
      </c>
      <c r="D12" s="5">
        <f t="shared" si="0"/>
        <v>19372.569266754017</v>
      </c>
      <c r="E12" s="5">
        <f t="shared" si="1"/>
        <v>9872.569266754017</v>
      </c>
      <c r="F12" s="5">
        <f t="shared" si="2"/>
        <v>3525.1438655951865</v>
      </c>
      <c r="G12" s="5">
        <f t="shared" si="3"/>
        <v>15847.425401158831</v>
      </c>
      <c r="H12" s="23">
        <f t="shared" si="11"/>
        <v>9060.4299789152974</v>
      </c>
      <c r="I12" s="5">
        <f t="shared" si="4"/>
        <v>24192.081411739819</v>
      </c>
      <c r="J12" s="23"/>
      <c r="K12" s="23">
        <f t="shared" si="5"/>
        <v>31.694850802317664</v>
      </c>
      <c r="L12" s="23"/>
      <c r="M12" s="23">
        <f t="shared" si="6"/>
        <v>24223.776262542135</v>
      </c>
      <c r="N12" s="23">
        <f>J12+L12+Grade11!I12</f>
        <v>21625.977239200147</v>
      </c>
      <c r="O12" s="23">
        <f t="shared" si="7"/>
        <v>2280.8675424942667</v>
      </c>
      <c r="P12" s="23">
        <f t="shared" si="8"/>
        <v>1329.5600750141812</v>
      </c>
      <c r="Q12" s="23"/>
    </row>
    <row r="13" spans="1:17" x14ac:dyDescent="0.2">
      <c r="A13" s="5">
        <v>22</v>
      </c>
      <c r="B13" s="1">
        <f t="shared" si="9"/>
        <v>1.1038128906249998</v>
      </c>
      <c r="C13" s="5">
        <f t="shared" si="10"/>
        <v>20188.570573749035</v>
      </c>
      <c r="D13" s="5">
        <f t="shared" si="0"/>
        <v>19826.073498422862</v>
      </c>
      <c r="E13" s="5">
        <f t="shared" si="1"/>
        <v>10326.073498422862</v>
      </c>
      <c r="F13" s="5">
        <f t="shared" si="2"/>
        <v>3673.2129972350644</v>
      </c>
      <c r="G13" s="5">
        <f t="shared" si="3"/>
        <v>16152.860501187797</v>
      </c>
      <c r="H13" s="23">
        <f t="shared" si="11"/>
        <v>9286.9407283881792</v>
      </c>
      <c r="I13" s="5">
        <f t="shared" si="4"/>
        <v>24706.13291203331</v>
      </c>
      <c r="J13" s="23"/>
      <c r="K13" s="23">
        <f t="shared" si="5"/>
        <v>32.305721002375591</v>
      </c>
      <c r="L13" s="23"/>
      <c r="M13" s="23">
        <f t="shared" si="6"/>
        <v>24738.438633035687</v>
      </c>
      <c r="N13" s="23">
        <f>J13+L13+Grade11!I13</f>
        <v>22092.320995180155</v>
      </c>
      <c r="O13" s="23">
        <f t="shared" si="7"/>
        <v>2323.2912860371566</v>
      </c>
      <c r="P13" s="23">
        <f t="shared" si="8"/>
        <v>1183.3508819925798</v>
      </c>
      <c r="Q13" s="23"/>
    </row>
    <row r="14" spans="1:17" x14ac:dyDescent="0.2">
      <c r="A14" s="5">
        <v>23</v>
      </c>
      <c r="B14" s="1">
        <f t="shared" si="9"/>
        <v>1.1314082128906247</v>
      </c>
      <c r="C14" s="5">
        <f t="shared" si="10"/>
        <v>20693.284838092761</v>
      </c>
      <c r="D14" s="5">
        <f t="shared" si="0"/>
        <v>20290.915335883434</v>
      </c>
      <c r="E14" s="5">
        <f t="shared" si="1"/>
        <v>10790.915335883434</v>
      </c>
      <c r="F14" s="5">
        <f t="shared" si="2"/>
        <v>3824.9838571659411</v>
      </c>
      <c r="G14" s="5">
        <f t="shared" si="3"/>
        <v>16465.931478717492</v>
      </c>
      <c r="H14" s="23">
        <f t="shared" si="11"/>
        <v>9519.1142465978828</v>
      </c>
      <c r="I14" s="5">
        <f t="shared" si="4"/>
        <v>25233.035699834141</v>
      </c>
      <c r="J14" s="23"/>
      <c r="K14" s="23">
        <f t="shared" si="5"/>
        <v>32.931862957434987</v>
      </c>
      <c r="L14" s="23"/>
      <c r="M14" s="23">
        <f t="shared" si="6"/>
        <v>25265.967562791575</v>
      </c>
      <c r="N14" s="23">
        <f>J14+L14+Grade11!I14</f>
        <v>22568.260615310548</v>
      </c>
      <c r="O14" s="23">
        <f t="shared" si="7"/>
        <v>2368.586699888343</v>
      </c>
      <c r="P14" s="23">
        <f t="shared" si="8"/>
        <v>1054.1469017221361</v>
      </c>
      <c r="Q14" s="23"/>
    </row>
    <row r="15" spans="1:17" x14ac:dyDescent="0.2">
      <c r="A15" s="5">
        <v>24</v>
      </c>
      <c r="B15" s="1">
        <f t="shared" si="9"/>
        <v>1.1596934182128902</v>
      </c>
      <c r="C15" s="5">
        <f t="shared" si="10"/>
        <v>21210.616959045077</v>
      </c>
      <c r="D15" s="5">
        <f t="shared" si="0"/>
        <v>20767.378219280519</v>
      </c>
      <c r="E15" s="5">
        <f t="shared" si="1"/>
        <v>11267.378219280519</v>
      </c>
      <c r="F15" s="5">
        <f t="shared" si="2"/>
        <v>3980.5489885950892</v>
      </c>
      <c r="G15" s="5">
        <f t="shared" si="3"/>
        <v>16786.829230685431</v>
      </c>
      <c r="H15" s="23">
        <f t="shared" si="11"/>
        <v>9757.0921027628301</v>
      </c>
      <c r="I15" s="5">
        <f t="shared" si="4"/>
        <v>25773.111057329996</v>
      </c>
      <c r="J15" s="23"/>
      <c r="K15" s="23">
        <f t="shared" si="5"/>
        <v>33.573658461370862</v>
      </c>
      <c r="L15" s="23"/>
      <c r="M15" s="23">
        <f t="shared" si="6"/>
        <v>25806.684715791365</v>
      </c>
      <c r="N15" s="23">
        <f>J15+L15+Grade11!I15</f>
        <v>23037.513955693314</v>
      </c>
      <c r="O15" s="23">
        <f t="shared" si="7"/>
        <v>2431.3319273660904</v>
      </c>
      <c r="P15" s="23">
        <f t="shared" si="8"/>
        <v>945.49247892413064</v>
      </c>
      <c r="Q15" s="23"/>
    </row>
    <row r="16" spans="1:17" x14ac:dyDescent="0.2">
      <c r="A16" s="5">
        <v>25</v>
      </c>
      <c r="B16" s="1">
        <f t="shared" si="9"/>
        <v>1.1886857536682125</v>
      </c>
      <c r="C16" s="5">
        <f t="shared" si="10"/>
        <v>21740.882383021206</v>
      </c>
      <c r="D16" s="5">
        <f t="shared" si="0"/>
        <v>21255.752674762534</v>
      </c>
      <c r="E16" s="5">
        <f t="shared" si="1"/>
        <v>11755.752674762534</v>
      </c>
      <c r="F16" s="5">
        <f t="shared" si="2"/>
        <v>4140.0032483099676</v>
      </c>
      <c r="G16" s="5">
        <f t="shared" si="3"/>
        <v>17115.749426452567</v>
      </c>
      <c r="H16" s="23">
        <f t="shared" si="11"/>
        <v>10001.019405331901</v>
      </c>
      <c r="I16" s="5">
        <f t="shared" si="4"/>
        <v>26326.688298763249</v>
      </c>
      <c r="J16" s="23"/>
      <c r="K16" s="23">
        <f t="shared" si="5"/>
        <v>34.231498852905133</v>
      </c>
      <c r="L16" s="23"/>
      <c r="M16" s="23">
        <f t="shared" si="6"/>
        <v>26360.919797616152</v>
      </c>
      <c r="N16" s="23">
        <f>J16+L16+Grade11!I16</f>
        <v>23518.498629585643</v>
      </c>
      <c r="O16" s="23">
        <f t="shared" si="7"/>
        <v>2495.6457855307885</v>
      </c>
      <c r="P16" s="23">
        <f t="shared" si="8"/>
        <v>848.00564863518127</v>
      </c>
      <c r="Q16" s="23"/>
    </row>
    <row r="17" spans="1:17" x14ac:dyDescent="0.2">
      <c r="A17" s="5">
        <v>26</v>
      </c>
      <c r="B17" s="1">
        <f t="shared" si="9"/>
        <v>1.2184028975099177</v>
      </c>
      <c r="C17" s="5">
        <f t="shared" si="10"/>
        <v>22284.404442596737</v>
      </c>
      <c r="D17" s="5">
        <f t="shared" si="0"/>
        <v>21756.336491631599</v>
      </c>
      <c r="E17" s="5">
        <f t="shared" si="1"/>
        <v>12256.336491631599</v>
      </c>
      <c r="F17" s="5">
        <f t="shared" si="2"/>
        <v>4303.443864517717</v>
      </c>
      <c r="G17" s="5">
        <f t="shared" si="3"/>
        <v>17452.892627113881</v>
      </c>
      <c r="H17" s="23">
        <f t="shared" si="11"/>
        <v>10251.044890465198</v>
      </c>
      <c r="I17" s="5">
        <f t="shared" si="4"/>
        <v>26894.104971232329</v>
      </c>
      <c r="J17" s="23"/>
      <c r="K17" s="23">
        <f t="shared" si="5"/>
        <v>34.905785254227759</v>
      </c>
      <c r="L17" s="23"/>
      <c r="M17" s="23">
        <f t="shared" si="6"/>
        <v>26929.010756486558</v>
      </c>
      <c r="N17" s="23">
        <f>J17+L17+Grade11!I17</f>
        <v>24011.507920325283</v>
      </c>
      <c r="O17" s="23">
        <f t="shared" si="7"/>
        <v>2561.5674901495991</v>
      </c>
      <c r="P17" s="23">
        <f t="shared" si="8"/>
        <v>760.5426582882327</v>
      </c>
      <c r="Q17" s="23"/>
    </row>
    <row r="18" spans="1:17" x14ac:dyDescent="0.2">
      <c r="A18" s="5">
        <v>27</v>
      </c>
      <c r="B18" s="1">
        <f t="shared" si="9"/>
        <v>1.2488629699476654</v>
      </c>
      <c r="C18" s="5">
        <f t="shared" si="10"/>
        <v>22841.514553661647</v>
      </c>
      <c r="D18" s="5">
        <f t="shared" si="0"/>
        <v>22269.434903922378</v>
      </c>
      <c r="E18" s="5">
        <f t="shared" si="1"/>
        <v>12769.434903922378</v>
      </c>
      <c r="F18" s="5">
        <f t="shared" si="2"/>
        <v>4470.9704961306561</v>
      </c>
      <c r="G18" s="5">
        <f t="shared" si="3"/>
        <v>17798.464407791722</v>
      </c>
      <c r="H18" s="23">
        <f t="shared" si="11"/>
        <v>10507.321012726827</v>
      </c>
      <c r="I18" s="5">
        <f t="shared" si="4"/>
        <v>27475.70706051313</v>
      </c>
      <c r="J18" s="23"/>
      <c r="K18" s="23">
        <f t="shared" si="5"/>
        <v>35.596928815583446</v>
      </c>
      <c r="L18" s="23"/>
      <c r="M18" s="23">
        <f t="shared" si="6"/>
        <v>27511.303989328713</v>
      </c>
      <c r="N18" s="23">
        <f>J18+L18+Grade11!I18</f>
        <v>24516.842443333415</v>
      </c>
      <c r="O18" s="23">
        <f t="shared" si="7"/>
        <v>2629.1372373838722</v>
      </c>
      <c r="P18" s="23">
        <f t="shared" si="8"/>
        <v>682.07637449576612</v>
      </c>
      <c r="Q18" s="23"/>
    </row>
    <row r="19" spans="1:17" x14ac:dyDescent="0.2">
      <c r="A19" s="5">
        <v>28</v>
      </c>
      <c r="B19" s="1">
        <f t="shared" si="9"/>
        <v>1.2800845441963571</v>
      </c>
      <c r="C19" s="5">
        <f t="shared" si="10"/>
        <v>23412.552417503193</v>
      </c>
      <c r="D19" s="5">
        <f t="shared" si="0"/>
        <v>22795.360776520443</v>
      </c>
      <c r="E19" s="5">
        <f t="shared" si="1"/>
        <v>13295.360776520443</v>
      </c>
      <c r="F19" s="5">
        <f t="shared" si="2"/>
        <v>4642.6852935339248</v>
      </c>
      <c r="G19" s="5">
        <f t="shared" si="3"/>
        <v>18152.675482986517</v>
      </c>
      <c r="H19" s="23">
        <f t="shared" si="11"/>
        <v>10770.004038044995</v>
      </c>
      <c r="I19" s="5">
        <f t="shared" si="4"/>
        <v>28071.849202025958</v>
      </c>
      <c r="J19" s="23"/>
      <c r="K19" s="23">
        <f t="shared" si="5"/>
        <v>36.305350965973034</v>
      </c>
      <c r="L19" s="23"/>
      <c r="M19" s="23">
        <f t="shared" si="6"/>
        <v>28108.154552991931</v>
      </c>
      <c r="N19" s="23">
        <f>J19+L19+Grade11!I19</f>
        <v>25034.810329416749</v>
      </c>
      <c r="O19" s="23">
        <f t="shared" si="7"/>
        <v>2698.3962282990105</v>
      </c>
      <c r="P19" s="23">
        <f t="shared" si="8"/>
        <v>611.68445931116969</v>
      </c>
      <c r="Q19" s="23"/>
    </row>
    <row r="20" spans="1:17" x14ac:dyDescent="0.2">
      <c r="A20" s="5">
        <v>29</v>
      </c>
      <c r="B20" s="1">
        <f t="shared" si="9"/>
        <v>1.312086657801266</v>
      </c>
      <c r="C20" s="5">
        <f t="shared" si="10"/>
        <v>23997.866227940773</v>
      </c>
      <c r="D20" s="5">
        <f t="shared" si="0"/>
        <v>23334.434795933455</v>
      </c>
      <c r="E20" s="5">
        <f t="shared" si="1"/>
        <v>13834.434795933455</v>
      </c>
      <c r="F20" s="5">
        <f t="shared" si="2"/>
        <v>4818.692960872273</v>
      </c>
      <c r="G20" s="5">
        <f t="shared" si="3"/>
        <v>18515.741835061184</v>
      </c>
      <c r="H20" s="23">
        <f t="shared" si="11"/>
        <v>11039.254138996121</v>
      </c>
      <c r="I20" s="5">
        <f t="shared" si="4"/>
        <v>28682.894897076614</v>
      </c>
      <c r="J20" s="23"/>
      <c r="K20" s="23">
        <f t="shared" si="5"/>
        <v>37.03148367012237</v>
      </c>
      <c r="L20" s="23"/>
      <c r="M20" s="23">
        <f t="shared" si="6"/>
        <v>28719.926380746736</v>
      </c>
      <c r="N20" s="23">
        <f>J20+L20+Grade11!I20</f>
        <v>25565.727412652166</v>
      </c>
      <c r="O20" s="23">
        <f t="shared" si="7"/>
        <v>2769.3866939870327</v>
      </c>
      <c r="P20" s="23">
        <f t="shared" si="8"/>
        <v>548.53873661697514</v>
      </c>
      <c r="Q20" s="23"/>
    </row>
    <row r="21" spans="1:17" x14ac:dyDescent="0.2">
      <c r="A21" s="5">
        <v>30</v>
      </c>
      <c r="B21" s="1">
        <f t="shared" si="9"/>
        <v>1.3448888242462975</v>
      </c>
      <c r="C21" s="5">
        <f t="shared" si="10"/>
        <v>24597.812883639286</v>
      </c>
      <c r="D21" s="5">
        <f t="shared" si="0"/>
        <v>23886.985665831784</v>
      </c>
      <c r="E21" s="5">
        <f t="shared" si="1"/>
        <v>14386.985665831784</v>
      </c>
      <c r="F21" s="5">
        <f t="shared" si="2"/>
        <v>4999.1008198940772</v>
      </c>
      <c r="G21" s="5">
        <f t="shared" si="3"/>
        <v>18887.884845937708</v>
      </c>
      <c r="H21" s="23">
        <f t="shared" si="11"/>
        <v>11315.235492471023</v>
      </c>
      <c r="I21" s="5">
        <f t="shared" si="4"/>
        <v>29309.21673450352</v>
      </c>
      <c r="J21" s="23"/>
      <c r="K21" s="23">
        <f t="shared" si="5"/>
        <v>37.775769691875418</v>
      </c>
      <c r="L21" s="23"/>
      <c r="M21" s="23">
        <f t="shared" si="6"/>
        <v>29346.992504195394</v>
      </c>
      <c r="N21" s="23">
        <f>J21+L21+Grade11!I21</f>
        <v>26109.917422968465</v>
      </c>
      <c r="O21" s="23">
        <f t="shared" si="7"/>
        <v>2842.1519213172442</v>
      </c>
      <c r="P21" s="23">
        <f t="shared" si="8"/>
        <v>491.89562997136056</v>
      </c>
      <c r="Q21" s="23"/>
    </row>
    <row r="22" spans="1:17" x14ac:dyDescent="0.2">
      <c r="A22" s="5">
        <v>31</v>
      </c>
      <c r="B22" s="1">
        <f t="shared" si="9"/>
        <v>1.3785110448524549</v>
      </c>
      <c r="C22" s="5">
        <f t="shared" si="10"/>
        <v>25212.758205730268</v>
      </c>
      <c r="D22" s="5">
        <f t="shared" si="0"/>
        <v>24453.35030747758</v>
      </c>
      <c r="E22" s="5">
        <f t="shared" si="1"/>
        <v>14953.35030747758</v>
      </c>
      <c r="F22" s="5">
        <f t="shared" si="2"/>
        <v>5184.0188753914299</v>
      </c>
      <c r="G22" s="5">
        <f t="shared" si="3"/>
        <v>19269.33143208615</v>
      </c>
      <c r="H22" s="23">
        <f t="shared" si="11"/>
        <v>11598.116379782798</v>
      </c>
      <c r="I22" s="5">
        <f t="shared" si="4"/>
        <v>29951.19661786611</v>
      </c>
      <c r="J22" s="23"/>
      <c r="K22" s="23">
        <f t="shared" si="5"/>
        <v>38.538662864172302</v>
      </c>
      <c r="L22" s="23"/>
      <c r="M22" s="23">
        <f t="shared" si="6"/>
        <v>29989.735280730281</v>
      </c>
      <c r="N22" s="23">
        <f>J22+L22+Grade11!I22</f>
        <v>26667.712183542681</v>
      </c>
      <c r="O22" s="23">
        <f t="shared" si="7"/>
        <v>2916.7362793307138</v>
      </c>
      <c r="P22" s="23">
        <f t="shared" si="8"/>
        <v>441.08756492967251</v>
      </c>
      <c r="Q22" s="23"/>
    </row>
    <row r="23" spans="1:17" x14ac:dyDescent="0.2">
      <c r="A23" s="5">
        <v>32</v>
      </c>
      <c r="B23" s="1">
        <f t="shared" si="9"/>
        <v>1.4129738209737661</v>
      </c>
      <c r="C23" s="5">
        <f t="shared" si="10"/>
        <v>25843.077160873523</v>
      </c>
      <c r="D23" s="5">
        <f t="shared" si="0"/>
        <v>25033.874065164517</v>
      </c>
      <c r="E23" s="5">
        <f t="shared" si="1"/>
        <v>15533.874065164517</v>
      </c>
      <c r="F23" s="5">
        <f t="shared" si="2"/>
        <v>5373.5598822762149</v>
      </c>
      <c r="G23" s="5">
        <f t="shared" si="3"/>
        <v>19660.314182888302</v>
      </c>
      <c r="H23" s="23">
        <f t="shared" si="11"/>
        <v>11888.069289277368</v>
      </c>
      <c r="I23" s="5">
        <f t="shared" si="4"/>
        <v>30609.225998312759</v>
      </c>
      <c r="J23" s="23"/>
      <c r="K23" s="23">
        <f t="shared" si="5"/>
        <v>39.320628365776606</v>
      </c>
      <c r="L23" s="23"/>
      <c r="M23" s="23">
        <f t="shared" si="6"/>
        <v>30648.546626678537</v>
      </c>
      <c r="N23" s="23">
        <f>J23+L23+Grade11!I23</f>
        <v>27239.451813131251</v>
      </c>
      <c r="O23" s="23">
        <f t="shared" si="7"/>
        <v>2993.1852462945158</v>
      </c>
      <c r="P23" s="23">
        <f t="shared" si="8"/>
        <v>395.51523941186053</v>
      </c>
      <c r="Q23" s="23"/>
    </row>
    <row r="24" spans="1:17" x14ac:dyDescent="0.2">
      <c r="A24" s="5">
        <v>33</v>
      </c>
      <c r="B24" s="1">
        <f t="shared" si="9"/>
        <v>1.4482981664981105</v>
      </c>
      <c r="C24" s="5">
        <f t="shared" si="10"/>
        <v>26489.154089895364</v>
      </c>
      <c r="D24" s="5">
        <f t="shared" si="0"/>
        <v>25628.910916793633</v>
      </c>
      <c r="E24" s="5">
        <f t="shared" si="1"/>
        <v>16128.910916793633</v>
      </c>
      <c r="F24" s="5">
        <f t="shared" si="2"/>
        <v>5567.8394143331207</v>
      </c>
      <c r="G24" s="5">
        <f t="shared" si="3"/>
        <v>20061.071502460512</v>
      </c>
      <c r="H24" s="23">
        <f t="shared" si="11"/>
        <v>12185.271021509303</v>
      </c>
      <c r="I24" s="5">
        <f t="shared" si="4"/>
        <v>31283.706113270578</v>
      </c>
      <c r="J24" s="23"/>
      <c r="K24" s="23">
        <f t="shared" si="5"/>
        <v>40.122143004921028</v>
      </c>
      <c r="L24" s="23"/>
      <c r="M24" s="23">
        <f t="shared" si="6"/>
        <v>31323.828256275501</v>
      </c>
      <c r="N24" s="23">
        <f>J24+L24+Grade11!I24</f>
        <v>27825.484933459527</v>
      </c>
      <c r="O24" s="23">
        <f t="shared" si="7"/>
        <v>3071.5454374324236</v>
      </c>
      <c r="P24" s="23">
        <f t="shared" si="8"/>
        <v>354.64067521662554</v>
      </c>
      <c r="Q24" s="23"/>
    </row>
    <row r="25" spans="1:17" x14ac:dyDescent="0.2">
      <c r="A25" s="5">
        <v>34</v>
      </c>
      <c r="B25" s="1">
        <f t="shared" si="9"/>
        <v>1.4845056206605631</v>
      </c>
      <c r="C25" s="5">
        <f t="shared" si="10"/>
        <v>27151.382942142744</v>
      </c>
      <c r="D25" s="5">
        <f t="shared" si="0"/>
        <v>26238.82368971347</v>
      </c>
      <c r="E25" s="5">
        <f t="shared" si="1"/>
        <v>16738.82368971347</v>
      </c>
      <c r="F25" s="5">
        <f t="shared" si="2"/>
        <v>5766.9759346914479</v>
      </c>
      <c r="G25" s="5">
        <f t="shared" si="3"/>
        <v>20471.847755022023</v>
      </c>
      <c r="H25" s="23">
        <f t="shared" si="11"/>
        <v>12489.902797047034</v>
      </c>
      <c r="I25" s="5">
        <f t="shared" si="4"/>
        <v>31975.048231102344</v>
      </c>
      <c r="J25" s="23"/>
      <c r="K25" s="23">
        <f t="shared" si="5"/>
        <v>40.943695510044044</v>
      </c>
      <c r="L25" s="23"/>
      <c r="M25" s="23">
        <f t="shared" si="6"/>
        <v>32015.991926612387</v>
      </c>
      <c r="N25" s="23">
        <f>J25+L25+Grade11!I25</f>
        <v>28426.168881796013</v>
      </c>
      <c r="O25" s="23">
        <f t="shared" si="7"/>
        <v>3151.8646333487777</v>
      </c>
      <c r="P25" s="23">
        <f t="shared" si="8"/>
        <v>317.98097238570233</v>
      </c>
      <c r="Q25" s="23"/>
    </row>
    <row r="26" spans="1:17" x14ac:dyDescent="0.2">
      <c r="A26" s="5">
        <v>35</v>
      </c>
      <c r="B26" s="1">
        <f t="shared" si="9"/>
        <v>1.521618261177077</v>
      </c>
      <c r="C26" s="5">
        <f t="shared" si="10"/>
        <v>27830.167515696314</v>
      </c>
      <c r="D26" s="5">
        <f t="shared" si="0"/>
        <v>26863.984281956309</v>
      </c>
      <c r="E26" s="5">
        <f t="shared" si="1"/>
        <v>17363.984281956309</v>
      </c>
      <c r="F26" s="5">
        <f t="shared" si="2"/>
        <v>5971.0908680587345</v>
      </c>
      <c r="G26" s="5">
        <f t="shared" si="3"/>
        <v>20892.893413897575</v>
      </c>
      <c r="H26" s="23">
        <f t="shared" si="11"/>
        <v>12802.150366973208</v>
      </c>
      <c r="I26" s="5">
        <f t="shared" si="4"/>
        <v>32683.673901879898</v>
      </c>
      <c r="J26" s="23"/>
      <c r="K26" s="23">
        <f t="shared" si="5"/>
        <v>41.78578682779515</v>
      </c>
      <c r="L26" s="23"/>
      <c r="M26" s="23">
        <f t="shared" si="6"/>
        <v>32725.459688707691</v>
      </c>
      <c r="N26" s="23">
        <f>J26+L26+Grade11!I26</f>
        <v>29041.869928840915</v>
      </c>
      <c r="O26" s="23">
        <f t="shared" si="7"/>
        <v>3234.1918091630309</v>
      </c>
      <c r="P26" s="23">
        <f t="shared" si="8"/>
        <v>285.10269588553973</v>
      </c>
      <c r="Q26" s="23"/>
    </row>
    <row r="27" spans="1:17" x14ac:dyDescent="0.2">
      <c r="A27" s="5">
        <v>36</v>
      </c>
      <c r="B27" s="1">
        <f t="shared" si="9"/>
        <v>1.559658717706504</v>
      </c>
      <c r="C27" s="5">
        <f t="shared" si="10"/>
        <v>28525.92170358872</v>
      </c>
      <c r="D27" s="5">
        <f t="shared" si="0"/>
        <v>27504.773889005213</v>
      </c>
      <c r="E27" s="5">
        <f t="shared" si="1"/>
        <v>18004.773889005213</v>
      </c>
      <c r="F27" s="5">
        <f t="shared" si="2"/>
        <v>6180.3086747602019</v>
      </c>
      <c r="G27" s="5">
        <f t="shared" si="3"/>
        <v>21324.46521424501</v>
      </c>
      <c r="H27" s="23">
        <f t="shared" si="11"/>
        <v>13122.204126147539</v>
      </c>
      <c r="I27" s="5">
        <f t="shared" si="4"/>
        <v>33410.015214426894</v>
      </c>
      <c r="J27" s="23"/>
      <c r="K27" s="23">
        <f t="shared" si="5"/>
        <v>42.648930428490019</v>
      </c>
      <c r="L27" s="23"/>
      <c r="M27" s="23">
        <f t="shared" si="6"/>
        <v>33452.664144855386</v>
      </c>
      <c r="N27" s="23">
        <f>J27+L27+Grade11!I27</f>
        <v>29672.963502061935</v>
      </c>
      <c r="O27" s="23">
        <f t="shared" si="7"/>
        <v>3318.577164372648</v>
      </c>
      <c r="P27" s="23">
        <f t="shared" si="8"/>
        <v>255.61683107859022</v>
      </c>
      <c r="Q27" s="23"/>
    </row>
    <row r="28" spans="1:17" x14ac:dyDescent="0.2">
      <c r="A28" s="5">
        <v>37</v>
      </c>
      <c r="B28" s="1">
        <f t="shared" si="9"/>
        <v>1.5986501856491666</v>
      </c>
      <c r="C28" s="5">
        <f t="shared" si="10"/>
        <v>29239.069746178437</v>
      </c>
      <c r="D28" s="5">
        <f t="shared" si="0"/>
        <v>28161.583236230344</v>
      </c>
      <c r="E28" s="5">
        <f t="shared" si="1"/>
        <v>18661.583236230344</v>
      </c>
      <c r="F28" s="5">
        <f t="shared" si="2"/>
        <v>6394.7569266292076</v>
      </c>
      <c r="G28" s="5">
        <f t="shared" si="3"/>
        <v>21766.826309601136</v>
      </c>
      <c r="H28" s="23">
        <f t="shared" si="11"/>
        <v>13450.259229301228</v>
      </c>
      <c r="I28" s="5">
        <f t="shared" si="4"/>
        <v>34154.515059787569</v>
      </c>
      <c r="J28" s="23"/>
      <c r="K28" s="23">
        <f t="shared" si="5"/>
        <v>43.533652619202272</v>
      </c>
      <c r="L28" s="23"/>
      <c r="M28" s="23">
        <f t="shared" si="6"/>
        <v>34198.048712406773</v>
      </c>
      <c r="N28" s="23">
        <f>J28+L28+Grade11!I28</f>
        <v>30319.83441461348</v>
      </c>
      <c r="O28" s="23">
        <f t="shared" si="7"/>
        <v>3405.0721534625095</v>
      </c>
      <c r="P28" s="23">
        <f t="shared" si="8"/>
        <v>229.17425077532488</v>
      </c>
      <c r="Q28" s="23"/>
    </row>
    <row r="29" spans="1:17" x14ac:dyDescent="0.2">
      <c r="A29" s="5">
        <v>38</v>
      </c>
      <c r="B29" s="1">
        <f t="shared" si="9"/>
        <v>1.6386164402903955</v>
      </c>
      <c r="C29" s="5">
        <f t="shared" si="10"/>
        <v>29970.046489832897</v>
      </c>
      <c r="D29" s="5">
        <f t="shared" si="0"/>
        <v>28834.812817136102</v>
      </c>
      <c r="E29" s="5">
        <f t="shared" si="1"/>
        <v>19334.812817136102</v>
      </c>
      <c r="F29" s="5">
        <f t="shared" si="2"/>
        <v>6614.5663847949372</v>
      </c>
      <c r="G29" s="5">
        <f t="shared" si="3"/>
        <v>22220.246432341166</v>
      </c>
      <c r="H29" s="23">
        <f t="shared" si="11"/>
        <v>13786.515710033756</v>
      </c>
      <c r="I29" s="5">
        <f t="shared" si="4"/>
        <v>34917.627401282254</v>
      </c>
      <c r="J29" s="23"/>
      <c r="K29" s="23">
        <f t="shared" si="5"/>
        <v>44.440492864682334</v>
      </c>
      <c r="L29" s="23"/>
      <c r="M29" s="23">
        <f t="shared" si="6"/>
        <v>34962.067894146938</v>
      </c>
      <c r="N29" s="23">
        <f>J29+L29+Grade11!I29</f>
        <v>30982.877099978818</v>
      </c>
      <c r="O29" s="23">
        <f t="shared" si="7"/>
        <v>3493.7295172796084</v>
      </c>
      <c r="P29" s="23">
        <f t="shared" si="8"/>
        <v>205.46164235681837</v>
      </c>
      <c r="Q29" s="23"/>
    </row>
    <row r="30" spans="1:17" x14ac:dyDescent="0.2">
      <c r="A30" s="5">
        <v>39</v>
      </c>
      <c r="B30" s="1">
        <f t="shared" si="9"/>
        <v>1.6795818512976552</v>
      </c>
      <c r="C30" s="5">
        <f t="shared" si="10"/>
        <v>30719.297652078716</v>
      </c>
      <c r="D30" s="5">
        <f t="shared" si="0"/>
        <v>29524.8731375645</v>
      </c>
      <c r="E30" s="5">
        <f t="shared" si="1"/>
        <v>20024.8731375645</v>
      </c>
      <c r="F30" s="5">
        <f t="shared" si="2"/>
        <v>6839.8710794148092</v>
      </c>
      <c r="G30" s="5">
        <f t="shared" si="3"/>
        <v>22685.00205814969</v>
      </c>
      <c r="H30" s="23">
        <f t="shared" si="11"/>
        <v>14131.178602784599</v>
      </c>
      <c r="I30" s="5">
        <f t="shared" si="4"/>
        <v>35699.817551314307</v>
      </c>
      <c r="J30" s="23"/>
      <c r="K30" s="23">
        <f t="shared" si="5"/>
        <v>45.370004116299384</v>
      </c>
      <c r="L30" s="23"/>
      <c r="M30" s="23">
        <f t="shared" si="6"/>
        <v>35745.18755543061</v>
      </c>
      <c r="N30" s="23">
        <f>J30+L30+Grade11!I30</f>
        <v>31662.495852478285</v>
      </c>
      <c r="O30" s="23">
        <f t="shared" si="7"/>
        <v>3584.6033151921379</v>
      </c>
      <c r="P30" s="23">
        <f t="shared" si="8"/>
        <v>184.1978485960349</v>
      </c>
      <c r="Q30" s="23"/>
    </row>
    <row r="31" spans="1:17" x14ac:dyDescent="0.2">
      <c r="A31" s="5">
        <v>40</v>
      </c>
      <c r="B31" s="1">
        <f t="shared" si="9"/>
        <v>1.7215713975800966</v>
      </c>
      <c r="C31" s="5">
        <f t="shared" si="10"/>
        <v>31487.280093380679</v>
      </c>
      <c r="D31" s="5">
        <f t="shared" si="0"/>
        <v>30232.18496600361</v>
      </c>
      <c r="E31" s="5">
        <f t="shared" si="1"/>
        <v>20732.18496600361</v>
      </c>
      <c r="F31" s="5">
        <f t="shared" si="2"/>
        <v>7070.8083914001782</v>
      </c>
      <c r="G31" s="5">
        <f t="shared" si="3"/>
        <v>23161.376574603433</v>
      </c>
      <c r="H31" s="23">
        <f t="shared" si="11"/>
        <v>14484.458067854213</v>
      </c>
      <c r="I31" s="5">
        <f t="shared" si="4"/>
        <v>36501.562455097162</v>
      </c>
      <c r="J31" s="23"/>
      <c r="K31" s="23">
        <f t="shared" si="5"/>
        <v>46.322753149206868</v>
      </c>
      <c r="L31" s="23"/>
      <c r="M31" s="23">
        <f t="shared" si="6"/>
        <v>36547.885208246371</v>
      </c>
      <c r="N31" s="23">
        <f>J31+L31+Grade11!I31</f>
        <v>32359.105073790248</v>
      </c>
      <c r="O31" s="23">
        <f t="shared" si="7"/>
        <v>3677.7489580524743</v>
      </c>
      <c r="P31" s="23">
        <f t="shared" si="8"/>
        <v>165.13058043798901</v>
      </c>
      <c r="Q31" s="23"/>
    </row>
    <row r="32" spans="1:17" x14ac:dyDescent="0.2">
      <c r="A32" s="5">
        <v>41</v>
      </c>
      <c r="B32" s="1">
        <f t="shared" si="9"/>
        <v>1.7646106825195991</v>
      </c>
      <c r="C32" s="5">
        <f t="shared" si="10"/>
        <v>32274.4620957152</v>
      </c>
      <c r="D32" s="5">
        <f t="shared" si="0"/>
        <v>30957.179590153701</v>
      </c>
      <c r="E32" s="5">
        <f t="shared" si="1"/>
        <v>21457.179590153701</v>
      </c>
      <c r="F32" s="5">
        <f t="shared" si="2"/>
        <v>7307.519136185183</v>
      </c>
      <c r="G32" s="5">
        <f t="shared" si="3"/>
        <v>23649.660453968518</v>
      </c>
      <c r="H32" s="23">
        <f t="shared" si="11"/>
        <v>14846.569519550569</v>
      </c>
      <c r="I32" s="5">
        <f t="shared" si="4"/>
        <v>37323.350981474592</v>
      </c>
      <c r="J32" s="23"/>
      <c r="K32" s="23">
        <f t="shared" si="5"/>
        <v>47.299320907937037</v>
      </c>
      <c r="L32" s="23"/>
      <c r="M32" s="23">
        <f t="shared" si="6"/>
        <v>37370.650302382528</v>
      </c>
      <c r="N32" s="23">
        <f>J32+L32+Grade11!I32</f>
        <v>33073.129525634999</v>
      </c>
      <c r="O32" s="23">
        <f t="shared" si="7"/>
        <v>3773.2232419843317</v>
      </c>
      <c r="P32" s="23">
        <f t="shared" si="8"/>
        <v>148.03346417380291</v>
      </c>
      <c r="Q32" s="23"/>
    </row>
    <row r="33" spans="1:17" x14ac:dyDescent="0.2">
      <c r="A33" s="5">
        <v>42</v>
      </c>
      <c r="B33" s="1">
        <f t="shared" si="9"/>
        <v>1.8087259495825889</v>
      </c>
      <c r="C33" s="5">
        <f t="shared" si="10"/>
        <v>33081.323648108075</v>
      </c>
      <c r="D33" s="5">
        <f t="shared" si="0"/>
        <v>31700.299079907541</v>
      </c>
      <c r="E33" s="5">
        <f t="shared" si="1"/>
        <v>22200.299079907541</v>
      </c>
      <c r="F33" s="5">
        <f t="shared" si="2"/>
        <v>7550.1476495898123</v>
      </c>
      <c r="G33" s="5">
        <f t="shared" si="3"/>
        <v>24150.151430317728</v>
      </c>
      <c r="H33" s="23">
        <f t="shared" si="11"/>
        <v>15217.733757539332</v>
      </c>
      <c r="I33" s="5">
        <f t="shared" si="4"/>
        <v>38165.684221011456</v>
      </c>
      <c r="J33" s="23"/>
      <c r="K33" s="23">
        <f t="shared" si="5"/>
        <v>48.300302860635455</v>
      </c>
      <c r="L33" s="23"/>
      <c r="M33" s="23">
        <f t="shared" si="6"/>
        <v>38213.984523872088</v>
      </c>
      <c r="N33" s="23">
        <f>J33+L33+Grade11!I33</f>
        <v>33805.004588775868</v>
      </c>
      <c r="O33" s="23">
        <f t="shared" si="7"/>
        <v>3871.084383014484</v>
      </c>
      <c r="P33" s="23">
        <f t="shared" si="8"/>
        <v>132.70338920568523</v>
      </c>
      <c r="Q33" s="23"/>
    </row>
    <row r="34" spans="1:17" x14ac:dyDescent="0.2">
      <c r="A34" s="5">
        <v>43</v>
      </c>
      <c r="B34" s="1">
        <f t="shared" si="9"/>
        <v>1.8539440983221533</v>
      </c>
      <c r="C34" s="5">
        <f t="shared" si="10"/>
        <v>33908.356739310773</v>
      </c>
      <c r="D34" s="5">
        <f t="shared" si="0"/>
        <v>32461.996556905226</v>
      </c>
      <c r="E34" s="5">
        <f t="shared" si="1"/>
        <v>22961.996556905226</v>
      </c>
      <c r="F34" s="5">
        <f t="shared" si="2"/>
        <v>7798.8418758295556</v>
      </c>
      <c r="G34" s="5">
        <f t="shared" si="3"/>
        <v>24663.15468107567</v>
      </c>
      <c r="H34" s="23">
        <f t="shared" si="11"/>
        <v>15598.177101477815</v>
      </c>
      <c r="I34" s="5">
        <f t="shared" si="4"/>
        <v>39029.075791536736</v>
      </c>
      <c r="J34" s="23"/>
      <c r="K34" s="23">
        <f t="shared" si="5"/>
        <v>49.326309362151342</v>
      </c>
      <c r="L34" s="23"/>
      <c r="M34" s="23">
        <f t="shared" si="6"/>
        <v>39078.402100898886</v>
      </c>
      <c r="N34" s="23">
        <f>J34+L34+Grade11!I34</f>
        <v>34555.176528495271</v>
      </c>
      <c r="O34" s="23">
        <f t="shared" si="7"/>
        <v>3971.3920525703757</v>
      </c>
      <c r="P34" s="23">
        <f t="shared" si="8"/>
        <v>118.95812598929055</v>
      </c>
      <c r="Q34" s="23"/>
    </row>
    <row r="35" spans="1:17" x14ac:dyDescent="0.2">
      <c r="A35" s="5">
        <v>44</v>
      </c>
      <c r="B35" s="1">
        <f t="shared" si="9"/>
        <v>1.9002927007802071</v>
      </c>
      <c r="C35" s="5">
        <f t="shared" si="10"/>
        <v>34756.065657793537</v>
      </c>
      <c r="D35" s="5">
        <f t="shared" si="0"/>
        <v>33242.736470827847</v>
      </c>
      <c r="E35" s="5">
        <f t="shared" si="1"/>
        <v>23742.736470827847</v>
      </c>
      <c r="F35" s="5">
        <f t="shared" si="2"/>
        <v>8053.7534577252918</v>
      </c>
      <c r="G35" s="5">
        <f t="shared" si="3"/>
        <v>25188.983013102556</v>
      </c>
      <c r="H35" s="23">
        <f t="shared" si="11"/>
        <v>15988.131529014758</v>
      </c>
      <c r="I35" s="5">
        <f t="shared" si="4"/>
        <v>39914.052151325144</v>
      </c>
      <c r="J35" s="23"/>
      <c r="K35" s="23">
        <f t="shared" si="5"/>
        <v>50.377966026205115</v>
      </c>
      <c r="L35" s="23"/>
      <c r="M35" s="23">
        <f t="shared" si="6"/>
        <v>39964.430117351352</v>
      </c>
      <c r="N35" s="23">
        <f>J35+L35+Grade11!I35</f>
        <v>35324.102766707649</v>
      </c>
      <c r="O35" s="23">
        <f t="shared" si="7"/>
        <v>4074.2074138651692</v>
      </c>
      <c r="P35" s="23">
        <f t="shared" si="8"/>
        <v>106.63418679305894</v>
      </c>
      <c r="Q35" s="23"/>
    </row>
    <row r="36" spans="1:17" x14ac:dyDescent="0.2">
      <c r="A36" s="5">
        <v>45</v>
      </c>
      <c r="B36" s="1">
        <f t="shared" si="9"/>
        <v>1.9478000182997122</v>
      </c>
      <c r="C36" s="5">
        <f t="shared" si="10"/>
        <v>35624.967299238378</v>
      </c>
      <c r="D36" s="5">
        <f t="shared" si="0"/>
        <v>34042.994882598548</v>
      </c>
      <c r="E36" s="5">
        <f t="shared" si="1"/>
        <v>24542.994882598548</v>
      </c>
      <c r="F36" s="5">
        <f t="shared" si="2"/>
        <v>8315.0378291684265</v>
      </c>
      <c r="G36" s="5">
        <f t="shared" si="3"/>
        <v>25727.957053430124</v>
      </c>
      <c r="H36" s="23">
        <f t="shared" si="11"/>
        <v>16387.834817240127</v>
      </c>
      <c r="I36" s="5">
        <f t="shared" si="4"/>
        <v>40821.152920108281</v>
      </c>
      <c r="J36" s="23"/>
      <c r="K36" s="23">
        <f t="shared" si="5"/>
        <v>51.455914106860249</v>
      </c>
      <c r="L36" s="23"/>
      <c r="M36" s="23">
        <f t="shared" si="6"/>
        <v>40872.608834215142</v>
      </c>
      <c r="N36" s="23">
        <f>J36+L36+Grade11!I36</f>
        <v>36112.25216087533</v>
      </c>
      <c r="O36" s="23">
        <f t="shared" si="7"/>
        <v>4179.5931591923545</v>
      </c>
      <c r="P36" s="23">
        <f t="shared" si="8"/>
        <v>95.584904663932946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1.9964950187572048</v>
      </c>
      <c r="C37" s="5">
        <f t="shared" ref="C37:C56" si="13">pretaxincome*B37/expnorm</f>
        <v>36515.591481719333</v>
      </c>
      <c r="D37" s="5">
        <f t="shared" ref="D37:D56" si="14">IF(A37&lt;startage,1,0)*(C37*(1-initialunempprob))+IF(A37=startage,1,0)*(C37*(1-unempprob))+IF(A37&gt;startage,1,0)*(C37*(1-unempprob)+unempprob*300*52)</f>
        <v>34863.259754663508</v>
      </c>
      <c r="E37" s="5">
        <f t="shared" si="1"/>
        <v>25363.259754663508</v>
      </c>
      <c r="F37" s="5">
        <f t="shared" si="2"/>
        <v>8582.8543098976352</v>
      </c>
      <c r="G37" s="5">
        <f t="shared" si="3"/>
        <v>26280.405444765871</v>
      </c>
      <c r="H37" s="23">
        <f t="shared" si="11"/>
        <v>16797.530687671129</v>
      </c>
      <c r="I37" s="5">
        <f t="shared" ref="I37:I56" si="15">G37+IF(A37&lt;startage,1,0)*(H37*(1-initialunempprob))+IF(A37&gt;=startage,1,0)*(H37*(1-unempprob))</f>
        <v>41750.931208110982</v>
      </c>
      <c r="J37" s="23"/>
      <c r="K37" s="23">
        <f t="shared" ref="K37:K56" si="16">IF(A37&gt;=startage,1,0)*0.002*G37</f>
        <v>52.560810889531744</v>
      </c>
      <c r="L37" s="23"/>
      <c r="M37" s="23">
        <f t="shared" si="6"/>
        <v>41803.492019000514</v>
      </c>
      <c r="N37" s="23">
        <f>J37+L37+Grade11!I37</f>
        <v>36920.105289897219</v>
      </c>
      <c r="O37" s="23">
        <f t="shared" si="7"/>
        <v>4287.6135481526926</v>
      </c>
      <c r="P37" s="23">
        <f t="shared" ref="P37:P68" si="17">O37/return^(A37-startage+1)</f>
        <v>85.67870846500449</v>
      </c>
      <c r="Q37" s="23"/>
    </row>
    <row r="38" spans="1:17" x14ac:dyDescent="0.2">
      <c r="A38" s="5">
        <v>47</v>
      </c>
      <c r="B38" s="1">
        <f t="shared" si="12"/>
        <v>2.0464073942261352</v>
      </c>
      <c r="C38" s="5">
        <f t="shared" si="13"/>
        <v>37428.48126876232</v>
      </c>
      <c r="D38" s="5">
        <f t="shared" si="14"/>
        <v>35704.031248530096</v>
      </c>
      <c r="E38" s="5">
        <f t="shared" si="1"/>
        <v>26204.031248530096</v>
      </c>
      <c r="F38" s="5">
        <f t="shared" si="2"/>
        <v>8857.3662026450766</v>
      </c>
      <c r="G38" s="5">
        <f t="shared" si="3"/>
        <v>26846.66504588502</v>
      </c>
      <c r="H38" s="23">
        <f t="shared" ref="H38:H56" si="18">benefits*B38/expnorm</f>
        <v>17217.468954862907</v>
      </c>
      <c r="I38" s="5">
        <f t="shared" si="15"/>
        <v>42703.953953313758</v>
      </c>
      <c r="J38" s="23"/>
      <c r="K38" s="23">
        <f t="shared" si="16"/>
        <v>53.693330091770044</v>
      </c>
      <c r="L38" s="23"/>
      <c r="M38" s="23">
        <f t="shared" si="6"/>
        <v>42757.647283405531</v>
      </c>
      <c r="N38" s="23">
        <f>J38+L38+Grade11!I38</f>
        <v>37748.154747144639</v>
      </c>
      <c r="O38" s="23">
        <f t="shared" si="7"/>
        <v>4398.3344468370597</v>
      </c>
      <c r="P38" s="23">
        <f t="shared" si="17"/>
        <v>76.797574080041002</v>
      </c>
      <c r="Q38" s="23"/>
    </row>
    <row r="39" spans="1:17" x14ac:dyDescent="0.2">
      <c r="A39" s="5">
        <v>48</v>
      </c>
      <c r="B39" s="1">
        <f t="shared" si="12"/>
        <v>2.097567579081788</v>
      </c>
      <c r="C39" s="5">
        <f t="shared" si="13"/>
        <v>38364.193300481369</v>
      </c>
      <c r="D39" s="5">
        <f t="shared" si="14"/>
        <v>36565.822029743344</v>
      </c>
      <c r="E39" s="5">
        <f t="shared" si="1"/>
        <v>27065.822029743344</v>
      </c>
      <c r="F39" s="5">
        <f t="shared" si="2"/>
        <v>9138.740892711201</v>
      </c>
      <c r="G39" s="5">
        <f t="shared" si="3"/>
        <v>27427.081137032143</v>
      </c>
      <c r="H39" s="23">
        <f t="shared" si="18"/>
        <v>17647.905678734478</v>
      </c>
      <c r="I39" s="5">
        <f t="shared" si="15"/>
        <v>43680.802267146595</v>
      </c>
      <c r="J39" s="23"/>
      <c r="K39" s="23">
        <f t="shared" si="16"/>
        <v>54.854162274064286</v>
      </c>
      <c r="L39" s="23"/>
      <c r="M39" s="23">
        <f t="shared" si="6"/>
        <v>43735.656429420662</v>
      </c>
      <c r="N39" s="23">
        <f>J39+L39+Grade11!I39</f>
        <v>38596.905440823262</v>
      </c>
      <c r="O39" s="23">
        <f t="shared" si="7"/>
        <v>4511.8233679885143</v>
      </c>
      <c r="P39" s="23">
        <f t="shared" si="17"/>
        <v>68.835633886730079</v>
      </c>
      <c r="Q39" s="23"/>
    </row>
    <row r="40" spans="1:17" x14ac:dyDescent="0.2">
      <c r="A40" s="5">
        <v>49</v>
      </c>
      <c r="B40" s="1">
        <f t="shared" si="12"/>
        <v>2.1500067685588333</v>
      </c>
      <c r="C40" s="5">
        <f t="shared" si="13"/>
        <v>39323.298132993412</v>
      </c>
      <c r="D40" s="5">
        <f t="shared" si="14"/>
        <v>37449.157580486935</v>
      </c>
      <c r="E40" s="5">
        <f t="shared" si="1"/>
        <v>27949.157580486935</v>
      </c>
      <c r="F40" s="5">
        <f t="shared" si="2"/>
        <v>9427.1499500289847</v>
      </c>
      <c r="G40" s="5">
        <f t="shared" si="3"/>
        <v>28022.007630457949</v>
      </c>
      <c r="H40" s="23">
        <f t="shared" si="18"/>
        <v>18089.103320702841</v>
      </c>
      <c r="I40" s="5">
        <f t="shared" si="15"/>
        <v>44682.071788825269</v>
      </c>
      <c r="J40" s="23"/>
      <c r="K40" s="23">
        <f t="shared" si="16"/>
        <v>56.044015260915899</v>
      </c>
      <c r="L40" s="23"/>
      <c r="M40" s="23">
        <f t="shared" si="6"/>
        <v>44738.115804086185</v>
      </c>
      <c r="N40" s="23">
        <f>J40+L40+Grade11!I40</f>
        <v>39466.874901843839</v>
      </c>
      <c r="O40" s="23">
        <f t="shared" ref="O40:O69" si="19">IF(A40&lt;startage,1,0)*(M40-N40)+IF(A40&gt;=startage,1,0)*(completionprob*(part*(I40-N40)+K40))</f>
        <v>4628.1495121687803</v>
      </c>
      <c r="P40" s="23">
        <f t="shared" si="17"/>
        <v>61.697928406870709</v>
      </c>
      <c r="Q40" s="23"/>
    </row>
    <row r="41" spans="1:17" x14ac:dyDescent="0.2">
      <c r="A41" s="5">
        <v>50</v>
      </c>
      <c r="B41" s="1">
        <f t="shared" si="12"/>
        <v>2.2037569377728037</v>
      </c>
      <c r="C41" s="5">
        <f t="shared" si="13"/>
        <v>40306.380586318242</v>
      </c>
      <c r="D41" s="5">
        <f t="shared" si="14"/>
        <v>38354.576519999107</v>
      </c>
      <c r="E41" s="5">
        <f t="shared" si="1"/>
        <v>28854.576519999107</v>
      </c>
      <c r="F41" s="5">
        <f t="shared" si="2"/>
        <v>9722.7692337797089</v>
      </c>
      <c r="G41" s="5">
        <f t="shared" si="3"/>
        <v>28631.807286219399</v>
      </c>
      <c r="H41" s="23">
        <f t="shared" si="18"/>
        <v>18541.330903720413</v>
      </c>
      <c r="I41" s="5">
        <f t="shared" si="15"/>
        <v>45708.373048545895</v>
      </c>
      <c r="J41" s="23"/>
      <c r="K41" s="23">
        <f t="shared" si="16"/>
        <v>57.263614572438797</v>
      </c>
      <c r="L41" s="23"/>
      <c r="M41" s="23">
        <f t="shared" si="6"/>
        <v>45765.636663118334</v>
      </c>
      <c r="N41" s="23">
        <f>J41+L41+Grade11!I41</f>
        <v>40358.593599389933</v>
      </c>
      <c r="O41" s="23">
        <f t="shared" si="19"/>
        <v>4747.383809953536</v>
      </c>
      <c r="P41" s="23">
        <f t="shared" si="17"/>
        <v>55.299285667327503</v>
      </c>
      <c r="Q41" s="23"/>
    </row>
    <row r="42" spans="1:17" x14ac:dyDescent="0.2">
      <c r="A42" s="5">
        <v>51</v>
      </c>
      <c r="B42" s="1">
        <f t="shared" si="12"/>
        <v>2.2588508612171236</v>
      </c>
      <c r="C42" s="5">
        <f t="shared" si="13"/>
        <v>41314.040100976192</v>
      </c>
      <c r="D42" s="5">
        <f t="shared" si="14"/>
        <v>39282.630932999076</v>
      </c>
      <c r="E42" s="5">
        <f t="shared" si="1"/>
        <v>29782.630932999076</v>
      </c>
      <c r="F42" s="5">
        <f t="shared" si="2"/>
        <v>10025.778999624199</v>
      </c>
      <c r="G42" s="5">
        <f t="shared" si="3"/>
        <v>29256.851933374877</v>
      </c>
      <c r="H42" s="23">
        <f t="shared" si="18"/>
        <v>19004.864176313422</v>
      </c>
      <c r="I42" s="5">
        <f t="shared" si="15"/>
        <v>46760.331839759543</v>
      </c>
      <c r="J42" s="23"/>
      <c r="K42" s="23">
        <f t="shared" si="16"/>
        <v>58.513703866749758</v>
      </c>
      <c r="L42" s="23"/>
      <c r="M42" s="23">
        <f t="shared" si="6"/>
        <v>46818.845543626296</v>
      </c>
      <c r="N42" s="23">
        <f>J42+L42+Grade11!I42</f>
        <v>41272.605264374681</v>
      </c>
      <c r="O42" s="23">
        <f t="shared" si="19"/>
        <v>4869.5989651829159</v>
      </c>
      <c r="P42" s="23">
        <f t="shared" si="17"/>
        <v>49.563315268342876</v>
      </c>
      <c r="Q42" s="23"/>
    </row>
    <row r="43" spans="1:17" x14ac:dyDescent="0.2">
      <c r="A43" s="5">
        <v>52</v>
      </c>
      <c r="B43" s="1">
        <f t="shared" si="12"/>
        <v>2.3153221327475517</v>
      </c>
      <c r="C43" s="5">
        <f t="shared" si="13"/>
        <v>42346.891103500602</v>
      </c>
      <c r="D43" s="5">
        <f t="shared" si="14"/>
        <v>40233.886706324061</v>
      </c>
      <c r="E43" s="5">
        <f t="shared" si="1"/>
        <v>30733.886706324061</v>
      </c>
      <c r="F43" s="5">
        <f t="shared" si="2"/>
        <v>10336.364009614806</v>
      </c>
      <c r="G43" s="5">
        <f t="shared" si="3"/>
        <v>29897.522696709253</v>
      </c>
      <c r="H43" s="23">
        <f t="shared" si="18"/>
        <v>19479.985780721257</v>
      </c>
      <c r="I43" s="5">
        <f t="shared" si="15"/>
        <v>47838.589600753534</v>
      </c>
      <c r="J43" s="23"/>
      <c r="K43" s="23">
        <f t="shared" si="16"/>
        <v>59.795045393418505</v>
      </c>
      <c r="L43" s="23"/>
      <c r="M43" s="23">
        <f t="shared" si="6"/>
        <v>47898.384646146951</v>
      </c>
      <c r="N43" s="23">
        <f>J43+L43+Grade11!I43</f>
        <v>42209.46722098405</v>
      </c>
      <c r="O43" s="23">
        <f t="shared" si="19"/>
        <v>4994.8694992930277</v>
      </c>
      <c r="P43" s="23">
        <f t="shared" si="17"/>
        <v>44.421505471814548</v>
      </c>
      <c r="Q43" s="23"/>
    </row>
    <row r="44" spans="1:17" x14ac:dyDescent="0.2">
      <c r="A44" s="5">
        <v>53</v>
      </c>
      <c r="B44" s="1">
        <f t="shared" si="12"/>
        <v>2.3732051860662402</v>
      </c>
      <c r="C44" s="5">
        <f t="shared" si="13"/>
        <v>43405.563381088112</v>
      </c>
      <c r="D44" s="5">
        <f t="shared" si="14"/>
        <v>41208.923873982152</v>
      </c>
      <c r="E44" s="5">
        <f t="shared" si="1"/>
        <v>31708.923873982152</v>
      </c>
      <c r="F44" s="5">
        <f t="shared" si="2"/>
        <v>10654.713644855172</v>
      </c>
      <c r="G44" s="5">
        <f t="shared" si="3"/>
        <v>30554.21022912698</v>
      </c>
      <c r="H44" s="23">
        <f t="shared" si="18"/>
        <v>19966.985425239283</v>
      </c>
      <c r="I44" s="5">
        <f t="shared" si="15"/>
        <v>48943.803805772361</v>
      </c>
      <c r="J44" s="23"/>
      <c r="K44" s="23">
        <f t="shared" si="16"/>
        <v>61.10842045825396</v>
      </c>
      <c r="L44" s="23"/>
      <c r="M44" s="23">
        <f t="shared" si="6"/>
        <v>49004.912226230612</v>
      </c>
      <c r="N44" s="23">
        <f>J44+L44+Grade11!I44</f>
        <v>43169.750726508646</v>
      </c>
      <c r="O44" s="23">
        <f t="shared" si="19"/>
        <v>5123.2717967558883</v>
      </c>
      <c r="P44" s="23">
        <f t="shared" si="17"/>
        <v>39.812412806030295</v>
      </c>
      <c r="Q44" s="23"/>
    </row>
    <row r="45" spans="1:17" x14ac:dyDescent="0.2">
      <c r="A45" s="5">
        <v>54</v>
      </c>
      <c r="B45" s="1">
        <f t="shared" si="12"/>
        <v>2.4325353157178964</v>
      </c>
      <c r="C45" s="5">
        <f t="shared" si="13"/>
        <v>44490.702465615323</v>
      </c>
      <c r="D45" s="5">
        <f t="shared" si="14"/>
        <v>42208.336970831719</v>
      </c>
      <c r="E45" s="5">
        <f t="shared" si="1"/>
        <v>32708.336970831719</v>
      </c>
      <c r="F45" s="5">
        <f t="shared" si="2"/>
        <v>10981.022020976556</v>
      </c>
      <c r="G45" s="5">
        <f t="shared" si="3"/>
        <v>31227.314949855165</v>
      </c>
      <c r="H45" s="23">
        <f t="shared" si="18"/>
        <v>20466.160060870265</v>
      </c>
      <c r="I45" s="5">
        <f t="shared" si="15"/>
        <v>50076.648365916684</v>
      </c>
      <c r="J45" s="23"/>
      <c r="K45" s="23">
        <f t="shared" si="16"/>
        <v>62.454629899710334</v>
      </c>
      <c r="L45" s="23"/>
      <c r="M45" s="23">
        <f t="shared" si="6"/>
        <v>50139.102995816393</v>
      </c>
      <c r="N45" s="23">
        <f>J45+L45+Grade11!I45</f>
        <v>44154.041319671363</v>
      </c>
      <c r="O45" s="23">
        <f t="shared" si="19"/>
        <v>5254.8841516553375</v>
      </c>
      <c r="P45" s="23">
        <f t="shared" si="17"/>
        <v>35.680934748193316</v>
      </c>
      <c r="Q45" s="23"/>
    </row>
    <row r="46" spans="1:17" x14ac:dyDescent="0.2">
      <c r="A46" s="5">
        <v>55</v>
      </c>
      <c r="B46" s="1">
        <f t="shared" si="12"/>
        <v>2.4933486986108435</v>
      </c>
      <c r="C46" s="5">
        <f t="shared" si="13"/>
        <v>45602.970027255695</v>
      </c>
      <c r="D46" s="5">
        <f t="shared" si="14"/>
        <v>43232.7353951025</v>
      </c>
      <c r="E46" s="5">
        <f t="shared" si="1"/>
        <v>33732.7353951025</v>
      </c>
      <c r="F46" s="5">
        <f t="shared" si="2"/>
        <v>11315.488106500967</v>
      </c>
      <c r="G46" s="5">
        <f t="shared" si="3"/>
        <v>31917.247288601531</v>
      </c>
      <c r="H46" s="23">
        <f t="shared" si="18"/>
        <v>20977.814062392023</v>
      </c>
      <c r="I46" s="5">
        <f t="shared" si="15"/>
        <v>51237.814040064586</v>
      </c>
      <c r="J46" s="23"/>
      <c r="K46" s="23">
        <f t="shared" si="16"/>
        <v>63.834494577203067</v>
      </c>
      <c r="L46" s="23"/>
      <c r="M46" s="23">
        <f t="shared" si="6"/>
        <v>51301.64853464179</v>
      </c>
      <c r="N46" s="23">
        <f>J46+L46+Grade11!I46</f>
        <v>45162.939177663124</v>
      </c>
      <c r="O46" s="23">
        <f t="shared" si="19"/>
        <v>5389.7868154272683</v>
      </c>
      <c r="P46" s="23">
        <f t="shared" si="17"/>
        <v>31.977657003749243</v>
      </c>
      <c r="Q46" s="23"/>
    </row>
    <row r="47" spans="1:17" x14ac:dyDescent="0.2">
      <c r="A47" s="5">
        <v>56</v>
      </c>
      <c r="B47" s="1">
        <f t="shared" si="12"/>
        <v>2.555682416076114</v>
      </c>
      <c r="C47" s="5">
        <f t="shared" si="13"/>
        <v>46743.044277937079</v>
      </c>
      <c r="D47" s="5">
        <f t="shared" si="14"/>
        <v>44282.743779980054</v>
      </c>
      <c r="E47" s="5">
        <f t="shared" si="1"/>
        <v>34782.743779980054</v>
      </c>
      <c r="F47" s="5">
        <f t="shared" si="2"/>
        <v>11686.590222161492</v>
      </c>
      <c r="G47" s="5">
        <f t="shared" si="3"/>
        <v>32596.153557818561</v>
      </c>
      <c r="H47" s="23">
        <f t="shared" si="18"/>
        <v>21502.259413951819</v>
      </c>
      <c r="I47" s="5">
        <f t="shared" si="15"/>
        <v>52399.734478068189</v>
      </c>
      <c r="J47" s="23"/>
      <c r="K47" s="23">
        <f t="shared" si="16"/>
        <v>65.192307115637121</v>
      </c>
      <c r="L47" s="23"/>
      <c r="M47" s="23">
        <f t="shared" si="6"/>
        <v>52464.926785183823</v>
      </c>
      <c r="N47" s="23">
        <f>J47+L47+Grade11!I47</f>
        <v>46197.059482104713</v>
      </c>
      <c r="O47" s="23">
        <f t="shared" si="19"/>
        <v>5503.1874921034614</v>
      </c>
      <c r="P47" s="23">
        <f t="shared" si="17"/>
        <v>28.529314503105827</v>
      </c>
      <c r="Q47" s="23"/>
    </row>
    <row r="48" spans="1:17" x14ac:dyDescent="0.2">
      <c r="A48" s="5">
        <v>57</v>
      </c>
      <c r="B48" s="1">
        <f t="shared" si="12"/>
        <v>2.6195744764780171</v>
      </c>
      <c r="C48" s="5">
        <f t="shared" si="13"/>
        <v>47911.620384885508</v>
      </c>
      <c r="D48" s="5">
        <f t="shared" si="14"/>
        <v>45359.002374479554</v>
      </c>
      <c r="E48" s="5">
        <f t="shared" si="1"/>
        <v>35859.002374479554</v>
      </c>
      <c r="F48" s="5">
        <f t="shared" si="2"/>
        <v>12145.614512715529</v>
      </c>
      <c r="G48" s="5">
        <f t="shared" si="3"/>
        <v>33213.387861764029</v>
      </c>
      <c r="H48" s="23">
        <f t="shared" si="18"/>
        <v>22039.815899300615</v>
      </c>
      <c r="I48" s="5">
        <f t="shared" si="15"/>
        <v>53512.058305019891</v>
      </c>
      <c r="J48" s="23"/>
      <c r="K48" s="23">
        <f t="shared" si="16"/>
        <v>66.426775723528067</v>
      </c>
      <c r="L48" s="23"/>
      <c r="M48" s="23">
        <f t="shared" si="6"/>
        <v>53578.48508074342</v>
      </c>
      <c r="N48" s="23">
        <f>J48+L48+Grade11!I48</f>
        <v>47257.032794157334</v>
      </c>
      <c r="O48" s="23">
        <f t="shared" si="19"/>
        <v>5550.2351076225832</v>
      </c>
      <c r="P48" s="23">
        <f t="shared" si="17"/>
        <v>25.141453537340045</v>
      </c>
      <c r="Q48" s="23"/>
    </row>
    <row r="49" spans="1:17" x14ac:dyDescent="0.2">
      <c r="A49" s="5">
        <v>58</v>
      </c>
      <c r="B49" s="1">
        <f t="shared" si="12"/>
        <v>2.6850638383899672</v>
      </c>
      <c r="C49" s="5">
        <f t="shared" si="13"/>
        <v>49109.410894507637</v>
      </c>
      <c r="D49" s="5">
        <f t="shared" si="14"/>
        <v>46462.16743384154</v>
      </c>
      <c r="E49" s="5">
        <f t="shared" si="1"/>
        <v>36962.16743384154</v>
      </c>
      <c r="F49" s="5">
        <f t="shared" si="2"/>
        <v>12616.114410533417</v>
      </c>
      <c r="G49" s="5">
        <f t="shared" si="3"/>
        <v>33846.053023308123</v>
      </c>
      <c r="H49" s="23">
        <f t="shared" si="18"/>
        <v>22590.811296783129</v>
      </c>
      <c r="I49" s="5">
        <f t="shared" si="15"/>
        <v>54652.190227645391</v>
      </c>
      <c r="J49" s="23"/>
      <c r="K49" s="23">
        <f t="shared" si="16"/>
        <v>67.692106046616246</v>
      </c>
      <c r="L49" s="23"/>
      <c r="M49" s="23">
        <f t="shared" si="6"/>
        <v>54719.88233369201</v>
      </c>
      <c r="N49" s="23">
        <f>J49+L49+Grade11!I49</f>
        <v>48343.505439011264</v>
      </c>
      <c r="O49" s="23">
        <f t="shared" si="19"/>
        <v>5598.4589135296928</v>
      </c>
      <c r="P49" s="23">
        <f t="shared" si="17"/>
        <v>22.158965060814896</v>
      </c>
      <c r="Q49" s="23"/>
    </row>
    <row r="50" spans="1:17" x14ac:dyDescent="0.2">
      <c r="A50" s="5">
        <v>59</v>
      </c>
      <c r="B50" s="1">
        <f t="shared" si="12"/>
        <v>2.7521904343497163</v>
      </c>
      <c r="C50" s="5">
        <f t="shared" si="13"/>
        <v>50337.146166870334</v>
      </c>
      <c r="D50" s="5">
        <f t="shared" si="14"/>
        <v>47592.911619687584</v>
      </c>
      <c r="E50" s="5">
        <f t="shared" si="1"/>
        <v>38092.911619687584</v>
      </c>
      <c r="F50" s="5">
        <f t="shared" si="2"/>
        <v>13098.376805796754</v>
      </c>
      <c r="G50" s="5">
        <f t="shared" si="3"/>
        <v>34494.53481389083</v>
      </c>
      <c r="H50" s="23">
        <f t="shared" si="18"/>
        <v>23155.581579202702</v>
      </c>
      <c r="I50" s="5">
        <f t="shared" si="15"/>
        <v>55820.825448336516</v>
      </c>
      <c r="J50" s="23"/>
      <c r="K50" s="23">
        <f t="shared" si="16"/>
        <v>68.98906962778166</v>
      </c>
      <c r="L50" s="23"/>
      <c r="M50" s="23">
        <f t="shared" si="6"/>
        <v>55889.814517964296</v>
      </c>
      <c r="N50" s="23">
        <f>J50+L50+Grade11!I50</f>
        <v>49457.139899986541</v>
      </c>
      <c r="O50" s="23">
        <f t="shared" si="19"/>
        <v>5647.8883145844702</v>
      </c>
      <c r="P50" s="23">
        <f t="shared" si="17"/>
        <v>19.53300460850453</v>
      </c>
      <c r="Q50" s="23"/>
    </row>
    <row r="51" spans="1:17" x14ac:dyDescent="0.2">
      <c r="A51" s="5">
        <v>60</v>
      </c>
      <c r="B51" s="1">
        <f t="shared" si="12"/>
        <v>2.8209951952084591</v>
      </c>
      <c r="C51" s="5">
        <f t="shared" si="13"/>
        <v>51595.574821042086</v>
      </c>
      <c r="D51" s="5">
        <f t="shared" si="14"/>
        <v>48751.924410179767</v>
      </c>
      <c r="E51" s="5">
        <f t="shared" si="1"/>
        <v>39251.924410179767</v>
      </c>
      <c r="F51" s="5">
        <f t="shared" si="2"/>
        <v>13592.69576094167</v>
      </c>
      <c r="G51" s="5">
        <f t="shared" si="3"/>
        <v>35159.228649238095</v>
      </c>
      <c r="H51" s="23">
        <f t="shared" si="18"/>
        <v>23734.47111868277</v>
      </c>
      <c r="I51" s="5">
        <f t="shared" si="15"/>
        <v>57018.676549544929</v>
      </c>
      <c r="J51" s="23"/>
      <c r="K51" s="23">
        <f t="shared" si="16"/>
        <v>70.31845729847619</v>
      </c>
      <c r="L51" s="23"/>
      <c r="M51" s="23">
        <f t="shared" si="6"/>
        <v>57088.995006843405</v>
      </c>
      <c r="N51" s="23">
        <f>J51+L51+Grade11!I51</f>
        <v>50598.615222486202</v>
      </c>
      <c r="O51" s="23">
        <f t="shared" si="19"/>
        <v>5698.553450665625</v>
      </c>
      <c r="P51" s="23">
        <f t="shared" si="17"/>
        <v>17.220650541363387</v>
      </c>
      <c r="Q51" s="23"/>
    </row>
    <row r="52" spans="1:17" x14ac:dyDescent="0.2">
      <c r="A52" s="5">
        <v>61</v>
      </c>
      <c r="B52" s="1">
        <f t="shared" si="12"/>
        <v>2.8915200750886707</v>
      </c>
      <c r="C52" s="5">
        <f t="shared" si="13"/>
        <v>52885.464191568135</v>
      </c>
      <c r="D52" s="5">
        <f t="shared" si="14"/>
        <v>49939.912520434256</v>
      </c>
      <c r="E52" s="5">
        <f t="shared" si="1"/>
        <v>40439.912520434256</v>
      </c>
      <c r="F52" s="5">
        <f t="shared" si="2"/>
        <v>14099.37268996521</v>
      </c>
      <c r="G52" s="5">
        <f t="shared" si="3"/>
        <v>35840.539830469046</v>
      </c>
      <c r="H52" s="23">
        <f t="shared" si="18"/>
        <v>24327.832896649845</v>
      </c>
      <c r="I52" s="5">
        <f t="shared" si="15"/>
        <v>58246.473928283551</v>
      </c>
      <c r="J52" s="23"/>
      <c r="K52" s="23">
        <f t="shared" si="16"/>
        <v>71.681079660938096</v>
      </c>
      <c r="L52" s="23"/>
      <c r="M52" s="23">
        <f t="shared" si="6"/>
        <v>58318.155007944486</v>
      </c>
      <c r="N52" s="23">
        <f>J52+L52+Grade11!I52</f>
        <v>51768.627428048349</v>
      </c>
      <c r="O52" s="23">
        <f t="shared" si="19"/>
        <v>5750.4852151488112</v>
      </c>
      <c r="P52" s="23">
        <f t="shared" si="17"/>
        <v>15.184181759607236</v>
      </c>
      <c r="Q52" s="23"/>
    </row>
    <row r="53" spans="1:17" x14ac:dyDescent="0.2">
      <c r="A53" s="5">
        <v>62</v>
      </c>
      <c r="B53" s="1">
        <f t="shared" si="12"/>
        <v>2.9638080769658868</v>
      </c>
      <c r="C53" s="5">
        <f t="shared" si="13"/>
        <v>54207.600796357328</v>
      </c>
      <c r="D53" s="5">
        <f t="shared" si="14"/>
        <v>51157.600333445102</v>
      </c>
      <c r="E53" s="5">
        <f t="shared" si="1"/>
        <v>41657.600333445102</v>
      </c>
      <c r="F53" s="5">
        <f t="shared" si="2"/>
        <v>14618.716542214335</v>
      </c>
      <c r="G53" s="5">
        <f t="shared" si="3"/>
        <v>36538.883791230764</v>
      </c>
      <c r="H53" s="23">
        <f t="shared" si="18"/>
        <v>24936.028719066082</v>
      </c>
      <c r="I53" s="5">
        <f t="shared" si="15"/>
        <v>59504.966241490627</v>
      </c>
      <c r="J53" s="23"/>
      <c r="K53" s="23">
        <f t="shared" si="16"/>
        <v>73.077767582461533</v>
      </c>
      <c r="L53" s="23"/>
      <c r="M53" s="23">
        <f t="shared" si="6"/>
        <v>59578.044009073092</v>
      </c>
      <c r="N53" s="23">
        <f>J53+L53+Grade11!I53</f>
        <v>52881.869870097915</v>
      </c>
      <c r="O53" s="23">
        <f t="shared" si="19"/>
        <v>5879.2408940202022</v>
      </c>
      <c r="P53" s="23">
        <f t="shared" si="17"/>
        <v>13.564698112559601</v>
      </c>
      <c r="Q53" s="23"/>
    </row>
    <row r="54" spans="1:17" x14ac:dyDescent="0.2">
      <c r="A54" s="5">
        <v>63</v>
      </c>
      <c r="B54" s="1">
        <f t="shared" si="12"/>
        <v>3.0379032788900342</v>
      </c>
      <c r="C54" s="5">
        <f t="shared" si="13"/>
        <v>55562.790816266264</v>
      </c>
      <c r="D54" s="5">
        <f t="shared" si="14"/>
        <v>52405.730341781236</v>
      </c>
      <c r="E54" s="5">
        <f t="shared" si="1"/>
        <v>42905.730341781236</v>
      </c>
      <c r="F54" s="5">
        <f t="shared" si="2"/>
        <v>15151.043990769696</v>
      </c>
      <c r="G54" s="5">
        <f t="shared" si="3"/>
        <v>37254.686351011536</v>
      </c>
      <c r="H54" s="23">
        <f t="shared" si="18"/>
        <v>25559.429437042738</v>
      </c>
      <c r="I54" s="5">
        <f t="shared" si="15"/>
        <v>60794.920862527899</v>
      </c>
      <c r="J54" s="23"/>
      <c r="K54" s="23">
        <f t="shared" si="16"/>
        <v>74.509372702023072</v>
      </c>
      <c r="L54" s="23"/>
      <c r="M54" s="23">
        <f t="shared" si="6"/>
        <v>60869.43023522992</v>
      </c>
      <c r="N54" s="23">
        <f>J54+L54+Grade11!I54</f>
        <v>54002.66844185035</v>
      </c>
      <c r="O54" s="23">
        <f t="shared" si="19"/>
        <v>6029.0168545872639</v>
      </c>
      <c r="P54" s="23">
        <f t="shared" si="17"/>
        <v>12.1545070721819</v>
      </c>
      <c r="Q54" s="23"/>
    </row>
    <row r="55" spans="1:17" x14ac:dyDescent="0.2">
      <c r="A55" s="5">
        <v>64</v>
      </c>
      <c r="B55" s="1">
        <f t="shared" si="12"/>
        <v>3.1138508608622844</v>
      </c>
      <c r="C55" s="5">
        <f t="shared" si="13"/>
        <v>56951.860586672912</v>
      </c>
      <c r="D55" s="5">
        <f t="shared" si="14"/>
        <v>53685.063600325753</v>
      </c>
      <c r="E55" s="5">
        <f t="shared" si="1"/>
        <v>44185.063600325753</v>
      </c>
      <c r="F55" s="5">
        <f t="shared" si="2"/>
        <v>15696.679625538934</v>
      </c>
      <c r="G55" s="5">
        <f t="shared" si="3"/>
        <v>37988.383974786819</v>
      </c>
      <c r="H55" s="23">
        <f t="shared" si="18"/>
        <v>26198.415172968798</v>
      </c>
      <c r="I55" s="5">
        <f t="shared" si="15"/>
        <v>62117.124349091086</v>
      </c>
      <c r="J55" s="23"/>
      <c r="K55" s="23">
        <f t="shared" si="16"/>
        <v>75.976767949573642</v>
      </c>
      <c r="L55" s="23"/>
      <c r="M55" s="23">
        <f t="shared" si="6"/>
        <v>62193.101117040656</v>
      </c>
      <c r="N55" s="23">
        <f>J55+L55+Grade11!I55</f>
        <v>55151.486977896617</v>
      </c>
      <c r="O55" s="23">
        <f t="shared" si="19"/>
        <v>6182.5372141684693</v>
      </c>
      <c r="P55" s="23">
        <f t="shared" si="17"/>
        <v>10.890794589204161</v>
      </c>
      <c r="Q55" s="23"/>
    </row>
    <row r="56" spans="1:17" x14ac:dyDescent="0.2">
      <c r="A56" s="5">
        <v>65</v>
      </c>
      <c r="B56" s="1">
        <f t="shared" si="12"/>
        <v>3.1916971323838421</v>
      </c>
      <c r="C56" s="5">
        <f t="shared" si="13"/>
        <v>58375.657101339748</v>
      </c>
      <c r="D56" s="5">
        <f t="shared" si="14"/>
        <v>54996.380190333912</v>
      </c>
      <c r="E56" s="5">
        <f t="shared" si="1"/>
        <v>45496.380190333912</v>
      </c>
      <c r="F56" s="5">
        <f t="shared" si="2"/>
        <v>16255.956151177414</v>
      </c>
      <c r="G56" s="5">
        <f t="shared" si="3"/>
        <v>38740.424039156496</v>
      </c>
      <c r="H56" s="23">
        <f t="shared" si="18"/>
        <v>26853.375552293022</v>
      </c>
      <c r="I56" s="5">
        <f t="shared" si="15"/>
        <v>63472.382922818375</v>
      </c>
      <c r="J56" s="23"/>
      <c r="K56" s="23">
        <f t="shared" si="16"/>
        <v>77.480848078312988</v>
      </c>
      <c r="L56" s="23"/>
      <c r="M56" s="23">
        <f t="shared" si="6"/>
        <v>63549.863770896685</v>
      </c>
      <c r="N56" s="23">
        <f>J56+L56+Grade11!I56</f>
        <v>56329.025977344034</v>
      </c>
      <c r="O56" s="23">
        <f t="shared" si="19"/>
        <v>6339.8955827392301</v>
      </c>
      <c r="P56" s="23">
        <f t="shared" si="17"/>
        <v>9.7583616211645072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77.480848078312988</v>
      </c>
      <c r="L57" s="23"/>
      <c r="M57" s="23">
        <f t="shared" si="6"/>
        <v>77.480848078312988</v>
      </c>
      <c r="N57" s="23">
        <f>J57+L57+Grade11!I57</f>
        <v>0</v>
      </c>
      <c r="O57" s="23">
        <f t="shared" si="19"/>
        <v>68.028184612758807</v>
      </c>
      <c r="P57" s="23">
        <f t="shared" si="17"/>
        <v>9.1492534714111534E-2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77.480848078312988</v>
      </c>
      <c r="L58" s="23"/>
      <c r="M58" s="23">
        <f t="shared" si="6"/>
        <v>77.480848078312988</v>
      </c>
      <c r="N58" s="23">
        <f>J58+L58+Grade11!I58</f>
        <v>0</v>
      </c>
      <c r="O58" s="23">
        <f t="shared" si="19"/>
        <v>68.028184612758807</v>
      </c>
      <c r="P58" s="23">
        <f t="shared" si="17"/>
        <v>7.9944324002520731E-2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77.480848078312988</v>
      </c>
      <c r="L59" s="23"/>
      <c r="M59" s="23">
        <f t="shared" si="6"/>
        <v>77.480848078312988</v>
      </c>
      <c r="N59" s="23">
        <f>J59+L59+Grade11!I59</f>
        <v>0</v>
      </c>
      <c r="O59" s="23">
        <f t="shared" si="19"/>
        <v>68.028184612758807</v>
      </c>
      <c r="P59" s="23">
        <f t="shared" si="17"/>
        <v>6.985373134748521E-2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77.480848078312988</v>
      </c>
      <c r="L60" s="23"/>
      <c r="M60" s="23">
        <f t="shared" si="6"/>
        <v>77.480848078312988</v>
      </c>
      <c r="N60" s="23">
        <f>J60+L60+Grade11!I60</f>
        <v>0</v>
      </c>
      <c r="O60" s="23">
        <f t="shared" si="19"/>
        <v>68.028184612758807</v>
      </c>
      <c r="P60" s="23">
        <f t="shared" si="17"/>
        <v>6.1036775831799887E-2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77.480848078312988</v>
      </c>
      <c r="L61" s="23"/>
      <c r="M61" s="23">
        <f t="shared" si="6"/>
        <v>77.480848078312988</v>
      </c>
      <c r="N61" s="23">
        <f>J61+L61+Grade11!I61</f>
        <v>0</v>
      </c>
      <c r="O61" s="23">
        <f t="shared" si="19"/>
        <v>68.028184612758807</v>
      </c>
      <c r="P61" s="23">
        <f t="shared" si="17"/>
        <v>5.3332698655839408E-2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77.480848078312988</v>
      </c>
      <c r="L62" s="23"/>
      <c r="M62" s="23">
        <f t="shared" si="6"/>
        <v>77.480848078312988</v>
      </c>
      <c r="N62" s="23">
        <f>J62+L62+Grade11!I62</f>
        <v>0</v>
      </c>
      <c r="O62" s="23">
        <f t="shared" si="19"/>
        <v>68.028184612758807</v>
      </c>
      <c r="P62" s="23">
        <f t="shared" si="17"/>
        <v>4.6601032036044529E-2</v>
      </c>
      <c r="Q62" s="23"/>
    </row>
    <row r="63" spans="1:17" x14ac:dyDescent="0.2">
      <c r="A63" s="5">
        <v>72</v>
      </c>
      <c r="H63" s="22"/>
      <c r="J63" s="23"/>
      <c r="K63" s="23">
        <f>0.002*G56</f>
        <v>77.480848078312988</v>
      </c>
      <c r="L63" s="23"/>
      <c r="M63" s="23">
        <f t="shared" si="6"/>
        <v>77.480848078312988</v>
      </c>
      <c r="N63" s="23">
        <f>J63+L63+Grade11!I63</f>
        <v>0</v>
      </c>
      <c r="O63" s="23">
        <f t="shared" si="19"/>
        <v>68.028184612758807</v>
      </c>
      <c r="P63" s="23">
        <f t="shared" si="17"/>
        <v>4.0719038067777817E-2</v>
      </c>
      <c r="Q63" s="23"/>
    </row>
    <row r="64" spans="1:17" x14ac:dyDescent="0.2">
      <c r="A64" s="5">
        <v>73</v>
      </c>
      <c r="H64" s="22"/>
      <c r="J64" s="23"/>
      <c r="K64" s="23">
        <f>0.002*G56</f>
        <v>77.480848078312988</v>
      </c>
      <c r="L64" s="23"/>
      <c r="M64" s="23">
        <f t="shared" si="6"/>
        <v>77.480848078312988</v>
      </c>
      <c r="N64" s="23">
        <f>J64+L64+Grade11!I64</f>
        <v>0</v>
      </c>
      <c r="O64" s="23">
        <f t="shared" si="19"/>
        <v>68.028184612758807</v>
      </c>
      <c r="P64" s="23">
        <f t="shared" si="17"/>
        <v>3.5579470855553033E-2</v>
      </c>
      <c r="Q64" s="23"/>
    </row>
    <row r="65" spans="1:17" x14ac:dyDescent="0.2">
      <c r="A65" s="5">
        <v>74</v>
      </c>
      <c r="H65" s="22"/>
      <c r="J65" s="23"/>
      <c r="K65" s="23">
        <f>0.002*G56</f>
        <v>77.480848078312988</v>
      </c>
      <c r="L65" s="23"/>
      <c r="M65" s="23">
        <f t="shared" si="6"/>
        <v>77.480848078312988</v>
      </c>
      <c r="N65" s="23">
        <f>J65+L65+Grade11!I65</f>
        <v>0</v>
      </c>
      <c r="O65" s="23">
        <f t="shared" si="19"/>
        <v>68.028184612758807</v>
      </c>
      <c r="P65" s="23">
        <f t="shared" si="17"/>
        <v>3.1088621107748876E-2</v>
      </c>
      <c r="Q65" s="23"/>
    </row>
    <row r="66" spans="1:17" x14ac:dyDescent="0.2">
      <c r="A66" s="5">
        <v>75</v>
      </c>
      <c r="H66" s="22"/>
      <c r="J66" s="23"/>
      <c r="K66" s="23">
        <f>0.002*G56</f>
        <v>77.480848078312988</v>
      </c>
      <c r="L66" s="23"/>
      <c r="M66" s="23">
        <f t="shared" si="6"/>
        <v>77.480848078312988</v>
      </c>
      <c r="N66" s="23">
        <f>J66+L66+Grade11!I66</f>
        <v>0</v>
      </c>
      <c r="O66" s="23">
        <f t="shared" si="19"/>
        <v>68.028184612758807</v>
      </c>
      <c r="P66" s="23">
        <f t="shared" si="17"/>
        <v>2.7164607543069267E-2</v>
      </c>
      <c r="Q66" s="23"/>
    </row>
    <row r="67" spans="1:17" x14ac:dyDescent="0.2">
      <c r="A67" s="5">
        <v>76</v>
      </c>
      <c r="H67" s="22"/>
      <c r="J67" s="23"/>
      <c r="K67" s="23">
        <f>0.002*G56</f>
        <v>77.480848078312988</v>
      </c>
      <c r="L67" s="23"/>
      <c r="M67" s="23">
        <f t="shared" si="6"/>
        <v>77.480848078312988</v>
      </c>
      <c r="N67" s="23">
        <f>J67+L67+Grade11!I67</f>
        <v>0</v>
      </c>
      <c r="O67" s="23">
        <f t="shared" si="19"/>
        <v>68.028184612758807</v>
      </c>
      <c r="P67" s="23">
        <f t="shared" si="17"/>
        <v>2.3735883956109236E-2</v>
      </c>
      <c r="Q67" s="23"/>
    </row>
    <row r="68" spans="1:17" x14ac:dyDescent="0.2">
      <c r="A68" s="5">
        <v>77</v>
      </c>
      <c r="H68" s="22"/>
      <c r="J68" s="23"/>
      <c r="K68" s="23">
        <f>0.002*G56</f>
        <v>77.480848078312988</v>
      </c>
      <c r="L68" s="23"/>
      <c r="M68" s="23">
        <f t="shared" si="6"/>
        <v>77.480848078312988</v>
      </c>
      <c r="N68" s="23">
        <f>J68+L68+Grade11!I68</f>
        <v>0</v>
      </c>
      <c r="O68" s="23">
        <f t="shared" si="19"/>
        <v>68.028184612758807</v>
      </c>
      <c r="P68" s="23">
        <f t="shared" si="17"/>
        <v>2.0739934721480158E-2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7825.5656559096124</v>
      </c>
      <c r="L69" s="23"/>
      <c r="M69" s="23">
        <f t="shared" si="6"/>
        <v>7825.5656559096124</v>
      </c>
      <c r="N69" s="23">
        <f>J69+L69+Grade11!I69</f>
        <v>0</v>
      </c>
      <c r="O69" s="23">
        <f t="shared" si="19"/>
        <v>6870.8466458886396</v>
      </c>
      <c r="P69" s="23">
        <f>O69/return^(A69-startage+1)</f>
        <v>1.8303356301249156</v>
      </c>
      <c r="Q69" s="23"/>
    </row>
    <row r="70" spans="1:17" x14ac:dyDescent="0.2">
      <c r="A70" s="5">
        <v>79</v>
      </c>
      <c r="H70" s="22"/>
      <c r="P70" s="23">
        <f>SUM(P5:P69)</f>
        <v>4.4300119128592996E-12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9" sqref="N9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Meta!A7+6</f>
        <v>19</v>
      </c>
      <c r="C2" s="8">
        <f>Meta!B7</f>
        <v>36001</v>
      </c>
      <c r="D2" s="8">
        <f>Meta!C7</f>
        <v>16473</v>
      </c>
      <c r="E2" s="1">
        <f>Meta!D7</f>
        <v>7.6999999999999999E-2</v>
      </c>
      <c r="F2" s="1">
        <f>Meta!H7</f>
        <v>1.8652741552202943</v>
      </c>
      <c r="G2" s="1">
        <f>Meta!E7</f>
        <v>0.497</v>
      </c>
      <c r="H2" s="1">
        <f>Meta!F7</f>
        <v>1</v>
      </c>
      <c r="I2" s="1">
        <f>Meta!D6</f>
        <v>7.9000000000000001E-2</v>
      </c>
      <c r="J2" s="14"/>
      <c r="K2" s="13">
        <f>IRR(O5:O69)+1</f>
        <v>1.0069081684609225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B9" s="1">
        <v>1</v>
      </c>
      <c r="C9" s="5">
        <f>0.1*Grade12!C9</f>
        <v>1828.9848528873299</v>
      </c>
      <c r="D9" s="5">
        <f t="shared" ref="D9:D36" si="0">IF(A9&lt;startage,1,0)*(C9*(1-initialunempprob))+IF(A9=startage,1,0)*(C9*(1-unempprob))+IF(A9&gt;startage,1,0)*(C9*(1-unempprob)+unempprob*300*52)</f>
        <v>1684.495049509231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128.86387128745616</v>
      </c>
      <c r="G9" s="5">
        <f t="shared" ref="G9:G56" si="3">D9-F9</f>
        <v>1555.6311782217749</v>
      </c>
      <c r="H9" s="23">
        <f>0.1*Grade12!H9</f>
        <v>841.35099411003785</v>
      </c>
      <c r="I9" s="5">
        <f t="shared" ref="I9:I36" si="4">G9+IF(A9&lt;startage,1,0)*(H9*(1-initialunempprob))+IF(A9&gt;=startage,1,0)*(H9*(1-unempprob))</f>
        <v>2330.5154437971196</v>
      </c>
      <c r="J9" s="23">
        <f>0.05*feel*Grade12!G9</f>
        <v>197.22250356479003</v>
      </c>
      <c r="K9" s="23">
        <f t="shared" ref="K9:K36" si="5">IF(A9&gt;=startage,1,0)*0.002*G9</f>
        <v>0</v>
      </c>
      <c r="L9" s="23">
        <f>coltuition</f>
        <v>3662</v>
      </c>
      <c r="M9" s="23">
        <f t="shared" ref="M9:M69" si="6">I9+K9</f>
        <v>2330.5154437971196</v>
      </c>
      <c r="N9" s="23">
        <f>J9+L9+Grade12!I9</f>
        <v>25695.386842517521</v>
      </c>
      <c r="O9" s="23">
        <f t="shared" ref="O9:O40" si="7">IF(A9&lt;startage,1,0)*(M9-N9)+IF(A9&gt;=startage,1,0)*(completionprob*(part*(I9-N9)+K9))</f>
        <v>-23364.871398720403</v>
      </c>
      <c r="P9" s="23">
        <f t="shared" ref="P9:P36" si="8">O9/return^(A9-startage+1)</f>
        <v>-23364.871398720403</v>
      </c>
      <c r="Q9" s="23"/>
    </row>
    <row r="10" spans="1:17" x14ac:dyDescent="0.2">
      <c r="A10" s="5">
        <v>19</v>
      </c>
      <c r="B10" s="1">
        <f t="shared" ref="B10:B36" si="9">(1+experiencepremium)^(A10-startage)</f>
        <v>1</v>
      </c>
      <c r="C10" s="5">
        <f t="shared" ref="C10:C36" si="10">pretaxincome*B10/expnorm</f>
        <v>19300.648057147489</v>
      </c>
      <c r="D10" s="5">
        <f t="shared" si="0"/>
        <v>17814.498156747133</v>
      </c>
      <c r="E10" s="5">
        <f t="shared" si="1"/>
        <v>8314.4981567471332</v>
      </c>
      <c r="F10" s="5">
        <f t="shared" si="2"/>
        <v>3025.7087403405822</v>
      </c>
      <c r="G10" s="5">
        <f t="shared" si="3"/>
        <v>14788.789416406551</v>
      </c>
      <c r="H10" s="23">
        <f t="shared" ref="H10:H37" si="11">benefits*B10/expnorm</f>
        <v>8831.4095565509469</v>
      </c>
      <c r="I10" s="5">
        <f t="shared" si="4"/>
        <v>22940.180437103074</v>
      </c>
      <c r="J10" s="23"/>
      <c r="K10" s="23">
        <f t="shared" si="5"/>
        <v>29.577578832813103</v>
      </c>
      <c r="L10" s="23"/>
      <c r="M10" s="23">
        <f t="shared" si="6"/>
        <v>22969.758015935888</v>
      </c>
      <c r="N10" s="23">
        <f>J10+L10+Grade12!I10</f>
        <v>23201.286134553069</v>
      </c>
      <c r="O10" s="23">
        <f t="shared" si="7"/>
        <v>-115.0694749527395</v>
      </c>
      <c r="P10" s="23">
        <f t="shared" si="8"/>
        <v>-114.28000939611533</v>
      </c>
      <c r="Q10" s="23"/>
    </row>
    <row r="11" spans="1:17" x14ac:dyDescent="0.2">
      <c r="A11" s="5">
        <v>20</v>
      </c>
      <c r="B11" s="1">
        <f t="shared" si="9"/>
        <v>1.0249999999999999</v>
      </c>
      <c r="C11" s="5">
        <f t="shared" si="10"/>
        <v>19783.164258576177</v>
      </c>
      <c r="D11" s="5">
        <f t="shared" si="0"/>
        <v>19461.060610665812</v>
      </c>
      <c r="E11" s="5">
        <f t="shared" si="1"/>
        <v>9961.0606106658124</v>
      </c>
      <c r="F11" s="5">
        <f t="shared" si="2"/>
        <v>3554.0362893823876</v>
      </c>
      <c r="G11" s="5">
        <f t="shared" si="3"/>
        <v>15907.024321283425</v>
      </c>
      <c r="H11" s="23">
        <f t="shared" si="11"/>
        <v>9052.1947954647185</v>
      </c>
      <c r="I11" s="5">
        <f t="shared" si="4"/>
        <v>24262.200117497363</v>
      </c>
      <c r="J11" s="23"/>
      <c r="K11" s="23">
        <f t="shared" si="5"/>
        <v>31.814048642566849</v>
      </c>
      <c r="L11" s="23"/>
      <c r="M11" s="23">
        <f t="shared" si="6"/>
        <v>24294.014166139928</v>
      </c>
      <c r="N11" s="23">
        <f>J11+L11+Grade12!I11</f>
        <v>23690.567752916904</v>
      </c>
      <c r="O11" s="23">
        <f t="shared" si="7"/>
        <v>299.91286737184367</v>
      </c>
      <c r="P11" s="23">
        <f t="shared" si="8"/>
        <v>295.81171607625993</v>
      </c>
      <c r="Q11" s="23"/>
    </row>
    <row r="12" spans="1:17" x14ac:dyDescent="0.2">
      <c r="A12" s="5">
        <v>21</v>
      </c>
      <c r="B12" s="1">
        <f t="shared" si="9"/>
        <v>1.0506249999999999</v>
      </c>
      <c r="C12" s="5">
        <f t="shared" si="10"/>
        <v>20277.74336504058</v>
      </c>
      <c r="D12" s="5">
        <f t="shared" si="0"/>
        <v>19917.557125932457</v>
      </c>
      <c r="E12" s="5">
        <f t="shared" si="1"/>
        <v>10417.557125932457</v>
      </c>
      <c r="F12" s="5">
        <f t="shared" si="2"/>
        <v>3703.0824016169472</v>
      </c>
      <c r="G12" s="5">
        <f t="shared" si="3"/>
        <v>16214.474724315511</v>
      </c>
      <c r="H12" s="23">
        <f t="shared" si="11"/>
        <v>9278.499665351339</v>
      </c>
      <c r="I12" s="5">
        <f t="shared" si="4"/>
        <v>24778.529915434796</v>
      </c>
      <c r="J12" s="23"/>
      <c r="K12" s="23">
        <f t="shared" si="5"/>
        <v>32.428949448631023</v>
      </c>
      <c r="L12" s="23"/>
      <c r="M12" s="23">
        <f t="shared" si="6"/>
        <v>24810.958864883425</v>
      </c>
      <c r="N12" s="23">
        <f>J12+L12+Grade12!I12</f>
        <v>24192.081411739819</v>
      </c>
      <c r="O12" s="23">
        <f t="shared" si="7"/>
        <v>307.58209421237331</v>
      </c>
      <c r="P12" s="23">
        <f t="shared" si="8"/>
        <v>301.29467588134395</v>
      </c>
      <c r="Q12" s="23"/>
    </row>
    <row r="13" spans="1:17" x14ac:dyDescent="0.2">
      <c r="A13" s="5">
        <v>22</v>
      </c>
      <c r="B13" s="1">
        <f t="shared" si="9"/>
        <v>1.0768906249999999</v>
      </c>
      <c r="C13" s="5">
        <f t="shared" si="10"/>
        <v>20784.686949166593</v>
      </c>
      <c r="D13" s="5">
        <f t="shared" si="0"/>
        <v>20385.466054080767</v>
      </c>
      <c r="E13" s="5">
        <f t="shared" si="1"/>
        <v>10885.466054080767</v>
      </c>
      <c r="F13" s="5">
        <f t="shared" si="2"/>
        <v>3855.8546666573702</v>
      </c>
      <c r="G13" s="5">
        <f t="shared" si="3"/>
        <v>16529.611387423396</v>
      </c>
      <c r="H13" s="23">
        <f t="shared" si="11"/>
        <v>9510.4621569851206</v>
      </c>
      <c r="I13" s="5">
        <f t="shared" si="4"/>
        <v>25307.767958320663</v>
      </c>
      <c r="J13" s="23"/>
      <c r="K13" s="23">
        <f t="shared" si="5"/>
        <v>33.059222774846795</v>
      </c>
      <c r="L13" s="23"/>
      <c r="M13" s="23">
        <f t="shared" si="6"/>
        <v>25340.827181095508</v>
      </c>
      <c r="N13" s="23">
        <f>J13+L13+Grade12!I13</f>
        <v>24706.13291203331</v>
      </c>
      <c r="O13" s="23">
        <f t="shared" si="7"/>
        <v>315.44305172391302</v>
      </c>
      <c r="P13" s="23">
        <f t="shared" si="8"/>
        <v>306.8749999715867</v>
      </c>
      <c r="Q13" s="23"/>
    </row>
    <row r="14" spans="1:17" x14ac:dyDescent="0.2">
      <c r="A14" s="5">
        <v>23</v>
      </c>
      <c r="B14" s="1">
        <f t="shared" si="9"/>
        <v>1.1038128906249998</v>
      </c>
      <c r="C14" s="5">
        <f t="shared" si="10"/>
        <v>21304.304122895755</v>
      </c>
      <c r="D14" s="5">
        <f t="shared" si="0"/>
        <v>20865.072705432784</v>
      </c>
      <c r="E14" s="5">
        <f t="shared" si="1"/>
        <v>11365.072705432784</v>
      </c>
      <c r="F14" s="5">
        <f t="shared" si="2"/>
        <v>4012.4462383238038</v>
      </c>
      <c r="G14" s="5">
        <f t="shared" si="3"/>
        <v>16852.626467108981</v>
      </c>
      <c r="H14" s="23">
        <f t="shared" si="11"/>
        <v>9748.2237109097478</v>
      </c>
      <c r="I14" s="5">
        <f t="shared" si="4"/>
        <v>25850.236952278679</v>
      </c>
      <c r="J14" s="23"/>
      <c r="K14" s="23">
        <f t="shared" si="5"/>
        <v>33.70525293421796</v>
      </c>
      <c r="L14" s="23"/>
      <c r="M14" s="23">
        <f t="shared" si="6"/>
        <v>25883.942205212898</v>
      </c>
      <c r="N14" s="23">
        <f>J14+L14+Grade12!I14</f>
        <v>25233.035699834141</v>
      </c>
      <c r="O14" s="23">
        <f t="shared" si="7"/>
        <v>323.50053317324176</v>
      </c>
      <c r="P14" s="23">
        <f t="shared" si="8"/>
        <v>312.55444566315049</v>
      </c>
      <c r="Q14" s="23"/>
    </row>
    <row r="15" spans="1:17" x14ac:dyDescent="0.2">
      <c r="A15" s="5">
        <v>24</v>
      </c>
      <c r="B15" s="1">
        <f t="shared" si="9"/>
        <v>1.1314082128906247</v>
      </c>
      <c r="C15" s="5">
        <f t="shared" si="10"/>
        <v>21836.911725968152</v>
      </c>
      <c r="D15" s="5">
        <f t="shared" si="0"/>
        <v>21356.669523068605</v>
      </c>
      <c r="E15" s="5">
        <f t="shared" si="1"/>
        <v>11856.669523068605</v>
      </c>
      <c r="F15" s="5">
        <f t="shared" si="2"/>
        <v>4172.9525992818999</v>
      </c>
      <c r="G15" s="5">
        <f t="shared" si="3"/>
        <v>17183.716923786706</v>
      </c>
      <c r="H15" s="23">
        <f t="shared" si="11"/>
        <v>9991.9293036824911</v>
      </c>
      <c r="I15" s="5">
        <f t="shared" si="4"/>
        <v>26406.267671085647</v>
      </c>
      <c r="J15" s="23"/>
      <c r="K15" s="23">
        <f t="shared" si="5"/>
        <v>34.367433847573409</v>
      </c>
      <c r="L15" s="23"/>
      <c r="M15" s="23">
        <f t="shared" si="6"/>
        <v>26440.635104933219</v>
      </c>
      <c r="N15" s="23">
        <f>J15+L15+Grade12!I15</f>
        <v>25773.111057329996</v>
      </c>
      <c r="O15" s="23">
        <f t="shared" si="7"/>
        <v>331.75945165880256</v>
      </c>
      <c r="P15" s="23">
        <f t="shared" si="8"/>
        <v>318.3348017929132</v>
      </c>
      <c r="Q15" s="23"/>
    </row>
    <row r="16" spans="1:17" x14ac:dyDescent="0.2">
      <c r="A16" s="5">
        <v>25</v>
      </c>
      <c r="B16" s="1">
        <f t="shared" si="9"/>
        <v>1.1596934182128902</v>
      </c>
      <c r="C16" s="5">
        <f t="shared" si="10"/>
        <v>22382.83451911735</v>
      </c>
      <c r="D16" s="5">
        <f t="shared" si="0"/>
        <v>21860.556261145317</v>
      </c>
      <c r="E16" s="5">
        <f t="shared" si="1"/>
        <v>12360.556261145317</v>
      </c>
      <c r="F16" s="5">
        <f t="shared" si="2"/>
        <v>4337.4716192639462</v>
      </c>
      <c r="G16" s="5">
        <f t="shared" si="3"/>
        <v>17523.084641881371</v>
      </c>
      <c r="H16" s="23">
        <f t="shared" si="11"/>
        <v>10241.727536274551</v>
      </c>
      <c r="I16" s="5">
        <f t="shared" si="4"/>
        <v>26976.199157862782</v>
      </c>
      <c r="J16" s="23"/>
      <c r="K16" s="23">
        <f t="shared" si="5"/>
        <v>35.046169283762744</v>
      </c>
      <c r="L16" s="23"/>
      <c r="M16" s="23">
        <f t="shared" si="6"/>
        <v>27011.245327146546</v>
      </c>
      <c r="N16" s="23">
        <f>J16+L16+Grade12!I16</f>
        <v>26326.688298763249</v>
      </c>
      <c r="O16" s="23">
        <f t="shared" si="7"/>
        <v>340.2248431064981</v>
      </c>
      <c r="P16" s="23">
        <f t="shared" si="8"/>
        <v>324.21788928519993</v>
      </c>
      <c r="Q16" s="23"/>
    </row>
    <row r="17" spans="1:17" x14ac:dyDescent="0.2">
      <c r="A17" s="5">
        <v>26</v>
      </c>
      <c r="B17" s="1">
        <f t="shared" si="9"/>
        <v>1.1886857536682125</v>
      </c>
      <c r="C17" s="5">
        <f t="shared" si="10"/>
        <v>22942.405382095287</v>
      </c>
      <c r="D17" s="5">
        <f t="shared" si="0"/>
        <v>22377.040167673953</v>
      </c>
      <c r="E17" s="5">
        <f t="shared" si="1"/>
        <v>12877.040167673953</v>
      </c>
      <c r="F17" s="5">
        <f t="shared" si="2"/>
        <v>4506.1036147455452</v>
      </c>
      <c r="G17" s="5">
        <f t="shared" si="3"/>
        <v>17870.936552928408</v>
      </c>
      <c r="H17" s="23">
        <f t="shared" si="11"/>
        <v>10497.770724681417</v>
      </c>
      <c r="I17" s="5">
        <f t="shared" si="4"/>
        <v>27560.378931809355</v>
      </c>
      <c r="J17" s="23"/>
      <c r="K17" s="23">
        <f t="shared" si="5"/>
        <v>35.741873105856818</v>
      </c>
      <c r="L17" s="23"/>
      <c r="M17" s="23">
        <f t="shared" si="6"/>
        <v>27596.120804915212</v>
      </c>
      <c r="N17" s="23">
        <f>J17+L17+Grade12!I17</f>
        <v>26894.104971232329</v>
      </c>
      <c r="O17" s="23">
        <f t="shared" si="7"/>
        <v>348.90186934039264</v>
      </c>
      <c r="P17" s="23">
        <f t="shared" si="8"/>
        <v>330.20556172870414</v>
      </c>
      <c r="Q17" s="23"/>
    </row>
    <row r="18" spans="1:17" x14ac:dyDescent="0.2">
      <c r="A18" s="5">
        <v>27</v>
      </c>
      <c r="B18" s="1">
        <f t="shared" si="9"/>
        <v>1.2184028975099177</v>
      </c>
      <c r="C18" s="5">
        <f t="shared" si="10"/>
        <v>23515.965516647666</v>
      </c>
      <c r="D18" s="5">
        <f t="shared" si="0"/>
        <v>22906.436171865796</v>
      </c>
      <c r="E18" s="5">
        <f t="shared" si="1"/>
        <v>13406.436171865796</v>
      </c>
      <c r="F18" s="5">
        <f t="shared" si="2"/>
        <v>4678.9514101141831</v>
      </c>
      <c r="G18" s="5">
        <f t="shared" si="3"/>
        <v>18227.484761751613</v>
      </c>
      <c r="H18" s="23">
        <f t="shared" si="11"/>
        <v>10760.21499279845</v>
      </c>
      <c r="I18" s="5">
        <f t="shared" si="4"/>
        <v>28159.163200104584</v>
      </c>
      <c r="J18" s="23"/>
      <c r="K18" s="23">
        <f t="shared" si="5"/>
        <v>36.45496952350323</v>
      </c>
      <c r="L18" s="23"/>
      <c r="M18" s="23">
        <f t="shared" si="6"/>
        <v>28195.618169628087</v>
      </c>
      <c r="N18" s="23">
        <f>J18+L18+Grade12!I18</f>
        <v>27475.70706051313</v>
      </c>
      <c r="O18" s="23">
        <f t="shared" si="7"/>
        <v>357.79582123013341</v>
      </c>
      <c r="P18" s="23">
        <f t="shared" si="8"/>
        <v>336.29970596372846</v>
      </c>
      <c r="Q18" s="23"/>
    </row>
    <row r="19" spans="1:17" x14ac:dyDescent="0.2">
      <c r="A19" s="5">
        <v>28</v>
      </c>
      <c r="B19" s="1">
        <f t="shared" si="9"/>
        <v>1.2488629699476654</v>
      </c>
      <c r="C19" s="5">
        <f t="shared" si="10"/>
        <v>24103.864654563855</v>
      </c>
      <c r="D19" s="5">
        <f t="shared" si="0"/>
        <v>23449.067076162439</v>
      </c>
      <c r="E19" s="5">
        <f t="shared" si="1"/>
        <v>13949.067076162439</v>
      </c>
      <c r="F19" s="5">
        <f t="shared" si="2"/>
        <v>4856.1204003670364</v>
      </c>
      <c r="G19" s="5">
        <f t="shared" si="3"/>
        <v>18592.946675795403</v>
      </c>
      <c r="H19" s="23">
        <f t="shared" si="11"/>
        <v>11029.220367618409</v>
      </c>
      <c r="I19" s="5">
        <f t="shared" si="4"/>
        <v>28772.917075107194</v>
      </c>
      <c r="J19" s="23"/>
      <c r="K19" s="23">
        <f t="shared" si="5"/>
        <v>37.185893351590806</v>
      </c>
      <c r="L19" s="23"/>
      <c r="M19" s="23">
        <f t="shared" si="6"/>
        <v>28810.102968458785</v>
      </c>
      <c r="N19" s="23">
        <f>J19+L19+Grade12!I19</f>
        <v>28071.849202025958</v>
      </c>
      <c r="O19" s="23">
        <f t="shared" si="7"/>
        <v>366.91212191711497</v>
      </c>
      <c r="P19" s="23">
        <f t="shared" si="8"/>
        <v>342.50224268002682</v>
      </c>
      <c r="Q19" s="23"/>
    </row>
    <row r="20" spans="1:17" x14ac:dyDescent="0.2">
      <c r="A20" s="5">
        <v>29</v>
      </c>
      <c r="B20" s="1">
        <f t="shared" si="9"/>
        <v>1.2800845441963571</v>
      </c>
      <c r="C20" s="5">
        <f t="shared" si="10"/>
        <v>24706.46127092795</v>
      </c>
      <c r="D20" s="5">
        <f t="shared" si="0"/>
        <v>24005.263753066498</v>
      </c>
      <c r="E20" s="5">
        <f t="shared" si="1"/>
        <v>14505.263753066498</v>
      </c>
      <c r="F20" s="5">
        <f t="shared" si="2"/>
        <v>5037.7186153762113</v>
      </c>
      <c r="G20" s="5">
        <f t="shared" si="3"/>
        <v>18967.545137690286</v>
      </c>
      <c r="H20" s="23">
        <f t="shared" si="11"/>
        <v>11304.950876808869</v>
      </c>
      <c r="I20" s="5">
        <f t="shared" si="4"/>
        <v>29402.014796984873</v>
      </c>
      <c r="J20" s="23"/>
      <c r="K20" s="23">
        <f t="shared" si="5"/>
        <v>37.935090275380574</v>
      </c>
      <c r="L20" s="23"/>
      <c r="M20" s="23">
        <f t="shared" si="6"/>
        <v>29439.949887260253</v>
      </c>
      <c r="N20" s="23">
        <f>J20+L20+Grade12!I20</f>
        <v>28682.894897076614</v>
      </c>
      <c r="O20" s="23">
        <f t="shared" si="7"/>
        <v>376.25633012126889</v>
      </c>
      <c r="P20" s="23">
        <f t="shared" si="8"/>
        <v>348.81512702536008</v>
      </c>
      <c r="Q20" s="23"/>
    </row>
    <row r="21" spans="1:17" x14ac:dyDescent="0.2">
      <c r="A21" s="5">
        <v>30</v>
      </c>
      <c r="B21" s="1">
        <f t="shared" si="9"/>
        <v>1.312086657801266</v>
      </c>
      <c r="C21" s="5">
        <f t="shared" si="10"/>
        <v>25324.122802701149</v>
      </c>
      <c r="D21" s="5">
        <f t="shared" si="0"/>
        <v>24575.365346893162</v>
      </c>
      <c r="E21" s="5">
        <f t="shared" si="1"/>
        <v>15075.365346893162</v>
      </c>
      <c r="F21" s="5">
        <f t="shared" si="2"/>
        <v>5223.8567857606176</v>
      </c>
      <c r="G21" s="5">
        <f t="shared" si="3"/>
        <v>19351.508561132545</v>
      </c>
      <c r="H21" s="23">
        <f t="shared" si="11"/>
        <v>11587.574648729093</v>
      </c>
      <c r="I21" s="5">
        <f t="shared" si="4"/>
        <v>30046.8399619095</v>
      </c>
      <c r="J21" s="23"/>
      <c r="K21" s="23">
        <f t="shared" si="5"/>
        <v>38.703017122265088</v>
      </c>
      <c r="L21" s="23"/>
      <c r="M21" s="23">
        <f t="shared" si="6"/>
        <v>30085.542979031765</v>
      </c>
      <c r="N21" s="23">
        <f>J21+L21+Grade12!I21</f>
        <v>29309.21673450352</v>
      </c>
      <c r="O21" s="23">
        <f t="shared" si="7"/>
        <v>385.83414353053797</v>
      </c>
      <c r="P21" s="23">
        <f t="shared" si="8"/>
        <v>355.24034922499669</v>
      </c>
      <c r="Q21" s="23"/>
    </row>
    <row r="22" spans="1:17" x14ac:dyDescent="0.2">
      <c r="A22" s="5">
        <v>31</v>
      </c>
      <c r="B22" s="1">
        <f t="shared" si="9"/>
        <v>1.3448888242462975</v>
      </c>
      <c r="C22" s="5">
        <f t="shared" si="10"/>
        <v>25957.225872768675</v>
      </c>
      <c r="D22" s="5">
        <f t="shared" si="0"/>
        <v>25159.719480565487</v>
      </c>
      <c r="E22" s="5">
        <f t="shared" si="1"/>
        <v>15659.719480565487</v>
      </c>
      <c r="F22" s="5">
        <f t="shared" si="2"/>
        <v>5414.6484104046312</v>
      </c>
      <c r="G22" s="5">
        <f t="shared" si="3"/>
        <v>19745.071070160855</v>
      </c>
      <c r="H22" s="23">
        <f t="shared" si="11"/>
        <v>11877.264014947319</v>
      </c>
      <c r="I22" s="5">
        <f t="shared" si="4"/>
        <v>30707.785755957229</v>
      </c>
      <c r="J22" s="23"/>
      <c r="K22" s="23">
        <f t="shared" si="5"/>
        <v>39.490142140321709</v>
      </c>
      <c r="L22" s="23"/>
      <c r="M22" s="23">
        <f t="shared" si="6"/>
        <v>30747.275898097552</v>
      </c>
      <c r="N22" s="23">
        <f>J22+L22+Grade12!I22</f>
        <v>29951.19661786611</v>
      </c>
      <c r="O22" s="23">
        <f t="shared" si="7"/>
        <v>395.65140227502644</v>
      </c>
      <c r="P22" s="23">
        <f t="shared" si="8"/>
        <v>361.77993521228558</v>
      </c>
      <c r="Q22" s="23"/>
    </row>
    <row r="23" spans="1:17" x14ac:dyDescent="0.2">
      <c r="A23" s="5">
        <v>32</v>
      </c>
      <c r="B23" s="1">
        <f t="shared" si="9"/>
        <v>1.3785110448524549</v>
      </c>
      <c r="C23" s="5">
        <f t="shared" si="10"/>
        <v>26606.156519587894</v>
      </c>
      <c r="D23" s="5">
        <f t="shared" si="0"/>
        <v>25758.682467579627</v>
      </c>
      <c r="E23" s="5">
        <f t="shared" si="1"/>
        <v>16258.682467579627</v>
      </c>
      <c r="F23" s="5">
        <f t="shared" si="2"/>
        <v>5610.2098256647478</v>
      </c>
      <c r="G23" s="5">
        <f t="shared" si="3"/>
        <v>20148.472641914879</v>
      </c>
      <c r="H23" s="23">
        <f t="shared" si="11"/>
        <v>12174.195615320999</v>
      </c>
      <c r="I23" s="5">
        <f t="shared" si="4"/>
        <v>31385.25519485616</v>
      </c>
      <c r="J23" s="23"/>
      <c r="K23" s="23">
        <f t="shared" si="5"/>
        <v>40.296945283829757</v>
      </c>
      <c r="L23" s="23"/>
      <c r="M23" s="23">
        <f t="shared" si="6"/>
        <v>31425.552140139989</v>
      </c>
      <c r="N23" s="23">
        <f>J23+L23+Grade12!I23</f>
        <v>30609.225998312759</v>
      </c>
      <c r="O23" s="23">
        <f t="shared" si="7"/>
        <v>405.71409248813353</v>
      </c>
      <c r="P23" s="23">
        <f t="shared" si="8"/>
        <v>368.43594727067676</v>
      </c>
      <c r="Q23" s="23"/>
    </row>
    <row r="24" spans="1:17" x14ac:dyDescent="0.2">
      <c r="A24" s="5">
        <v>33</v>
      </c>
      <c r="B24" s="1">
        <f t="shared" si="9"/>
        <v>1.4129738209737661</v>
      </c>
      <c r="C24" s="5">
        <f t="shared" si="10"/>
        <v>27271.310432577586</v>
      </c>
      <c r="D24" s="5">
        <f t="shared" si="0"/>
        <v>26372.619529269112</v>
      </c>
      <c r="E24" s="5">
        <f t="shared" si="1"/>
        <v>16872.619529269112</v>
      </c>
      <c r="F24" s="5">
        <f t="shared" si="2"/>
        <v>5810.6602763063647</v>
      </c>
      <c r="G24" s="5">
        <f t="shared" si="3"/>
        <v>20561.959252962748</v>
      </c>
      <c r="H24" s="23">
        <f t="shared" si="11"/>
        <v>12478.550505704023</v>
      </c>
      <c r="I24" s="5">
        <f t="shared" si="4"/>
        <v>32079.661369727561</v>
      </c>
      <c r="J24" s="23"/>
      <c r="K24" s="23">
        <f t="shared" si="5"/>
        <v>41.123918505925495</v>
      </c>
      <c r="L24" s="23"/>
      <c r="M24" s="23">
        <f t="shared" si="6"/>
        <v>32120.785288233485</v>
      </c>
      <c r="N24" s="23">
        <f>J24+L24+Grade12!I24</f>
        <v>31283.706113270578</v>
      </c>
      <c r="O24" s="23">
        <f t="shared" si="7"/>
        <v>416.02834995656514</v>
      </c>
      <c r="P24" s="23">
        <f t="shared" si="8"/>
        <v>375.2104846871361</v>
      </c>
      <c r="Q24" s="23"/>
    </row>
    <row r="25" spans="1:17" x14ac:dyDescent="0.2">
      <c r="A25" s="5">
        <v>34</v>
      </c>
      <c r="B25" s="1">
        <f t="shared" si="9"/>
        <v>1.4482981664981105</v>
      </c>
      <c r="C25" s="5">
        <f t="shared" si="10"/>
        <v>27953.093193392029</v>
      </c>
      <c r="D25" s="5">
        <f t="shared" si="0"/>
        <v>27001.905017500845</v>
      </c>
      <c r="E25" s="5">
        <f t="shared" si="1"/>
        <v>17501.905017500845</v>
      </c>
      <c r="F25" s="5">
        <f t="shared" si="2"/>
        <v>6016.1219882140258</v>
      </c>
      <c r="G25" s="5">
        <f t="shared" si="3"/>
        <v>20985.78302928682</v>
      </c>
      <c r="H25" s="23">
        <f t="shared" si="11"/>
        <v>12790.514268346626</v>
      </c>
      <c r="I25" s="5">
        <f t="shared" si="4"/>
        <v>32791.427698970758</v>
      </c>
      <c r="J25" s="23"/>
      <c r="K25" s="23">
        <f t="shared" si="5"/>
        <v>41.971566058573643</v>
      </c>
      <c r="L25" s="23"/>
      <c r="M25" s="23">
        <f t="shared" si="6"/>
        <v>32833.399265029329</v>
      </c>
      <c r="N25" s="23">
        <f>J25+L25+Grade12!I25</f>
        <v>31975.048231102344</v>
      </c>
      <c r="O25" s="23">
        <f t="shared" si="7"/>
        <v>426.60046386171263</v>
      </c>
      <c r="P25" s="23">
        <f t="shared" si="8"/>
        <v>382.10568441740514</v>
      </c>
      <c r="Q25" s="23"/>
    </row>
    <row r="26" spans="1:17" x14ac:dyDescent="0.2">
      <c r="A26" s="5">
        <v>35</v>
      </c>
      <c r="B26" s="1">
        <f t="shared" si="9"/>
        <v>1.4845056206605631</v>
      </c>
      <c r="C26" s="5">
        <f t="shared" si="10"/>
        <v>28651.920523226829</v>
      </c>
      <c r="D26" s="5">
        <f t="shared" si="0"/>
        <v>27646.922642938363</v>
      </c>
      <c r="E26" s="5">
        <f t="shared" si="1"/>
        <v>18146.922642938363</v>
      </c>
      <c r="F26" s="5">
        <f t="shared" si="2"/>
        <v>6226.7202429193758</v>
      </c>
      <c r="G26" s="5">
        <f t="shared" si="3"/>
        <v>21420.202400018989</v>
      </c>
      <c r="H26" s="23">
        <f t="shared" si="11"/>
        <v>13110.277125055291</v>
      </c>
      <c r="I26" s="5">
        <f t="shared" si="4"/>
        <v>33520.988186445022</v>
      </c>
      <c r="J26" s="23"/>
      <c r="K26" s="23">
        <f t="shared" si="5"/>
        <v>42.84040480003798</v>
      </c>
      <c r="L26" s="23"/>
      <c r="M26" s="23">
        <f t="shared" si="6"/>
        <v>33563.828591245059</v>
      </c>
      <c r="N26" s="23">
        <f>J26+L26+Grade12!I26</f>
        <v>32683.673901879898</v>
      </c>
      <c r="O26" s="23">
        <f t="shared" si="7"/>
        <v>437.43688061448535</v>
      </c>
      <c r="P26" s="23">
        <f t="shared" si="8"/>
        <v>389.1237217631396</v>
      </c>
      <c r="Q26" s="23"/>
    </row>
    <row r="27" spans="1:17" x14ac:dyDescent="0.2">
      <c r="A27" s="5">
        <v>36</v>
      </c>
      <c r="B27" s="1">
        <f t="shared" si="9"/>
        <v>1.521618261177077</v>
      </c>
      <c r="C27" s="5">
        <f t="shared" si="10"/>
        <v>29368.218536307493</v>
      </c>
      <c r="D27" s="5">
        <f t="shared" si="0"/>
        <v>28308.065709011818</v>
      </c>
      <c r="E27" s="5">
        <f t="shared" si="1"/>
        <v>18808.065709011818</v>
      </c>
      <c r="F27" s="5">
        <f t="shared" si="2"/>
        <v>6442.583453992358</v>
      </c>
      <c r="G27" s="5">
        <f t="shared" si="3"/>
        <v>21865.482255019459</v>
      </c>
      <c r="H27" s="23">
        <f t="shared" si="11"/>
        <v>13438.034053181671</v>
      </c>
      <c r="I27" s="5">
        <f t="shared" si="4"/>
        <v>34268.787686106138</v>
      </c>
      <c r="J27" s="23"/>
      <c r="K27" s="23">
        <f t="shared" si="5"/>
        <v>43.730964510038916</v>
      </c>
      <c r="L27" s="23"/>
      <c r="M27" s="23">
        <f t="shared" si="6"/>
        <v>34312.518650616177</v>
      </c>
      <c r="N27" s="23">
        <f>J27+L27+Grade12!I27</f>
        <v>33410.015214426894</v>
      </c>
      <c r="O27" s="23">
        <f t="shared" si="7"/>
        <v>448.5442077860734</v>
      </c>
      <c r="P27" s="23">
        <f t="shared" si="8"/>
        <v>396.26681106126358</v>
      </c>
      <c r="Q27" s="23"/>
    </row>
    <row r="28" spans="1:17" x14ac:dyDescent="0.2">
      <c r="A28" s="5">
        <v>37</v>
      </c>
      <c r="B28" s="1">
        <f t="shared" si="9"/>
        <v>1.559658717706504</v>
      </c>
      <c r="C28" s="5">
        <f t="shared" si="10"/>
        <v>30102.423999715185</v>
      </c>
      <c r="D28" s="5">
        <f t="shared" si="0"/>
        <v>28985.73735173712</v>
      </c>
      <c r="E28" s="5">
        <f t="shared" si="1"/>
        <v>19485.73735173712</v>
      </c>
      <c r="F28" s="5">
        <f t="shared" si="2"/>
        <v>6663.8432453421701</v>
      </c>
      <c r="G28" s="5">
        <f t="shared" si="3"/>
        <v>22321.89410639495</v>
      </c>
      <c r="H28" s="23">
        <f t="shared" si="11"/>
        <v>13773.984904511213</v>
      </c>
      <c r="I28" s="5">
        <f t="shared" si="4"/>
        <v>35035.282173258798</v>
      </c>
      <c r="J28" s="23"/>
      <c r="K28" s="23">
        <f t="shared" si="5"/>
        <v>44.6437882127899</v>
      </c>
      <c r="L28" s="23"/>
      <c r="M28" s="23">
        <f t="shared" si="6"/>
        <v>35079.925961471585</v>
      </c>
      <c r="N28" s="23">
        <f>J28+L28+Grade12!I28</f>
        <v>34154.515059787569</v>
      </c>
      <c r="O28" s="23">
        <f t="shared" si="7"/>
        <v>459.92921813695745</v>
      </c>
      <c r="P28" s="23">
        <f t="shared" si="8"/>
        <v>403.53720638568961</v>
      </c>
      <c r="Q28" s="23"/>
    </row>
    <row r="29" spans="1:17" x14ac:dyDescent="0.2">
      <c r="A29" s="5">
        <v>38</v>
      </c>
      <c r="B29" s="1">
        <f t="shared" si="9"/>
        <v>1.5986501856491666</v>
      </c>
      <c r="C29" s="5">
        <f t="shared" si="10"/>
        <v>30854.984599708063</v>
      </c>
      <c r="D29" s="5">
        <f t="shared" si="0"/>
        <v>29680.350785530543</v>
      </c>
      <c r="E29" s="5">
        <f t="shared" si="1"/>
        <v>20180.350785530543</v>
      </c>
      <c r="F29" s="5">
        <f t="shared" si="2"/>
        <v>6890.6345314757218</v>
      </c>
      <c r="G29" s="5">
        <f t="shared" si="3"/>
        <v>22789.716254054823</v>
      </c>
      <c r="H29" s="23">
        <f t="shared" si="11"/>
        <v>14118.334527123994</v>
      </c>
      <c r="I29" s="5">
        <f t="shared" si="4"/>
        <v>35820.939022590268</v>
      </c>
      <c r="J29" s="23"/>
      <c r="K29" s="23">
        <f t="shared" si="5"/>
        <v>45.579432508109647</v>
      </c>
      <c r="L29" s="23"/>
      <c r="M29" s="23">
        <f t="shared" si="6"/>
        <v>35866.518455098376</v>
      </c>
      <c r="N29" s="23">
        <f>J29+L29+Grade12!I29</f>
        <v>34917.627401282254</v>
      </c>
      <c r="O29" s="23">
        <f t="shared" si="7"/>
        <v>471.59885374661337</v>
      </c>
      <c r="P29" s="23">
        <f t="shared" si="8"/>
        <v>410.93720226161622</v>
      </c>
      <c r="Q29" s="23"/>
    </row>
    <row r="30" spans="1:17" x14ac:dyDescent="0.2">
      <c r="A30" s="5">
        <v>39</v>
      </c>
      <c r="B30" s="1">
        <f t="shared" si="9"/>
        <v>1.6386164402903955</v>
      </c>
      <c r="C30" s="5">
        <f t="shared" si="10"/>
        <v>31626.359214700758</v>
      </c>
      <c r="D30" s="5">
        <f t="shared" si="0"/>
        <v>30392.329555168802</v>
      </c>
      <c r="E30" s="5">
        <f t="shared" si="1"/>
        <v>20892.329555168802</v>
      </c>
      <c r="F30" s="5">
        <f t="shared" si="2"/>
        <v>7123.0955997626133</v>
      </c>
      <c r="G30" s="5">
        <f t="shared" si="3"/>
        <v>23269.233955406191</v>
      </c>
      <c r="H30" s="23">
        <f t="shared" si="11"/>
        <v>14471.292890302093</v>
      </c>
      <c r="I30" s="5">
        <f t="shared" si="4"/>
        <v>36626.23729315502</v>
      </c>
      <c r="J30" s="23"/>
      <c r="K30" s="23">
        <f t="shared" si="5"/>
        <v>46.538467910812386</v>
      </c>
      <c r="L30" s="23"/>
      <c r="M30" s="23">
        <f t="shared" si="6"/>
        <v>36672.77576106583</v>
      </c>
      <c r="N30" s="23">
        <f>J30+L30+Grade12!I30</f>
        <v>35699.817551314307</v>
      </c>
      <c r="O30" s="23">
        <f t="shared" si="7"/>
        <v>483.56023024650813</v>
      </c>
      <c r="P30" s="23">
        <f t="shared" si="8"/>
        <v>418.46913439270202</v>
      </c>
      <c r="Q30" s="23"/>
    </row>
    <row r="31" spans="1:17" x14ac:dyDescent="0.2">
      <c r="A31" s="5">
        <v>40</v>
      </c>
      <c r="B31" s="1">
        <f t="shared" si="9"/>
        <v>1.6795818512976552</v>
      </c>
      <c r="C31" s="5">
        <f t="shared" si="10"/>
        <v>32417.018195068275</v>
      </c>
      <c r="D31" s="5">
        <f t="shared" si="0"/>
        <v>31122.107794048021</v>
      </c>
      <c r="E31" s="5">
        <f t="shared" si="1"/>
        <v>21622.107794048021</v>
      </c>
      <c r="F31" s="5">
        <f t="shared" si="2"/>
        <v>7361.3681947566783</v>
      </c>
      <c r="G31" s="5">
        <f t="shared" si="3"/>
        <v>23760.739599291344</v>
      </c>
      <c r="H31" s="23">
        <f t="shared" si="11"/>
        <v>14833.075212559643</v>
      </c>
      <c r="I31" s="5">
        <f t="shared" si="4"/>
        <v>37451.668020483892</v>
      </c>
      <c r="J31" s="23"/>
      <c r="K31" s="23">
        <f t="shared" si="5"/>
        <v>47.521479198582689</v>
      </c>
      <c r="L31" s="23"/>
      <c r="M31" s="23">
        <f t="shared" si="6"/>
        <v>37499.189499682478</v>
      </c>
      <c r="N31" s="23">
        <f>J31+L31+Grade12!I31</f>
        <v>36501.562455097162</v>
      </c>
      <c r="O31" s="23">
        <f t="shared" si="7"/>
        <v>495.82064115890029</v>
      </c>
      <c r="P31" s="23">
        <f t="shared" si="8"/>
        <v>426.13538040128361</v>
      </c>
      <c r="Q31" s="23"/>
    </row>
    <row r="32" spans="1:17" x14ac:dyDescent="0.2">
      <c r="A32" s="5">
        <v>41</v>
      </c>
      <c r="B32" s="1">
        <f t="shared" si="9"/>
        <v>1.7215713975800966</v>
      </c>
      <c r="C32" s="5">
        <f t="shared" si="10"/>
        <v>33227.44364994498</v>
      </c>
      <c r="D32" s="5">
        <f t="shared" si="0"/>
        <v>31870.13048889922</v>
      </c>
      <c r="E32" s="5">
        <f t="shared" si="1"/>
        <v>22370.13048889922</v>
      </c>
      <c r="F32" s="5">
        <f t="shared" si="2"/>
        <v>7605.5976046255946</v>
      </c>
      <c r="G32" s="5">
        <f t="shared" si="3"/>
        <v>24264.532884273627</v>
      </c>
      <c r="H32" s="23">
        <f t="shared" si="11"/>
        <v>15203.902092873634</v>
      </c>
      <c r="I32" s="5">
        <f t="shared" si="4"/>
        <v>38297.734515995995</v>
      </c>
      <c r="J32" s="23"/>
      <c r="K32" s="23">
        <f t="shared" si="5"/>
        <v>48.529065768547255</v>
      </c>
      <c r="L32" s="23"/>
      <c r="M32" s="23">
        <f t="shared" si="6"/>
        <v>38346.263581764542</v>
      </c>
      <c r="N32" s="23">
        <f>J32+L32+Grade12!I32</f>
        <v>37323.350981474592</v>
      </c>
      <c r="O32" s="23">
        <f t="shared" si="7"/>
        <v>508.38756234410528</v>
      </c>
      <c r="P32" s="23">
        <f t="shared" si="8"/>
        <v>433.93836058188788</v>
      </c>
      <c r="Q32" s="23"/>
    </row>
    <row r="33" spans="1:17" x14ac:dyDescent="0.2">
      <c r="A33" s="5">
        <v>42</v>
      </c>
      <c r="B33" s="1">
        <f t="shared" si="9"/>
        <v>1.7646106825195991</v>
      </c>
      <c r="C33" s="5">
        <f t="shared" si="10"/>
        <v>34058.12974119361</v>
      </c>
      <c r="D33" s="5">
        <f t="shared" si="0"/>
        <v>32636.853751121704</v>
      </c>
      <c r="E33" s="5">
        <f t="shared" si="1"/>
        <v>23136.853751121704</v>
      </c>
      <c r="F33" s="5">
        <f t="shared" si="2"/>
        <v>7855.932749741236</v>
      </c>
      <c r="G33" s="5">
        <f t="shared" si="3"/>
        <v>24780.92100138047</v>
      </c>
      <c r="H33" s="23">
        <f t="shared" si="11"/>
        <v>15583.999645195476</v>
      </c>
      <c r="I33" s="5">
        <f t="shared" si="4"/>
        <v>39164.952673895896</v>
      </c>
      <c r="J33" s="23"/>
      <c r="K33" s="23">
        <f t="shared" si="5"/>
        <v>49.56184200276094</v>
      </c>
      <c r="L33" s="23"/>
      <c r="M33" s="23">
        <f t="shared" si="6"/>
        <v>39214.514515898656</v>
      </c>
      <c r="N33" s="23">
        <f>J33+L33+Grade12!I33</f>
        <v>38165.684221011456</v>
      </c>
      <c r="O33" s="23">
        <f t="shared" si="7"/>
        <v>521.26865655893891</v>
      </c>
      <c r="P33" s="23">
        <f t="shared" si="8"/>
        <v>441.88053866827704</v>
      </c>
      <c r="Q33" s="23"/>
    </row>
    <row r="34" spans="1:17" x14ac:dyDescent="0.2">
      <c r="A34" s="5">
        <v>43</v>
      </c>
      <c r="B34" s="1">
        <f t="shared" si="9"/>
        <v>1.8087259495825889</v>
      </c>
      <c r="C34" s="5">
        <f t="shared" si="10"/>
        <v>34909.582984723449</v>
      </c>
      <c r="D34" s="5">
        <f t="shared" si="0"/>
        <v>33422.745094899743</v>
      </c>
      <c r="E34" s="5">
        <f t="shared" si="1"/>
        <v>23922.745094899743</v>
      </c>
      <c r="F34" s="5">
        <f t="shared" si="2"/>
        <v>8112.5262734847656</v>
      </c>
      <c r="G34" s="5">
        <f t="shared" si="3"/>
        <v>25310.218821414979</v>
      </c>
      <c r="H34" s="23">
        <f t="shared" si="11"/>
        <v>15973.599636325362</v>
      </c>
      <c r="I34" s="5">
        <f t="shared" si="4"/>
        <v>40053.851285743287</v>
      </c>
      <c r="J34" s="23"/>
      <c r="K34" s="23">
        <f t="shared" si="5"/>
        <v>50.620437642829962</v>
      </c>
      <c r="L34" s="23"/>
      <c r="M34" s="23">
        <f t="shared" si="6"/>
        <v>40104.471723386116</v>
      </c>
      <c r="N34" s="23">
        <f>J34+L34+Grade12!I34</f>
        <v>39029.075791536736</v>
      </c>
      <c r="O34" s="23">
        <f t="shared" si="7"/>
        <v>534.47177812914242</v>
      </c>
      <c r="P34" s="23">
        <f t="shared" si="8"/>
        <v>449.96442261429206</v>
      </c>
      <c r="Q34" s="23"/>
    </row>
    <row r="35" spans="1:17" x14ac:dyDescent="0.2">
      <c r="A35" s="5">
        <v>44</v>
      </c>
      <c r="B35" s="1">
        <f t="shared" si="9"/>
        <v>1.8539440983221533</v>
      </c>
      <c r="C35" s="5">
        <f t="shared" si="10"/>
        <v>35782.322559341526</v>
      </c>
      <c r="D35" s="5">
        <f t="shared" si="0"/>
        <v>34228.28372227223</v>
      </c>
      <c r="E35" s="5">
        <f t="shared" si="1"/>
        <v>24728.28372227223</v>
      </c>
      <c r="F35" s="5">
        <f t="shared" si="2"/>
        <v>8375.5346353218829</v>
      </c>
      <c r="G35" s="5">
        <f t="shared" si="3"/>
        <v>25852.749086950345</v>
      </c>
      <c r="H35" s="23">
        <f t="shared" si="11"/>
        <v>16372.939627233493</v>
      </c>
      <c r="I35" s="5">
        <f t="shared" si="4"/>
        <v>40964.97236288686</v>
      </c>
      <c r="J35" s="23"/>
      <c r="K35" s="23">
        <f t="shared" si="5"/>
        <v>51.705498173900693</v>
      </c>
      <c r="L35" s="23"/>
      <c r="M35" s="23">
        <f t="shared" si="6"/>
        <v>41016.677861060758</v>
      </c>
      <c r="N35" s="23">
        <f>J35+L35+Grade12!I35</f>
        <v>39914.052151325144</v>
      </c>
      <c r="O35" s="23">
        <f t="shared" si="7"/>
        <v>548.00497773860116</v>
      </c>
      <c r="P35" s="23">
        <f t="shared" si="8"/>
        <v>458.19256538870849</v>
      </c>
      <c r="Q35" s="23"/>
    </row>
    <row r="36" spans="1:17" x14ac:dyDescent="0.2">
      <c r="A36" s="5">
        <v>45</v>
      </c>
      <c r="B36" s="1">
        <f t="shared" si="9"/>
        <v>1.9002927007802071</v>
      </c>
      <c r="C36" s="5">
        <f t="shared" si="10"/>
        <v>36676.880623325065</v>
      </c>
      <c r="D36" s="5">
        <f t="shared" si="0"/>
        <v>35053.960815329032</v>
      </c>
      <c r="E36" s="5">
        <f t="shared" si="1"/>
        <v>25553.960815329032</v>
      </c>
      <c r="F36" s="5">
        <f t="shared" si="2"/>
        <v>8645.1182062049284</v>
      </c>
      <c r="G36" s="5">
        <f t="shared" si="3"/>
        <v>26408.842609124105</v>
      </c>
      <c r="H36" s="23">
        <f t="shared" si="11"/>
        <v>16782.263117914328</v>
      </c>
      <c r="I36" s="5">
        <f t="shared" si="4"/>
        <v>41898.871466959034</v>
      </c>
      <c r="J36" s="23"/>
      <c r="K36" s="23">
        <f t="shared" si="5"/>
        <v>52.817685218248215</v>
      </c>
      <c r="L36" s="23"/>
      <c r="M36" s="23">
        <f t="shared" si="6"/>
        <v>41951.689152177285</v>
      </c>
      <c r="N36" s="23">
        <f>J36+L36+Grade12!I36</f>
        <v>40821.152920108281</v>
      </c>
      <c r="O36" s="23">
        <f t="shared" si="7"/>
        <v>561.87650733829332</v>
      </c>
      <c r="P36" s="23">
        <f t="shared" si="8"/>
        <v>466.5675657843716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1.9478000182997122</v>
      </c>
      <c r="C37" s="5">
        <f t="shared" ref="C37:C56" si="13">pretaxincome*B37/expnorm</f>
        <v>37593.802638908186</v>
      </c>
      <c r="D37" s="5">
        <f t="shared" ref="D37:D56" si="14">IF(A37&lt;startage,1,0)*(C37*(1-initialunempprob))+IF(A37=startage,1,0)*(C37*(1-unempprob))+IF(A37&gt;startage,1,0)*(C37*(1-unempprob)+unempprob*300*52)</f>
        <v>35900.279835712252</v>
      </c>
      <c r="E37" s="5">
        <f t="shared" si="1"/>
        <v>26400.279835712252</v>
      </c>
      <c r="F37" s="5">
        <f t="shared" si="2"/>
        <v>8921.4413663600499</v>
      </c>
      <c r="G37" s="5">
        <f t="shared" si="3"/>
        <v>26978.838469352202</v>
      </c>
      <c r="H37" s="23">
        <f t="shared" si="11"/>
        <v>17201.819695862185</v>
      </c>
      <c r="I37" s="5">
        <f t="shared" ref="I37:I56" si="15">G37+IF(A37&lt;startage,1,0)*(H37*(1-initialunempprob))+IF(A37&gt;=startage,1,0)*(H37*(1-unempprob))</f>
        <v>42856.118048632998</v>
      </c>
      <c r="J37" s="23"/>
      <c r="K37" s="23">
        <f t="shared" ref="K37:K56" si="16">IF(A37&gt;=startage,1,0)*0.002*G37</f>
        <v>53.957676938704402</v>
      </c>
      <c r="L37" s="23"/>
      <c r="M37" s="23">
        <f t="shared" si="6"/>
        <v>42910.075725571704</v>
      </c>
      <c r="N37" s="23">
        <f>J37+L37+Grade12!I37</f>
        <v>41750.931208110982</v>
      </c>
      <c r="O37" s="23">
        <f t="shared" si="7"/>
        <v>576.0948251779779</v>
      </c>
      <c r="P37" s="23">
        <f t="shared" ref="P37:P68" si="17">O37/return^(A37-startage+1)</f>
        <v>475.09206924188055</v>
      </c>
      <c r="Q37" s="23"/>
    </row>
    <row r="38" spans="1:17" x14ac:dyDescent="0.2">
      <c r="A38" s="5">
        <v>47</v>
      </c>
      <c r="B38" s="1">
        <f t="shared" si="12"/>
        <v>1.9964950187572048</v>
      </c>
      <c r="C38" s="5">
        <f t="shared" si="13"/>
        <v>38533.647704880888</v>
      </c>
      <c r="D38" s="5">
        <f t="shared" si="14"/>
        <v>36767.75683160506</v>
      </c>
      <c r="E38" s="5">
        <f t="shared" si="1"/>
        <v>27267.75683160506</v>
      </c>
      <c r="F38" s="5">
        <f t="shared" si="2"/>
        <v>9204.672605519052</v>
      </c>
      <c r="G38" s="5">
        <f t="shared" si="3"/>
        <v>27563.084226086008</v>
      </c>
      <c r="H38" s="23">
        <f t="shared" ref="H38:H56" si="18">benefits*B38/expnorm</f>
        <v>17631.86518825874</v>
      </c>
      <c r="I38" s="5">
        <f t="shared" si="15"/>
        <v>43837.295794848826</v>
      </c>
      <c r="J38" s="23"/>
      <c r="K38" s="23">
        <f t="shared" si="16"/>
        <v>55.126168452172017</v>
      </c>
      <c r="L38" s="23"/>
      <c r="M38" s="23">
        <f t="shared" si="6"/>
        <v>43892.421963301</v>
      </c>
      <c r="N38" s="23">
        <f>J38+L38+Grade12!I38</f>
        <v>42703.953953313758</v>
      </c>
      <c r="O38" s="23">
        <f t="shared" si="7"/>
        <v>590.66860096365826</v>
      </c>
      <c r="P38" s="23">
        <f t="shared" si="17"/>
        <v>483.76876868805681</v>
      </c>
      <c r="Q38" s="23"/>
    </row>
    <row r="39" spans="1:17" x14ac:dyDescent="0.2">
      <c r="A39" s="5">
        <v>48</v>
      </c>
      <c r="B39" s="1">
        <f t="shared" si="12"/>
        <v>2.0464073942261352</v>
      </c>
      <c r="C39" s="5">
        <f t="shared" si="13"/>
        <v>39496.988897502917</v>
      </c>
      <c r="D39" s="5">
        <f t="shared" si="14"/>
        <v>37656.920752395192</v>
      </c>
      <c r="E39" s="5">
        <f t="shared" si="1"/>
        <v>28156.920752395192</v>
      </c>
      <c r="F39" s="5">
        <f t="shared" si="2"/>
        <v>9494.9846256570308</v>
      </c>
      <c r="G39" s="5">
        <f t="shared" si="3"/>
        <v>28161.936126738161</v>
      </c>
      <c r="H39" s="23">
        <f t="shared" si="18"/>
        <v>18072.661817965207</v>
      </c>
      <c r="I39" s="5">
        <f t="shared" si="15"/>
        <v>44843.002984720049</v>
      </c>
      <c r="J39" s="23"/>
      <c r="K39" s="23">
        <f t="shared" si="16"/>
        <v>56.323872253476324</v>
      </c>
      <c r="L39" s="23"/>
      <c r="M39" s="23">
        <f t="shared" si="6"/>
        <v>44899.326856973523</v>
      </c>
      <c r="N39" s="23">
        <f>J39+L39+Grade12!I39</f>
        <v>43680.802267146595</v>
      </c>
      <c r="O39" s="23">
        <f t="shared" si="7"/>
        <v>605.60672114398449</v>
      </c>
      <c r="P39" s="23">
        <f t="shared" si="17"/>
        <v>492.60040538947669</v>
      </c>
      <c r="Q39" s="23"/>
    </row>
    <row r="40" spans="1:17" x14ac:dyDescent="0.2">
      <c r="A40" s="5">
        <v>49</v>
      </c>
      <c r="B40" s="1">
        <f t="shared" si="12"/>
        <v>2.097567579081788</v>
      </c>
      <c r="C40" s="5">
        <f t="shared" si="13"/>
        <v>40484.413619940482</v>
      </c>
      <c r="D40" s="5">
        <f t="shared" si="14"/>
        <v>38568.313771205067</v>
      </c>
      <c r="E40" s="5">
        <f t="shared" si="1"/>
        <v>29068.313771205067</v>
      </c>
      <c r="F40" s="5">
        <f t="shared" si="2"/>
        <v>9792.5544462984544</v>
      </c>
      <c r="G40" s="5">
        <f t="shared" si="3"/>
        <v>28775.759324906612</v>
      </c>
      <c r="H40" s="23">
        <f t="shared" si="18"/>
        <v>18524.478363414335</v>
      </c>
      <c r="I40" s="5">
        <f t="shared" si="15"/>
        <v>45873.852854338045</v>
      </c>
      <c r="J40" s="23"/>
      <c r="K40" s="23">
        <f t="shared" si="16"/>
        <v>57.551518649813225</v>
      </c>
      <c r="L40" s="23"/>
      <c r="M40" s="23">
        <f t="shared" si="6"/>
        <v>45931.404372987861</v>
      </c>
      <c r="N40" s="23">
        <f>J40+L40+Grade12!I40</f>
        <v>44682.071788825269</v>
      </c>
      <c r="O40" s="23">
        <f t="shared" si="7"/>
        <v>620.91829432880684</v>
      </c>
      <c r="P40" s="23">
        <f t="shared" si="17"/>
        <v>501.58976982133134</v>
      </c>
      <c r="Q40" s="23"/>
    </row>
    <row r="41" spans="1:17" x14ac:dyDescent="0.2">
      <c r="A41" s="5">
        <v>50</v>
      </c>
      <c r="B41" s="1">
        <f t="shared" si="12"/>
        <v>2.1500067685588333</v>
      </c>
      <c r="C41" s="5">
        <f t="shared" si="13"/>
        <v>41496.523960439001</v>
      </c>
      <c r="D41" s="5">
        <f t="shared" si="14"/>
        <v>39502.491615485196</v>
      </c>
      <c r="E41" s="5">
        <f t="shared" si="1"/>
        <v>30002.491615485196</v>
      </c>
      <c r="F41" s="5">
        <f t="shared" si="2"/>
        <v>10097.563512455916</v>
      </c>
      <c r="G41" s="5">
        <f t="shared" si="3"/>
        <v>29404.92810302928</v>
      </c>
      <c r="H41" s="23">
        <f t="shared" si="18"/>
        <v>18987.590322499698</v>
      </c>
      <c r="I41" s="5">
        <f t="shared" si="15"/>
        <v>46930.473970696505</v>
      </c>
      <c r="J41" s="23"/>
      <c r="K41" s="23">
        <f t="shared" si="16"/>
        <v>58.809856206058562</v>
      </c>
      <c r="L41" s="23"/>
      <c r="M41" s="23">
        <f t="shared" si="6"/>
        <v>46989.28382690256</v>
      </c>
      <c r="N41" s="23">
        <f>J41+L41+Grade12!I41</f>
        <v>45708.373048545895</v>
      </c>
      <c r="O41" s="23">
        <f t="shared" ref="O41:O69" si="19">IF(A41&lt;startage,1,0)*(M41-N41)+IF(A41&gt;=startage,1,0)*(completionprob*(part*(I41-N41)+K41))</f>
        <v>636.6126568432644</v>
      </c>
      <c r="P41" s="23">
        <f t="shared" si="17"/>
        <v>510.73970255195292</v>
      </c>
      <c r="Q41" s="23"/>
    </row>
    <row r="42" spans="1:17" x14ac:dyDescent="0.2">
      <c r="A42" s="5">
        <v>51</v>
      </c>
      <c r="B42" s="1">
        <f t="shared" si="12"/>
        <v>2.2037569377728037</v>
      </c>
      <c r="C42" s="5">
        <f t="shared" si="13"/>
        <v>42533.937059449963</v>
      </c>
      <c r="D42" s="5">
        <f t="shared" si="14"/>
        <v>40460.023905872316</v>
      </c>
      <c r="E42" s="5">
        <f t="shared" si="1"/>
        <v>30960.023905872316</v>
      </c>
      <c r="F42" s="5">
        <f t="shared" si="2"/>
        <v>10410.197805267311</v>
      </c>
      <c r="G42" s="5">
        <f t="shared" si="3"/>
        <v>30049.826100605005</v>
      </c>
      <c r="H42" s="23">
        <f t="shared" si="18"/>
        <v>19462.280080562188</v>
      </c>
      <c r="I42" s="5">
        <f t="shared" si="15"/>
        <v>48013.510614963903</v>
      </c>
      <c r="J42" s="23"/>
      <c r="K42" s="23">
        <f t="shared" si="16"/>
        <v>60.099652201210013</v>
      </c>
      <c r="L42" s="23"/>
      <c r="M42" s="23">
        <f t="shared" si="6"/>
        <v>48073.61026716511</v>
      </c>
      <c r="N42" s="23">
        <f>J42+L42+Grade12!I42</f>
        <v>46760.331839759543</v>
      </c>
      <c r="O42" s="23">
        <f t="shared" si="19"/>
        <v>652.69937842056845</v>
      </c>
      <c r="P42" s="23">
        <f t="shared" si="17"/>
        <v>520.05309514310568</v>
      </c>
      <c r="Q42" s="23"/>
    </row>
    <row r="43" spans="1:17" x14ac:dyDescent="0.2">
      <c r="A43" s="5">
        <v>52</v>
      </c>
      <c r="B43" s="1">
        <f t="shared" si="12"/>
        <v>2.2588508612171236</v>
      </c>
      <c r="C43" s="5">
        <f t="shared" si="13"/>
        <v>43597.285485936212</v>
      </c>
      <c r="D43" s="5">
        <f t="shared" si="14"/>
        <v>41441.494503519119</v>
      </c>
      <c r="E43" s="5">
        <f t="shared" si="1"/>
        <v>31941.494503519119</v>
      </c>
      <c r="F43" s="5">
        <f t="shared" si="2"/>
        <v>10730.647955398992</v>
      </c>
      <c r="G43" s="5">
        <f t="shared" si="3"/>
        <v>30710.846548120127</v>
      </c>
      <c r="H43" s="23">
        <f t="shared" si="18"/>
        <v>19948.837082576243</v>
      </c>
      <c r="I43" s="5">
        <f t="shared" si="15"/>
        <v>49123.623175337998</v>
      </c>
      <c r="J43" s="23"/>
      <c r="K43" s="23">
        <f t="shared" si="16"/>
        <v>61.421693096240254</v>
      </c>
      <c r="L43" s="23"/>
      <c r="M43" s="23">
        <f t="shared" si="6"/>
        <v>49185.044868434241</v>
      </c>
      <c r="N43" s="23">
        <f>J43+L43+Grade12!I43</f>
        <v>47838.589600753534</v>
      </c>
      <c r="O43" s="23">
        <f t="shared" si="19"/>
        <v>669.18826803731008</v>
      </c>
      <c r="P43" s="23">
        <f t="shared" si="17"/>
        <v>529.53289106661396</v>
      </c>
      <c r="Q43" s="23"/>
    </row>
    <row r="44" spans="1:17" x14ac:dyDescent="0.2">
      <c r="A44" s="5">
        <v>53</v>
      </c>
      <c r="B44" s="1">
        <f t="shared" si="12"/>
        <v>2.3153221327475517</v>
      </c>
      <c r="C44" s="5">
        <f t="shared" si="13"/>
        <v>44687.217623084616</v>
      </c>
      <c r="D44" s="5">
        <f t="shared" si="14"/>
        <v>42447.501866107101</v>
      </c>
      <c r="E44" s="5">
        <f t="shared" si="1"/>
        <v>32947.501866107101</v>
      </c>
      <c r="F44" s="5">
        <f t="shared" si="2"/>
        <v>11059.109359283968</v>
      </c>
      <c r="G44" s="5">
        <f t="shared" si="3"/>
        <v>31388.392506823133</v>
      </c>
      <c r="H44" s="23">
        <f t="shared" si="18"/>
        <v>20447.558009640648</v>
      </c>
      <c r="I44" s="5">
        <f t="shared" si="15"/>
        <v>50261.488549721456</v>
      </c>
      <c r="J44" s="23"/>
      <c r="K44" s="23">
        <f t="shared" si="16"/>
        <v>62.776785013646268</v>
      </c>
      <c r="L44" s="23"/>
      <c r="M44" s="23">
        <f t="shared" si="6"/>
        <v>50324.265334735101</v>
      </c>
      <c r="N44" s="23">
        <f>J44+L44+Grade12!I44</f>
        <v>48943.803805772361</v>
      </c>
      <c r="O44" s="23">
        <f t="shared" si="19"/>
        <v>686.08937989448282</v>
      </c>
      <c r="P44" s="23">
        <f t="shared" si="17"/>
        <v>539.1820866373248</v>
      </c>
      <c r="Q44" s="23"/>
    </row>
    <row r="45" spans="1:17" x14ac:dyDescent="0.2">
      <c r="A45" s="5">
        <v>54</v>
      </c>
      <c r="B45" s="1">
        <f t="shared" si="12"/>
        <v>2.3732051860662402</v>
      </c>
      <c r="C45" s="5">
        <f t="shared" si="13"/>
        <v>45804.398063661727</v>
      </c>
      <c r="D45" s="5">
        <f t="shared" si="14"/>
        <v>43478.659412759771</v>
      </c>
      <c r="E45" s="5">
        <f t="shared" si="1"/>
        <v>33978.659412759771</v>
      </c>
      <c r="F45" s="5">
        <f t="shared" si="2"/>
        <v>11395.782298266065</v>
      </c>
      <c r="G45" s="5">
        <f t="shared" si="3"/>
        <v>32082.877114493705</v>
      </c>
      <c r="H45" s="23">
        <f t="shared" si="18"/>
        <v>20958.746959881661</v>
      </c>
      <c r="I45" s="5">
        <f t="shared" si="15"/>
        <v>51427.800558464478</v>
      </c>
      <c r="J45" s="23"/>
      <c r="K45" s="23">
        <f t="shared" si="16"/>
        <v>64.16575422898741</v>
      </c>
      <c r="L45" s="23"/>
      <c r="M45" s="23">
        <f t="shared" si="6"/>
        <v>51491.966312693468</v>
      </c>
      <c r="N45" s="23">
        <f>J45+L45+Grade12!I45</f>
        <v>50076.648365916684</v>
      </c>
      <c r="O45" s="23">
        <f t="shared" si="19"/>
        <v>703.41301954806022</v>
      </c>
      <c r="P45" s="23">
        <f t="shared" si="17"/>
        <v>549.00373196285466</v>
      </c>
      <c r="Q45" s="23"/>
    </row>
    <row r="46" spans="1:17" x14ac:dyDescent="0.2">
      <c r="A46" s="5">
        <v>55</v>
      </c>
      <c r="B46" s="1">
        <f t="shared" si="12"/>
        <v>2.4325353157178964</v>
      </c>
      <c r="C46" s="5">
        <f t="shared" si="13"/>
        <v>46949.508015253276</v>
      </c>
      <c r="D46" s="5">
        <f t="shared" si="14"/>
        <v>44535.595898078769</v>
      </c>
      <c r="E46" s="5">
        <f t="shared" si="1"/>
        <v>35035.595898078769</v>
      </c>
      <c r="F46" s="5">
        <f t="shared" si="2"/>
        <v>11794.431650530594</v>
      </c>
      <c r="G46" s="5">
        <f t="shared" si="3"/>
        <v>32741.164247548175</v>
      </c>
      <c r="H46" s="23">
        <f t="shared" si="18"/>
        <v>21482.715633878703</v>
      </c>
      <c r="I46" s="5">
        <f t="shared" si="15"/>
        <v>52569.710777618224</v>
      </c>
      <c r="J46" s="23"/>
      <c r="K46" s="23">
        <f t="shared" si="16"/>
        <v>65.482328495096354</v>
      </c>
      <c r="L46" s="23"/>
      <c r="M46" s="23">
        <f t="shared" si="6"/>
        <v>52635.193106113322</v>
      </c>
      <c r="N46" s="23">
        <f>J46+L46+Grade12!I46</f>
        <v>51237.814040064586</v>
      </c>
      <c r="O46" s="23">
        <f t="shared" si="19"/>
        <v>694.4973958262209</v>
      </c>
      <c r="P46" s="23">
        <f t="shared" si="17"/>
        <v>538.32636681224494</v>
      </c>
      <c r="Q46" s="23"/>
    </row>
    <row r="47" spans="1:17" x14ac:dyDescent="0.2">
      <c r="A47" s="5">
        <v>56</v>
      </c>
      <c r="B47" s="1">
        <f t="shared" si="12"/>
        <v>2.4933486986108435</v>
      </c>
      <c r="C47" s="5">
        <f t="shared" si="13"/>
        <v>48123.245715634599</v>
      </c>
      <c r="D47" s="5">
        <f t="shared" si="14"/>
        <v>45618.955795530732</v>
      </c>
      <c r="E47" s="5">
        <f t="shared" si="1"/>
        <v>36118.955795530732</v>
      </c>
      <c r="F47" s="5">
        <f t="shared" si="2"/>
        <v>12256.484646793857</v>
      </c>
      <c r="G47" s="5">
        <f t="shared" si="3"/>
        <v>33362.471148736877</v>
      </c>
      <c r="H47" s="23">
        <f t="shared" si="18"/>
        <v>22019.783524725666</v>
      </c>
      <c r="I47" s="5">
        <f t="shared" si="15"/>
        <v>53686.731342058672</v>
      </c>
      <c r="J47" s="23"/>
      <c r="K47" s="23">
        <f t="shared" si="16"/>
        <v>66.72494229747376</v>
      </c>
      <c r="L47" s="23"/>
      <c r="M47" s="23">
        <f t="shared" si="6"/>
        <v>53753.456284356143</v>
      </c>
      <c r="N47" s="23">
        <f>J47+L47+Grade12!I47</f>
        <v>52399.734478068189</v>
      </c>
      <c r="O47" s="23">
        <f t="shared" si="19"/>
        <v>672.79973772511482</v>
      </c>
      <c r="P47" s="23">
        <f t="shared" si="17"/>
        <v>517.92989536283017</v>
      </c>
      <c r="Q47" s="23"/>
    </row>
    <row r="48" spans="1:17" x14ac:dyDescent="0.2">
      <c r="A48" s="5">
        <v>57</v>
      </c>
      <c r="B48" s="1">
        <f t="shared" si="12"/>
        <v>2.555682416076114</v>
      </c>
      <c r="C48" s="5">
        <f t="shared" si="13"/>
        <v>49326.326858525455</v>
      </c>
      <c r="D48" s="5">
        <f t="shared" si="14"/>
        <v>46729.399690418992</v>
      </c>
      <c r="E48" s="5">
        <f t="shared" si="1"/>
        <v>37229.399690418992</v>
      </c>
      <c r="F48" s="5">
        <f t="shared" si="2"/>
        <v>12730.0889679637</v>
      </c>
      <c r="G48" s="5">
        <f t="shared" si="3"/>
        <v>33999.310722455295</v>
      </c>
      <c r="H48" s="23">
        <f t="shared" si="18"/>
        <v>22570.278112843804</v>
      </c>
      <c r="I48" s="5">
        <f t="shared" si="15"/>
        <v>54831.677420610125</v>
      </c>
      <c r="J48" s="23"/>
      <c r="K48" s="23">
        <f t="shared" si="16"/>
        <v>67.998621444910597</v>
      </c>
      <c r="L48" s="23"/>
      <c r="M48" s="23">
        <f t="shared" si="6"/>
        <v>54899.676042055034</v>
      </c>
      <c r="N48" s="23">
        <f>J48+L48+Grade12!I48</f>
        <v>53512.058305019891</v>
      </c>
      <c r="O48" s="23">
        <f t="shared" si="19"/>
        <v>689.64601530646701</v>
      </c>
      <c r="P48" s="23">
        <f t="shared" si="17"/>
        <v>527.25600332173838</v>
      </c>
      <c r="Q48" s="23"/>
    </row>
    <row r="49" spans="1:17" x14ac:dyDescent="0.2">
      <c r="A49" s="5">
        <v>58</v>
      </c>
      <c r="B49" s="1">
        <f t="shared" si="12"/>
        <v>2.6195744764780171</v>
      </c>
      <c r="C49" s="5">
        <f t="shared" si="13"/>
        <v>50559.485029988602</v>
      </c>
      <c r="D49" s="5">
        <f t="shared" si="14"/>
        <v>47867.604682679477</v>
      </c>
      <c r="E49" s="5">
        <f t="shared" si="1"/>
        <v>38367.604682679477</v>
      </c>
      <c r="F49" s="5">
        <f t="shared" si="2"/>
        <v>13215.533397162799</v>
      </c>
      <c r="G49" s="5">
        <f t="shared" si="3"/>
        <v>34652.071285516678</v>
      </c>
      <c r="H49" s="23">
        <f t="shared" si="18"/>
        <v>23134.535065664903</v>
      </c>
      <c r="I49" s="5">
        <f t="shared" si="15"/>
        <v>56005.247151125383</v>
      </c>
      <c r="J49" s="23"/>
      <c r="K49" s="23">
        <f t="shared" si="16"/>
        <v>69.304142571033353</v>
      </c>
      <c r="L49" s="23"/>
      <c r="M49" s="23">
        <f t="shared" si="6"/>
        <v>56074.551293696415</v>
      </c>
      <c r="N49" s="23">
        <f>J49+L49+Grade12!I49</f>
        <v>54652.190227645391</v>
      </c>
      <c r="O49" s="23">
        <f t="shared" si="19"/>
        <v>706.91344982735927</v>
      </c>
      <c r="P49" s="23">
        <f t="shared" si="17"/>
        <v>536.74954219382948</v>
      </c>
      <c r="Q49" s="23"/>
    </row>
    <row r="50" spans="1:17" x14ac:dyDescent="0.2">
      <c r="A50" s="5">
        <v>59</v>
      </c>
      <c r="B50" s="1">
        <f t="shared" si="12"/>
        <v>2.6850638383899672</v>
      </c>
      <c r="C50" s="5">
        <f t="shared" si="13"/>
        <v>51823.472155738309</v>
      </c>
      <c r="D50" s="5">
        <f t="shared" si="14"/>
        <v>49034.264799746459</v>
      </c>
      <c r="E50" s="5">
        <f t="shared" si="1"/>
        <v>39534.264799746459</v>
      </c>
      <c r="F50" s="5">
        <f t="shared" si="2"/>
        <v>13713.113937091866</v>
      </c>
      <c r="G50" s="5">
        <f t="shared" si="3"/>
        <v>35321.150862654591</v>
      </c>
      <c r="H50" s="23">
        <f t="shared" si="18"/>
        <v>23712.898442306523</v>
      </c>
      <c r="I50" s="5">
        <f t="shared" si="15"/>
        <v>57208.156124903515</v>
      </c>
      <c r="J50" s="23"/>
      <c r="K50" s="23">
        <f t="shared" si="16"/>
        <v>70.642301725309181</v>
      </c>
      <c r="L50" s="23"/>
      <c r="M50" s="23">
        <f t="shared" si="6"/>
        <v>57278.798426628826</v>
      </c>
      <c r="N50" s="23">
        <f>J50+L50+Grade12!I50</f>
        <v>55820.825448336516</v>
      </c>
      <c r="O50" s="23">
        <f t="shared" si="19"/>
        <v>724.61257021127699</v>
      </c>
      <c r="P50" s="23">
        <f t="shared" si="17"/>
        <v>546.4135212746686</v>
      </c>
      <c r="Q50" s="23"/>
    </row>
    <row r="51" spans="1:17" x14ac:dyDescent="0.2">
      <c r="A51" s="5">
        <v>60</v>
      </c>
      <c r="B51" s="1">
        <f t="shared" si="12"/>
        <v>2.7521904343497163</v>
      </c>
      <c r="C51" s="5">
        <f t="shared" si="13"/>
        <v>53119.058959631766</v>
      </c>
      <c r="D51" s="5">
        <f t="shared" si="14"/>
        <v>50230.091419740122</v>
      </c>
      <c r="E51" s="5">
        <f t="shared" si="1"/>
        <v>40730.091419740122</v>
      </c>
      <c r="F51" s="5">
        <f t="shared" si="2"/>
        <v>14223.133990519163</v>
      </c>
      <c r="G51" s="5">
        <f t="shared" si="3"/>
        <v>36006.957429220958</v>
      </c>
      <c r="H51" s="23">
        <f t="shared" si="18"/>
        <v>24305.720903364185</v>
      </c>
      <c r="I51" s="5">
        <f t="shared" si="15"/>
        <v>58441.137823026103</v>
      </c>
      <c r="J51" s="23"/>
      <c r="K51" s="23">
        <f t="shared" si="16"/>
        <v>72.013914858441922</v>
      </c>
      <c r="L51" s="23"/>
      <c r="M51" s="23">
        <f t="shared" si="6"/>
        <v>58513.151737884546</v>
      </c>
      <c r="N51" s="23">
        <f>J51+L51+Grade12!I51</f>
        <v>57018.676549544929</v>
      </c>
      <c r="O51" s="23">
        <f t="shared" si="19"/>
        <v>742.75416860478936</v>
      </c>
      <c r="P51" s="23">
        <f t="shared" si="17"/>
        <v>556.25100392347167</v>
      </c>
      <c r="Q51" s="23"/>
    </row>
    <row r="52" spans="1:17" x14ac:dyDescent="0.2">
      <c r="A52" s="5">
        <v>61</v>
      </c>
      <c r="B52" s="1">
        <f t="shared" si="12"/>
        <v>2.8209951952084591</v>
      </c>
      <c r="C52" s="5">
        <f t="shared" si="13"/>
        <v>54447.03543362255</v>
      </c>
      <c r="D52" s="5">
        <f t="shared" si="14"/>
        <v>51455.81370523361</v>
      </c>
      <c r="E52" s="5">
        <f t="shared" si="1"/>
        <v>41955.81370523361</v>
      </c>
      <c r="F52" s="5">
        <f t="shared" si="2"/>
        <v>14745.904545282134</v>
      </c>
      <c r="G52" s="5">
        <f t="shared" si="3"/>
        <v>36709.90915995148</v>
      </c>
      <c r="H52" s="23">
        <f t="shared" si="18"/>
        <v>24913.363925948288</v>
      </c>
      <c r="I52" s="5">
        <f t="shared" si="15"/>
        <v>59704.944063601753</v>
      </c>
      <c r="J52" s="23"/>
      <c r="K52" s="23">
        <f t="shared" si="16"/>
        <v>73.419818319902959</v>
      </c>
      <c r="L52" s="23"/>
      <c r="M52" s="23">
        <f t="shared" si="6"/>
        <v>59778.363881921658</v>
      </c>
      <c r="N52" s="23">
        <f>J52+L52+Grade12!I52</f>
        <v>58246.473928283551</v>
      </c>
      <c r="O52" s="23">
        <f t="shared" si="19"/>
        <v>761.34930695813853</v>
      </c>
      <c r="P52" s="23">
        <f t="shared" si="17"/>
        <v>566.26510853455864</v>
      </c>
      <c r="Q52" s="23"/>
    </row>
    <row r="53" spans="1:17" x14ac:dyDescent="0.2">
      <c r="A53" s="5">
        <v>62</v>
      </c>
      <c r="B53" s="1">
        <f t="shared" si="12"/>
        <v>2.8915200750886707</v>
      </c>
      <c r="C53" s="5">
        <f t="shared" si="13"/>
        <v>55808.211319463117</v>
      </c>
      <c r="D53" s="5">
        <f t="shared" si="14"/>
        <v>52712.179047864454</v>
      </c>
      <c r="E53" s="5">
        <f t="shared" si="1"/>
        <v>43212.179047864454</v>
      </c>
      <c r="F53" s="5">
        <f t="shared" si="2"/>
        <v>15281.744363914189</v>
      </c>
      <c r="G53" s="5">
        <f t="shared" si="3"/>
        <v>37430.434683950269</v>
      </c>
      <c r="H53" s="23">
        <f t="shared" si="18"/>
        <v>25536.198024096993</v>
      </c>
      <c r="I53" s="5">
        <f t="shared" si="15"/>
        <v>61000.345460191791</v>
      </c>
      <c r="J53" s="23"/>
      <c r="K53" s="23">
        <f t="shared" si="16"/>
        <v>74.860869367900534</v>
      </c>
      <c r="L53" s="23"/>
      <c r="M53" s="23">
        <f t="shared" si="6"/>
        <v>61075.206329559689</v>
      </c>
      <c r="N53" s="23">
        <f>J53+L53+Grade12!I53</f>
        <v>59504.966241490627</v>
      </c>
      <c r="O53" s="23">
        <f t="shared" si="19"/>
        <v>780.40932377032505</v>
      </c>
      <c r="P53" s="23">
        <f t="shared" si="17"/>
        <v>576.45900952624788</v>
      </c>
      <c r="Q53" s="23"/>
    </row>
    <row r="54" spans="1:17" x14ac:dyDescent="0.2">
      <c r="A54" s="5">
        <v>63</v>
      </c>
      <c r="B54" s="1">
        <f t="shared" si="12"/>
        <v>2.9638080769658868</v>
      </c>
      <c r="C54" s="5">
        <f t="shared" si="13"/>
        <v>57203.416602449688</v>
      </c>
      <c r="D54" s="5">
        <f t="shared" si="14"/>
        <v>53999.953524061064</v>
      </c>
      <c r="E54" s="5">
        <f t="shared" si="1"/>
        <v>44499.953524061064</v>
      </c>
      <c r="F54" s="5">
        <f t="shared" si="2"/>
        <v>15830.980178012045</v>
      </c>
      <c r="G54" s="5">
        <f t="shared" si="3"/>
        <v>38168.973346049017</v>
      </c>
      <c r="H54" s="23">
        <f t="shared" si="18"/>
        <v>26174.602974699417</v>
      </c>
      <c r="I54" s="5">
        <f t="shared" si="15"/>
        <v>62328.131891696583</v>
      </c>
      <c r="J54" s="23"/>
      <c r="K54" s="23">
        <f t="shared" si="16"/>
        <v>76.337946692098029</v>
      </c>
      <c r="L54" s="23"/>
      <c r="M54" s="23">
        <f t="shared" si="6"/>
        <v>62404.469838388679</v>
      </c>
      <c r="N54" s="23">
        <f>J54+L54+Grade12!I54</f>
        <v>60794.920862527899</v>
      </c>
      <c r="O54" s="23">
        <f t="shared" si="19"/>
        <v>799.94584100280872</v>
      </c>
      <c r="P54" s="23">
        <f t="shared" si="17"/>
        <v>586.83593834750945</v>
      </c>
      <c r="Q54" s="23"/>
    </row>
    <row r="55" spans="1:17" x14ac:dyDescent="0.2">
      <c r="A55" s="5">
        <v>64</v>
      </c>
      <c r="B55" s="1">
        <f t="shared" si="12"/>
        <v>3.0379032788900342</v>
      </c>
      <c r="C55" s="5">
        <f t="shared" si="13"/>
        <v>58633.502017510931</v>
      </c>
      <c r="D55" s="5">
        <f t="shared" si="14"/>
        <v>55319.922362162586</v>
      </c>
      <c r="E55" s="5">
        <f t="shared" si="1"/>
        <v>45819.922362162586</v>
      </c>
      <c r="F55" s="5">
        <f t="shared" si="2"/>
        <v>16393.946887462342</v>
      </c>
      <c r="G55" s="5">
        <f t="shared" si="3"/>
        <v>38925.975474700244</v>
      </c>
      <c r="H55" s="23">
        <f t="shared" si="18"/>
        <v>26828.968049066905</v>
      </c>
      <c r="I55" s="5">
        <f t="shared" si="15"/>
        <v>63689.112983988998</v>
      </c>
      <c r="J55" s="23"/>
      <c r="K55" s="23">
        <f t="shared" si="16"/>
        <v>77.851950949400489</v>
      </c>
      <c r="L55" s="23"/>
      <c r="M55" s="23">
        <f t="shared" si="6"/>
        <v>63766.964934938398</v>
      </c>
      <c r="N55" s="23">
        <f>J55+L55+Grade12!I55</f>
        <v>62117.124349091086</v>
      </c>
      <c r="O55" s="23">
        <f t="shared" si="19"/>
        <v>819.97077116611467</v>
      </c>
      <c r="P55" s="23">
        <f t="shared" si="17"/>
        <v>597.3991845027515</v>
      </c>
      <c r="Q55" s="23"/>
    </row>
    <row r="56" spans="1:17" x14ac:dyDescent="0.2">
      <c r="A56" s="5">
        <v>65</v>
      </c>
      <c r="B56" s="1">
        <f t="shared" si="12"/>
        <v>3.1138508608622844</v>
      </c>
      <c r="C56" s="5">
        <f t="shared" si="13"/>
        <v>60099.339567948693</v>
      </c>
      <c r="D56" s="5">
        <f t="shared" si="14"/>
        <v>56672.890421216645</v>
      </c>
      <c r="E56" s="5">
        <f t="shared" si="1"/>
        <v>47172.890421216645</v>
      </c>
      <c r="F56" s="5">
        <f t="shared" si="2"/>
        <v>16970.987764648897</v>
      </c>
      <c r="G56" s="5">
        <f t="shared" si="3"/>
        <v>39701.902656567749</v>
      </c>
      <c r="H56" s="23">
        <f t="shared" si="18"/>
        <v>27499.69225029357</v>
      </c>
      <c r="I56" s="5">
        <f t="shared" si="15"/>
        <v>65084.118603588715</v>
      </c>
      <c r="J56" s="23"/>
      <c r="K56" s="23">
        <f t="shared" si="16"/>
        <v>79.403805313135493</v>
      </c>
      <c r="L56" s="23"/>
      <c r="M56" s="23">
        <f t="shared" si="6"/>
        <v>65163.522408901852</v>
      </c>
      <c r="N56" s="23">
        <f>J56+L56+Grade12!I56</f>
        <v>63472.382922818375</v>
      </c>
      <c r="O56" s="23">
        <f t="shared" si="19"/>
        <v>840.49632458348731</v>
      </c>
      <c r="P56" s="23">
        <f t="shared" si="17"/>
        <v>608.15209659493382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79.403805313135493</v>
      </c>
      <c r="L57" s="23"/>
      <c r="M57" s="23">
        <f t="shared" si="6"/>
        <v>79.403805313135493</v>
      </c>
      <c r="N57" s="23">
        <f>J57+L57+Grade12!I57</f>
        <v>0</v>
      </c>
      <c r="O57" s="23">
        <f t="shared" si="19"/>
        <v>39.463691240628343</v>
      </c>
      <c r="P57" s="23">
        <f t="shared" si="17"/>
        <v>28.358563648624223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79.403805313135493</v>
      </c>
      <c r="L58" s="23"/>
      <c r="M58" s="23">
        <f t="shared" si="6"/>
        <v>79.403805313135493</v>
      </c>
      <c r="N58" s="23">
        <f>J58+L58+Grade12!I58</f>
        <v>0</v>
      </c>
      <c r="O58" s="23">
        <f t="shared" si="19"/>
        <v>39.463691240628343</v>
      </c>
      <c r="P58" s="23">
        <f t="shared" si="17"/>
        <v>28.164001978423524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79.403805313135493</v>
      </c>
      <c r="L59" s="23"/>
      <c r="M59" s="23">
        <f t="shared" si="6"/>
        <v>79.403805313135493</v>
      </c>
      <c r="N59" s="23">
        <f>J59+L59+Grade12!I59</f>
        <v>0</v>
      </c>
      <c r="O59" s="23">
        <f t="shared" si="19"/>
        <v>39.463691240628343</v>
      </c>
      <c r="P59" s="23">
        <f t="shared" si="17"/>
        <v>27.97077515169304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79.403805313135493</v>
      </c>
      <c r="L60" s="23"/>
      <c r="M60" s="23">
        <f t="shared" si="6"/>
        <v>79.403805313135493</v>
      </c>
      <c r="N60" s="23">
        <f>J60+L60+Grade12!I60</f>
        <v>0</v>
      </c>
      <c r="O60" s="23">
        <f t="shared" si="19"/>
        <v>39.463691240628343</v>
      </c>
      <c r="P60" s="23">
        <f t="shared" si="17"/>
        <v>27.778874010374636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79.403805313135493</v>
      </c>
      <c r="L61" s="23"/>
      <c r="M61" s="23">
        <f t="shared" si="6"/>
        <v>79.403805313135493</v>
      </c>
      <c r="N61" s="23">
        <f>J61+L61+Grade12!I61</f>
        <v>0</v>
      </c>
      <c r="O61" s="23">
        <f t="shared" si="19"/>
        <v>39.463691240628343</v>
      </c>
      <c r="P61" s="23">
        <f t="shared" si="17"/>
        <v>27.588289459241498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79.403805313135493</v>
      </c>
      <c r="L62" s="23"/>
      <c r="M62" s="23">
        <f t="shared" si="6"/>
        <v>79.403805313135493</v>
      </c>
      <c r="N62" s="23">
        <f>J62+L62+Grade12!I62</f>
        <v>0</v>
      </c>
      <c r="O62" s="23">
        <f t="shared" si="19"/>
        <v>39.463691240628343</v>
      </c>
      <c r="P62" s="23">
        <f t="shared" si="17"/>
        <v>27.399012465467134</v>
      </c>
      <c r="Q62" s="23"/>
    </row>
    <row r="63" spans="1:17" x14ac:dyDescent="0.2">
      <c r="A63" s="5">
        <v>72</v>
      </c>
      <c r="H63" s="22"/>
      <c r="J63" s="23"/>
      <c r="K63" s="23">
        <f>0.002*G56</f>
        <v>79.403805313135493</v>
      </c>
      <c r="L63" s="23"/>
      <c r="M63" s="23">
        <f t="shared" si="6"/>
        <v>79.403805313135493</v>
      </c>
      <c r="N63" s="23">
        <f>J63+L63+Grade12!I63</f>
        <v>0</v>
      </c>
      <c r="O63" s="23">
        <f t="shared" si="19"/>
        <v>39.463691240628343</v>
      </c>
      <c r="P63" s="23">
        <f t="shared" si="17"/>
        <v>27.211034058197203</v>
      </c>
      <c r="Q63" s="23"/>
    </row>
    <row r="64" spans="1:17" x14ac:dyDescent="0.2">
      <c r="A64" s="5">
        <v>73</v>
      </c>
      <c r="H64" s="22"/>
      <c r="J64" s="23"/>
      <c r="K64" s="23">
        <f>0.002*G56</f>
        <v>79.403805313135493</v>
      </c>
      <c r="L64" s="23"/>
      <c r="M64" s="23">
        <f t="shared" si="6"/>
        <v>79.403805313135493</v>
      </c>
      <c r="N64" s="23">
        <f>J64+L64+Grade12!I64</f>
        <v>0</v>
      </c>
      <c r="O64" s="23">
        <f t="shared" si="19"/>
        <v>39.463691240628343</v>
      </c>
      <c r="P64" s="23">
        <f t="shared" si="17"/>
        <v>27.024345328124383</v>
      </c>
      <c r="Q64" s="23"/>
    </row>
    <row r="65" spans="1:17" x14ac:dyDescent="0.2">
      <c r="A65" s="5">
        <v>74</v>
      </c>
      <c r="H65" s="22"/>
      <c r="J65" s="23"/>
      <c r="K65" s="23">
        <f>0.002*G56</f>
        <v>79.403805313135493</v>
      </c>
      <c r="L65" s="23"/>
      <c r="M65" s="23">
        <f t="shared" si="6"/>
        <v>79.403805313135493</v>
      </c>
      <c r="N65" s="23">
        <f>J65+L65+Grade12!I65</f>
        <v>0</v>
      </c>
      <c r="O65" s="23">
        <f t="shared" si="19"/>
        <v>39.463691240628343</v>
      </c>
      <c r="P65" s="23">
        <f t="shared" si="17"/>
        <v>26.83893742706605</v>
      </c>
      <c r="Q65" s="23"/>
    </row>
    <row r="66" spans="1:17" x14ac:dyDescent="0.2">
      <c r="A66" s="5">
        <v>75</v>
      </c>
      <c r="H66" s="22"/>
      <c r="J66" s="23"/>
      <c r="K66" s="23">
        <f>0.002*G56</f>
        <v>79.403805313135493</v>
      </c>
      <c r="L66" s="23"/>
      <c r="M66" s="23">
        <f t="shared" si="6"/>
        <v>79.403805313135493</v>
      </c>
      <c r="N66" s="23">
        <f>J66+L66+Grade12!I66</f>
        <v>0</v>
      </c>
      <c r="O66" s="23">
        <f t="shared" si="19"/>
        <v>39.463691240628343</v>
      </c>
      <c r="P66" s="23">
        <f t="shared" si="17"/>
        <v>26.654801567544983</v>
      </c>
      <c r="Q66" s="23"/>
    </row>
    <row r="67" spans="1:17" x14ac:dyDescent="0.2">
      <c r="A67" s="5">
        <v>76</v>
      </c>
      <c r="H67" s="22"/>
      <c r="J67" s="23"/>
      <c r="K67" s="23">
        <f>0.002*G56</f>
        <v>79.403805313135493</v>
      </c>
      <c r="L67" s="23"/>
      <c r="M67" s="23">
        <f t="shared" si="6"/>
        <v>79.403805313135493</v>
      </c>
      <c r="N67" s="23">
        <f>J67+L67+Grade12!I67</f>
        <v>0</v>
      </c>
      <c r="O67" s="23">
        <f t="shared" si="19"/>
        <v>39.463691240628343</v>
      </c>
      <c r="P67" s="23">
        <f t="shared" si="17"/>
        <v>26.471929022372848</v>
      </c>
      <c r="Q67" s="23"/>
    </row>
    <row r="68" spans="1:17" x14ac:dyDescent="0.2">
      <c r="A68" s="5">
        <v>77</v>
      </c>
      <c r="H68" s="22"/>
      <c r="J68" s="23"/>
      <c r="K68" s="23">
        <f>0.002*G56</f>
        <v>79.403805313135493</v>
      </c>
      <c r="L68" s="23"/>
      <c r="M68" s="23">
        <f t="shared" si="6"/>
        <v>79.403805313135493</v>
      </c>
      <c r="N68" s="23">
        <f>J68+L68+Grade12!I68</f>
        <v>0</v>
      </c>
      <c r="O68" s="23">
        <f t="shared" si="19"/>
        <v>39.463691240628343</v>
      </c>
      <c r="P68" s="23">
        <f t="shared" si="17"/>
        <v>26.29031112423656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8019.7843366266852</v>
      </c>
      <c r="L69" s="23"/>
      <c r="M69" s="23">
        <f t="shared" si="6"/>
        <v>8019.7843366266852</v>
      </c>
      <c r="N69" s="23">
        <f>J69+L69+Grade12!I69</f>
        <v>0</v>
      </c>
      <c r="O69" s="23">
        <f t="shared" si="19"/>
        <v>3985.8328153034627</v>
      </c>
      <c r="P69" s="23">
        <f>O69/return^(A69-startage+1)</f>
        <v>2637.1038657940376</v>
      </c>
      <c r="Q69" s="23"/>
    </row>
    <row r="70" spans="1:17" x14ac:dyDescent="0.2">
      <c r="A70" s="5">
        <v>79</v>
      </c>
      <c r="H70" s="22"/>
      <c r="P70" s="23">
        <f>SUM(P5:P69)</f>
        <v>2.7239366318099201E-10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1" sqref="N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Meta!A8+6</f>
        <v>20</v>
      </c>
      <c r="C2" s="8">
        <f>Meta!B8</f>
        <v>37437</v>
      </c>
      <c r="D2" s="8">
        <f>Meta!C8</f>
        <v>17038</v>
      </c>
      <c r="E2" s="1">
        <f>Meta!D8</f>
        <v>7.4999999999999997E-2</v>
      </c>
      <c r="F2" s="1">
        <f>Meta!H8</f>
        <v>1.8381311833585117</v>
      </c>
      <c r="G2" s="1">
        <f>Meta!E8</f>
        <v>0.497</v>
      </c>
      <c r="H2" s="1">
        <f>Meta!F8</f>
        <v>1</v>
      </c>
      <c r="I2" s="1">
        <f>Meta!D7</f>
        <v>7.6999999999999999E-2</v>
      </c>
      <c r="J2" s="14"/>
      <c r="K2" s="13">
        <f>IRR(O5:O69)+1</f>
        <v>1.006226313547262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B10" s="1">
        <v>1</v>
      </c>
      <c r="C10" s="5">
        <f>0.1*Grade13!C10</f>
        <v>1930.0648057147491</v>
      </c>
      <c r="D10" s="5">
        <f t="shared" ref="D10:D36" si="0">IF(A10&lt;startage,1,0)*(C10*(1-initialunempprob))+IF(A10=startage,1,0)*(C10*(1-unempprob))+IF(A10&gt;startage,1,0)*(C10*(1-unempprob)+unempprob*300*52)</f>
        <v>1781.4498156747136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136.28091089911558</v>
      </c>
      <c r="G10" s="5">
        <f t="shared" ref="G10:G56" si="3">D10-F10</f>
        <v>1645.1689047755981</v>
      </c>
      <c r="H10" s="23">
        <f>0.1*Grade13!H10</f>
        <v>883.14095565509479</v>
      </c>
      <c r="I10" s="5">
        <f t="shared" ref="I10:I36" si="4">G10+IF(A10&lt;startage,1,0)*(H10*(1-initialunempprob))+IF(A10&gt;=startage,1,0)*(H10*(1-unempprob))</f>
        <v>2460.3080068452505</v>
      </c>
      <c r="J10" s="23">
        <f>0.05*feel*Grade13!G10</f>
        <v>207.04305182969173</v>
      </c>
      <c r="K10" s="23">
        <f t="shared" ref="K10:K36" si="5">IF(A10&gt;=startage,1,0)*0.002*G10</f>
        <v>0</v>
      </c>
      <c r="L10" s="23">
        <f>coltuition</f>
        <v>3662</v>
      </c>
      <c r="M10" s="23">
        <f t="shared" ref="M10:M69" si="6">I10+K10</f>
        <v>2460.3080068452505</v>
      </c>
      <c r="N10" s="23">
        <f>J10+L10+Grade13!I10</f>
        <v>26809.223488932766</v>
      </c>
      <c r="O10" s="23">
        <f t="shared" ref="O10:O41" si="7">IF(A10&lt;startage,1,0)*(M10-N10)+IF(A10&gt;=startage,1,0)*(completionprob*(part*(I10-N10)+K10))</f>
        <v>-24348.915482087516</v>
      </c>
      <c r="P10" s="23">
        <f t="shared" ref="P10:P36" si="8">O10/return^(A10-startage+1)</f>
        <v>-24348.915482087516</v>
      </c>
      <c r="Q10" s="23"/>
    </row>
    <row r="11" spans="1:17" x14ac:dyDescent="0.2">
      <c r="A11" s="5">
        <v>20</v>
      </c>
      <c r="B11" s="1">
        <f t="shared" ref="B11:B36" si="9">(1+experiencepremium)^(A11-startage)</f>
        <v>1</v>
      </c>
      <c r="C11" s="5">
        <f t="shared" ref="C11:C36" si="10">pretaxincome*B11/expnorm</f>
        <v>20366.881503853056</v>
      </c>
      <c r="D11" s="5">
        <f t="shared" si="0"/>
        <v>18839.365391064079</v>
      </c>
      <c r="E11" s="5">
        <f t="shared" si="1"/>
        <v>9339.3653910640787</v>
      </c>
      <c r="F11" s="5">
        <f t="shared" si="2"/>
        <v>3351.0528001824214</v>
      </c>
      <c r="G11" s="5">
        <f t="shared" si="3"/>
        <v>15488.312590881658</v>
      </c>
      <c r="H11" s="23">
        <f t="shared" ref="H11:H37" si="11">benefits*B11/expnorm</f>
        <v>9269.1969725845647</v>
      </c>
      <c r="I11" s="5">
        <f t="shared" si="4"/>
        <v>24062.319790522379</v>
      </c>
      <c r="J11" s="23"/>
      <c r="K11" s="23">
        <f t="shared" si="5"/>
        <v>30.976625181763318</v>
      </c>
      <c r="L11" s="23"/>
      <c r="M11" s="23">
        <f t="shared" si="6"/>
        <v>24093.296415704142</v>
      </c>
      <c r="N11" s="23">
        <f>J11+L11+Grade13!I11</f>
        <v>24262.200117497363</v>
      </c>
      <c r="O11" s="23">
        <f t="shared" si="7"/>
        <v>-83.945139791230773</v>
      </c>
      <c r="P11" s="23">
        <f t="shared" si="8"/>
        <v>-83.425705192798958</v>
      </c>
      <c r="Q11" s="23"/>
    </row>
    <row r="12" spans="1:17" x14ac:dyDescent="0.2">
      <c r="A12" s="5">
        <v>21</v>
      </c>
      <c r="B12" s="1">
        <f t="shared" si="9"/>
        <v>1.0249999999999999</v>
      </c>
      <c r="C12" s="5">
        <f t="shared" si="10"/>
        <v>20876.053541449379</v>
      </c>
      <c r="D12" s="5">
        <f t="shared" si="0"/>
        <v>20480.349525840677</v>
      </c>
      <c r="E12" s="5">
        <f t="shared" si="1"/>
        <v>10980.349525840677</v>
      </c>
      <c r="F12" s="5">
        <f t="shared" si="2"/>
        <v>3886.8341201869807</v>
      </c>
      <c r="G12" s="5">
        <f t="shared" si="3"/>
        <v>16593.515405653696</v>
      </c>
      <c r="H12" s="23">
        <f t="shared" si="11"/>
        <v>9500.9268968991782</v>
      </c>
      <c r="I12" s="5">
        <f t="shared" si="4"/>
        <v>25381.872785285435</v>
      </c>
      <c r="J12" s="23"/>
      <c r="K12" s="23">
        <f t="shared" si="5"/>
        <v>33.187030811307395</v>
      </c>
      <c r="L12" s="23"/>
      <c r="M12" s="23">
        <f t="shared" si="6"/>
        <v>25415.059816096742</v>
      </c>
      <c r="N12" s="23">
        <f>J12+L12+Grade13!I12</f>
        <v>24778.529915434796</v>
      </c>
      <c r="O12" s="23">
        <f t="shared" si="7"/>
        <v>316.35536062898763</v>
      </c>
      <c r="P12" s="23">
        <f t="shared" si="8"/>
        <v>312.45239463791529</v>
      </c>
      <c r="Q12" s="23"/>
    </row>
    <row r="13" spans="1:17" x14ac:dyDescent="0.2">
      <c r="A13" s="5">
        <v>22</v>
      </c>
      <c r="B13" s="1">
        <f t="shared" si="9"/>
        <v>1.0506249999999999</v>
      </c>
      <c r="C13" s="5">
        <f t="shared" si="10"/>
        <v>21397.954879985617</v>
      </c>
      <c r="D13" s="5">
        <f t="shared" si="0"/>
        <v>20963.108263986695</v>
      </c>
      <c r="E13" s="5">
        <f t="shared" si="1"/>
        <v>11463.108263986695</v>
      </c>
      <c r="F13" s="5">
        <f t="shared" si="2"/>
        <v>4044.4548481916554</v>
      </c>
      <c r="G13" s="5">
        <f t="shared" si="3"/>
        <v>16918.653415795037</v>
      </c>
      <c r="H13" s="23">
        <f t="shared" si="11"/>
        <v>9738.4500693216578</v>
      </c>
      <c r="I13" s="5">
        <f t="shared" si="4"/>
        <v>25926.719729917571</v>
      </c>
      <c r="J13" s="23"/>
      <c r="K13" s="23">
        <f t="shared" si="5"/>
        <v>33.837306831590077</v>
      </c>
      <c r="L13" s="23"/>
      <c r="M13" s="23">
        <f t="shared" si="6"/>
        <v>25960.55703674916</v>
      </c>
      <c r="N13" s="23">
        <f>J13+L13+Grade13!I13</f>
        <v>25307.767958320663</v>
      </c>
      <c r="O13" s="23">
        <f t="shared" si="7"/>
        <v>324.4361719789639</v>
      </c>
      <c r="P13" s="23">
        <f t="shared" si="8"/>
        <v>318.45073658638762</v>
      </c>
      <c r="Q13" s="23"/>
    </row>
    <row r="14" spans="1:17" x14ac:dyDescent="0.2">
      <c r="A14" s="5">
        <v>23</v>
      </c>
      <c r="B14" s="1">
        <f t="shared" si="9"/>
        <v>1.0768906249999999</v>
      </c>
      <c r="C14" s="5">
        <f t="shared" si="10"/>
        <v>21932.903751985254</v>
      </c>
      <c r="D14" s="5">
        <f t="shared" si="0"/>
        <v>21457.935970586361</v>
      </c>
      <c r="E14" s="5">
        <f t="shared" si="1"/>
        <v>11957.935970586361</v>
      </c>
      <c r="F14" s="5">
        <f t="shared" si="2"/>
        <v>4206.0160943964465</v>
      </c>
      <c r="G14" s="5">
        <f t="shared" si="3"/>
        <v>17251.919876189913</v>
      </c>
      <c r="H14" s="23">
        <f t="shared" si="11"/>
        <v>9981.9113210546984</v>
      </c>
      <c r="I14" s="5">
        <f t="shared" si="4"/>
        <v>26485.187848165508</v>
      </c>
      <c r="J14" s="23"/>
      <c r="K14" s="23">
        <f t="shared" si="5"/>
        <v>34.503839752379825</v>
      </c>
      <c r="L14" s="23"/>
      <c r="M14" s="23">
        <f t="shared" si="6"/>
        <v>26519.691687917886</v>
      </c>
      <c r="N14" s="23">
        <f>J14+L14+Grade13!I14</f>
        <v>25850.236952278679</v>
      </c>
      <c r="O14" s="23">
        <f t="shared" si="7"/>
        <v>332.71900361268638</v>
      </c>
      <c r="P14" s="23">
        <f t="shared" si="8"/>
        <v>324.55994849011546</v>
      </c>
      <c r="Q14" s="23"/>
    </row>
    <row r="15" spans="1:17" x14ac:dyDescent="0.2">
      <c r="A15" s="5">
        <v>24</v>
      </c>
      <c r="B15" s="1">
        <f t="shared" si="9"/>
        <v>1.1038128906249998</v>
      </c>
      <c r="C15" s="5">
        <f t="shared" si="10"/>
        <v>22481.226345784882</v>
      </c>
      <c r="D15" s="5">
        <f t="shared" si="0"/>
        <v>21965.134369851017</v>
      </c>
      <c r="E15" s="5">
        <f t="shared" si="1"/>
        <v>12465.134369851017</v>
      </c>
      <c r="F15" s="5">
        <f t="shared" si="2"/>
        <v>4371.6163717563568</v>
      </c>
      <c r="G15" s="5">
        <f t="shared" si="3"/>
        <v>17593.51799809466</v>
      </c>
      <c r="H15" s="23">
        <f t="shared" si="11"/>
        <v>10231.459104081065</v>
      </c>
      <c r="I15" s="5">
        <f t="shared" si="4"/>
        <v>27057.617669369647</v>
      </c>
      <c r="J15" s="23"/>
      <c r="K15" s="23">
        <f t="shared" si="5"/>
        <v>35.187035996189323</v>
      </c>
      <c r="L15" s="23"/>
      <c r="M15" s="23">
        <f t="shared" si="6"/>
        <v>27092.804705365837</v>
      </c>
      <c r="N15" s="23">
        <f>J15+L15+Grade13!I15</f>
        <v>26406.267671085647</v>
      </c>
      <c r="O15" s="23">
        <f t="shared" si="7"/>
        <v>341.20890603725428</v>
      </c>
      <c r="P15" s="23">
        <f t="shared" si="8"/>
        <v>330.78210536881755</v>
      </c>
      <c r="Q15" s="23"/>
    </row>
    <row r="16" spans="1:17" x14ac:dyDescent="0.2">
      <c r="A16" s="5">
        <v>25</v>
      </c>
      <c r="B16" s="1">
        <f t="shared" si="9"/>
        <v>1.1314082128906247</v>
      </c>
      <c r="C16" s="5">
        <f t="shared" si="10"/>
        <v>23043.257004429503</v>
      </c>
      <c r="D16" s="5">
        <f t="shared" si="0"/>
        <v>22485.012729097292</v>
      </c>
      <c r="E16" s="5">
        <f t="shared" si="1"/>
        <v>12985.012729097292</v>
      </c>
      <c r="F16" s="5">
        <f t="shared" si="2"/>
        <v>4541.3566560502659</v>
      </c>
      <c r="G16" s="5">
        <f t="shared" si="3"/>
        <v>17943.656073047026</v>
      </c>
      <c r="H16" s="23">
        <f t="shared" si="11"/>
        <v>10487.245581683092</v>
      </c>
      <c r="I16" s="5">
        <f t="shared" si="4"/>
        <v>27644.358236103886</v>
      </c>
      <c r="J16" s="23"/>
      <c r="K16" s="23">
        <f t="shared" si="5"/>
        <v>35.887312146094054</v>
      </c>
      <c r="L16" s="23"/>
      <c r="M16" s="23">
        <f t="shared" si="6"/>
        <v>27680.245548249979</v>
      </c>
      <c r="N16" s="23">
        <f>J16+L16+Grade13!I16</f>
        <v>26976.199157862782</v>
      </c>
      <c r="O16" s="23">
        <f t="shared" si="7"/>
        <v>349.91105602243744</v>
      </c>
      <c r="P16" s="23">
        <f t="shared" si="8"/>
        <v>337.11932091694337</v>
      </c>
      <c r="Q16" s="23"/>
    </row>
    <row r="17" spans="1:17" x14ac:dyDescent="0.2">
      <c r="A17" s="5">
        <v>26</v>
      </c>
      <c r="B17" s="1">
        <f t="shared" si="9"/>
        <v>1.1596934182128902</v>
      </c>
      <c r="C17" s="5">
        <f t="shared" si="10"/>
        <v>23619.338429540239</v>
      </c>
      <c r="D17" s="5">
        <f t="shared" si="0"/>
        <v>23017.888047324723</v>
      </c>
      <c r="E17" s="5">
        <f t="shared" si="1"/>
        <v>13517.888047324723</v>
      </c>
      <c r="F17" s="5">
        <f t="shared" si="2"/>
        <v>4715.3404474515219</v>
      </c>
      <c r="G17" s="5">
        <f t="shared" si="3"/>
        <v>18302.5475998732</v>
      </c>
      <c r="H17" s="23">
        <f t="shared" si="11"/>
        <v>10749.426721225167</v>
      </c>
      <c r="I17" s="5">
        <f t="shared" si="4"/>
        <v>28245.767317006481</v>
      </c>
      <c r="J17" s="23"/>
      <c r="K17" s="23">
        <f t="shared" si="5"/>
        <v>36.605095199746401</v>
      </c>
      <c r="L17" s="23"/>
      <c r="M17" s="23">
        <f t="shared" si="6"/>
        <v>28282.372412206227</v>
      </c>
      <c r="N17" s="23">
        <f>J17+L17+Grade13!I17</f>
        <v>27560.378931809355</v>
      </c>
      <c r="O17" s="23">
        <f t="shared" si="7"/>
        <v>358.83075975724552</v>
      </c>
      <c r="P17" s="23">
        <f t="shared" si="8"/>
        <v>343.57374822549781</v>
      </c>
      <c r="Q17" s="23"/>
    </row>
    <row r="18" spans="1:17" x14ac:dyDescent="0.2">
      <c r="A18" s="5">
        <v>27</v>
      </c>
      <c r="B18" s="1">
        <f t="shared" si="9"/>
        <v>1.1886857536682125</v>
      </c>
      <c r="C18" s="5">
        <f t="shared" si="10"/>
        <v>24209.821890278745</v>
      </c>
      <c r="D18" s="5">
        <f t="shared" si="0"/>
        <v>23564.085248507839</v>
      </c>
      <c r="E18" s="5">
        <f t="shared" si="1"/>
        <v>14064.085248507839</v>
      </c>
      <c r="F18" s="5">
        <f t="shared" si="2"/>
        <v>4893.6738336378094</v>
      </c>
      <c r="G18" s="5">
        <f t="shared" si="3"/>
        <v>18670.411414870032</v>
      </c>
      <c r="H18" s="23">
        <f t="shared" si="11"/>
        <v>11018.162389255796</v>
      </c>
      <c r="I18" s="5">
        <f t="shared" si="4"/>
        <v>28862.211624931646</v>
      </c>
      <c r="J18" s="23"/>
      <c r="K18" s="23">
        <f t="shared" si="5"/>
        <v>37.340822829740063</v>
      </c>
      <c r="L18" s="23"/>
      <c r="M18" s="23">
        <f t="shared" si="6"/>
        <v>28899.552447761387</v>
      </c>
      <c r="N18" s="23">
        <f>J18+L18+Grade13!I18</f>
        <v>28159.163200104584</v>
      </c>
      <c r="O18" s="23">
        <f t="shared" si="7"/>
        <v>367.97345608543077</v>
      </c>
      <c r="P18" s="23">
        <f t="shared" si="8"/>
        <v>350.14758051734975</v>
      </c>
      <c r="Q18" s="23"/>
    </row>
    <row r="19" spans="1:17" x14ac:dyDescent="0.2">
      <c r="A19" s="5">
        <v>28</v>
      </c>
      <c r="B19" s="1">
        <f t="shared" si="9"/>
        <v>1.2184028975099177</v>
      </c>
      <c r="C19" s="5">
        <f t="shared" si="10"/>
        <v>24815.067437535712</v>
      </c>
      <c r="D19" s="5">
        <f t="shared" si="0"/>
        <v>24123.937379720533</v>
      </c>
      <c r="E19" s="5">
        <f t="shared" si="1"/>
        <v>14623.937379720533</v>
      </c>
      <c r="F19" s="5">
        <f t="shared" si="2"/>
        <v>5076.4655544787547</v>
      </c>
      <c r="G19" s="5">
        <f t="shared" si="3"/>
        <v>19047.471825241781</v>
      </c>
      <c r="H19" s="23">
        <f t="shared" si="11"/>
        <v>11293.61644898719</v>
      </c>
      <c r="I19" s="5">
        <f t="shared" si="4"/>
        <v>29494.067040554932</v>
      </c>
      <c r="J19" s="23"/>
      <c r="K19" s="23">
        <f t="shared" si="5"/>
        <v>38.094943650483565</v>
      </c>
      <c r="L19" s="23"/>
      <c r="M19" s="23">
        <f t="shared" si="6"/>
        <v>29532.161984205417</v>
      </c>
      <c r="N19" s="23">
        <f>J19+L19+Grade13!I19</f>
        <v>28772.917075107194</v>
      </c>
      <c r="O19" s="23">
        <f t="shared" si="7"/>
        <v>377.34471982181583</v>
      </c>
      <c r="P19" s="23">
        <f t="shared" si="8"/>
        <v>356.8430518961988</v>
      </c>
      <c r="Q19" s="23"/>
    </row>
    <row r="20" spans="1:17" x14ac:dyDescent="0.2">
      <c r="A20" s="5">
        <v>29</v>
      </c>
      <c r="B20" s="1">
        <f t="shared" si="9"/>
        <v>1.2488629699476654</v>
      </c>
      <c r="C20" s="5">
        <f t="shared" si="10"/>
        <v>25435.444123474103</v>
      </c>
      <c r="D20" s="5">
        <f t="shared" si="0"/>
        <v>24697.785814213545</v>
      </c>
      <c r="E20" s="5">
        <f t="shared" si="1"/>
        <v>15197.785814213545</v>
      </c>
      <c r="F20" s="5">
        <f t="shared" si="2"/>
        <v>5263.8270683407227</v>
      </c>
      <c r="G20" s="5">
        <f t="shared" si="3"/>
        <v>19433.95874587282</v>
      </c>
      <c r="H20" s="23">
        <f t="shared" si="11"/>
        <v>11575.956860211871</v>
      </c>
      <c r="I20" s="5">
        <f t="shared" si="4"/>
        <v>30141.7188415688</v>
      </c>
      <c r="J20" s="23"/>
      <c r="K20" s="23">
        <f t="shared" si="5"/>
        <v>38.867917491745644</v>
      </c>
      <c r="L20" s="23"/>
      <c r="M20" s="23">
        <f t="shared" si="6"/>
        <v>30180.586759060545</v>
      </c>
      <c r="N20" s="23">
        <f>J20+L20+Grade13!I20</f>
        <v>29402.014796984873</v>
      </c>
      <c r="O20" s="23">
        <f t="shared" si="7"/>
        <v>386.95026515160907</v>
      </c>
      <c r="P20" s="23">
        <f t="shared" si="8"/>
        <v>363.66243810958906</v>
      </c>
      <c r="Q20" s="23"/>
    </row>
    <row r="21" spans="1:17" x14ac:dyDescent="0.2">
      <c r="A21" s="5">
        <v>30</v>
      </c>
      <c r="B21" s="1">
        <f t="shared" si="9"/>
        <v>1.2800845441963571</v>
      </c>
      <c r="C21" s="5">
        <f t="shared" si="10"/>
        <v>26071.330226560953</v>
      </c>
      <c r="D21" s="5">
        <f t="shared" si="0"/>
        <v>25285.980459568884</v>
      </c>
      <c r="E21" s="5">
        <f t="shared" si="1"/>
        <v>15785.980459568884</v>
      </c>
      <c r="F21" s="5">
        <f t="shared" si="2"/>
        <v>5455.8726200492401</v>
      </c>
      <c r="G21" s="5">
        <f t="shared" si="3"/>
        <v>19830.107839519645</v>
      </c>
      <c r="H21" s="23">
        <f t="shared" si="11"/>
        <v>11865.355781717166</v>
      </c>
      <c r="I21" s="5">
        <f t="shared" si="4"/>
        <v>30805.561937608025</v>
      </c>
      <c r="J21" s="23"/>
      <c r="K21" s="23">
        <f t="shared" si="5"/>
        <v>39.66021567903929</v>
      </c>
      <c r="L21" s="23"/>
      <c r="M21" s="23">
        <f t="shared" si="6"/>
        <v>30845.222153287064</v>
      </c>
      <c r="N21" s="23">
        <f>J21+L21+Grade13!I21</f>
        <v>30046.8399619095</v>
      </c>
      <c r="O21" s="23">
        <f t="shared" si="7"/>
        <v>396.79594911464949</v>
      </c>
      <c r="P21" s="23">
        <f t="shared" si="8"/>
        <v>370.60805732610805</v>
      </c>
      <c r="Q21" s="23"/>
    </row>
    <row r="22" spans="1:17" x14ac:dyDescent="0.2">
      <c r="A22" s="5">
        <v>31</v>
      </c>
      <c r="B22" s="1">
        <f t="shared" si="9"/>
        <v>1.312086657801266</v>
      </c>
      <c r="C22" s="5">
        <f t="shared" si="10"/>
        <v>26723.113482224977</v>
      </c>
      <c r="D22" s="5">
        <f t="shared" si="0"/>
        <v>25888.879971058104</v>
      </c>
      <c r="E22" s="5">
        <f t="shared" si="1"/>
        <v>16388.879971058104</v>
      </c>
      <c r="F22" s="5">
        <f t="shared" si="2"/>
        <v>5652.7193105504712</v>
      </c>
      <c r="G22" s="5">
        <f t="shared" si="3"/>
        <v>20236.160660507634</v>
      </c>
      <c r="H22" s="23">
        <f t="shared" si="11"/>
        <v>12161.989676260093</v>
      </c>
      <c r="I22" s="5">
        <f t="shared" si="4"/>
        <v>31486.001111048223</v>
      </c>
      <c r="J22" s="23"/>
      <c r="K22" s="23">
        <f t="shared" si="5"/>
        <v>40.472321321015272</v>
      </c>
      <c r="L22" s="23"/>
      <c r="M22" s="23">
        <f t="shared" si="6"/>
        <v>31526.473432369239</v>
      </c>
      <c r="N22" s="23">
        <f>J22+L22+Grade13!I22</f>
        <v>30707.785755957229</v>
      </c>
      <c r="O22" s="23">
        <f t="shared" si="7"/>
        <v>406.88777517676829</v>
      </c>
      <c r="P22" s="23">
        <f t="shared" si="8"/>
        <v>377.68227092709316</v>
      </c>
      <c r="Q22" s="23"/>
    </row>
    <row r="23" spans="1:17" x14ac:dyDescent="0.2">
      <c r="A23" s="5">
        <v>32</v>
      </c>
      <c r="B23" s="1">
        <f t="shared" si="9"/>
        <v>1.3448888242462975</v>
      </c>
      <c r="C23" s="5">
        <f t="shared" si="10"/>
        <v>27391.191319280599</v>
      </c>
      <c r="D23" s="5">
        <f t="shared" si="0"/>
        <v>26506.851970334556</v>
      </c>
      <c r="E23" s="5">
        <f t="shared" si="1"/>
        <v>17006.851970334556</v>
      </c>
      <c r="F23" s="5">
        <f t="shared" si="2"/>
        <v>5854.4871683142319</v>
      </c>
      <c r="G23" s="5">
        <f t="shared" si="3"/>
        <v>20652.364802020325</v>
      </c>
      <c r="H23" s="23">
        <f t="shared" si="11"/>
        <v>12466.039418166594</v>
      </c>
      <c r="I23" s="5">
        <f t="shared" si="4"/>
        <v>32183.451263824427</v>
      </c>
      <c r="J23" s="23"/>
      <c r="K23" s="23">
        <f t="shared" si="5"/>
        <v>41.304729604040652</v>
      </c>
      <c r="L23" s="23"/>
      <c r="M23" s="23">
        <f t="shared" si="6"/>
        <v>32224.755993428469</v>
      </c>
      <c r="N23" s="23">
        <f>J23+L23+Grade13!I23</f>
        <v>31385.25519485616</v>
      </c>
      <c r="O23" s="23">
        <f t="shared" si="7"/>
        <v>417.23189689043704</v>
      </c>
      <c r="P23" s="23">
        <f t="shared" si="8"/>
        <v>384.88748431311205</v>
      </c>
      <c r="Q23" s="23"/>
    </row>
    <row r="24" spans="1:17" x14ac:dyDescent="0.2">
      <c r="A24" s="5">
        <v>33</v>
      </c>
      <c r="B24" s="1">
        <f t="shared" si="9"/>
        <v>1.3785110448524549</v>
      </c>
      <c r="C24" s="5">
        <f t="shared" si="10"/>
        <v>28075.971102262611</v>
      </c>
      <c r="D24" s="5">
        <f t="shared" si="0"/>
        <v>27140.273269592915</v>
      </c>
      <c r="E24" s="5">
        <f t="shared" si="1"/>
        <v>17640.273269592915</v>
      </c>
      <c r="F24" s="5">
        <f t="shared" si="2"/>
        <v>6061.2992225220869</v>
      </c>
      <c r="G24" s="5">
        <f t="shared" si="3"/>
        <v>21078.974047070828</v>
      </c>
      <c r="H24" s="23">
        <f t="shared" si="11"/>
        <v>12777.69040362076</v>
      </c>
      <c r="I24" s="5">
        <f t="shared" si="4"/>
        <v>32898.337670420035</v>
      </c>
      <c r="J24" s="23"/>
      <c r="K24" s="23">
        <f t="shared" si="5"/>
        <v>42.157948094141659</v>
      </c>
      <c r="L24" s="23"/>
      <c r="M24" s="23">
        <f t="shared" si="6"/>
        <v>32940.495618514178</v>
      </c>
      <c r="N24" s="23">
        <f>J24+L24+Grade13!I24</f>
        <v>32079.661369727561</v>
      </c>
      <c r="O24" s="23">
        <f t="shared" si="7"/>
        <v>427.83462164694788</v>
      </c>
      <c r="P24" s="23">
        <f t="shared" si="8"/>
        <v>392.22614772550219</v>
      </c>
      <c r="Q24" s="23"/>
    </row>
    <row r="25" spans="1:17" x14ac:dyDescent="0.2">
      <c r="A25" s="5">
        <v>34</v>
      </c>
      <c r="B25" s="1">
        <f t="shared" si="9"/>
        <v>1.4129738209737661</v>
      </c>
      <c r="C25" s="5">
        <f t="shared" si="10"/>
        <v>28777.870379819175</v>
      </c>
      <c r="D25" s="5">
        <f t="shared" si="0"/>
        <v>27789.530101332737</v>
      </c>
      <c r="E25" s="5">
        <f t="shared" si="1"/>
        <v>18289.530101332737</v>
      </c>
      <c r="F25" s="5">
        <f t="shared" si="2"/>
        <v>6273.2815780851388</v>
      </c>
      <c r="G25" s="5">
        <f t="shared" si="3"/>
        <v>21516.248523247599</v>
      </c>
      <c r="H25" s="23">
        <f t="shared" si="11"/>
        <v>13097.132663711276</v>
      </c>
      <c r="I25" s="5">
        <f t="shared" si="4"/>
        <v>33631.096237180529</v>
      </c>
      <c r="J25" s="23"/>
      <c r="K25" s="23">
        <f t="shared" si="5"/>
        <v>43.032497046495202</v>
      </c>
      <c r="L25" s="23"/>
      <c r="M25" s="23">
        <f t="shared" si="6"/>
        <v>33674.128734227023</v>
      </c>
      <c r="N25" s="23">
        <f>J25+L25+Grade13!I25</f>
        <v>32791.427698970758</v>
      </c>
      <c r="O25" s="23">
        <f t="shared" si="7"/>
        <v>438.70241452236439</v>
      </c>
      <c r="P25" s="23">
        <f t="shared" si="8"/>
        <v>399.70075708320473</v>
      </c>
      <c r="Q25" s="23"/>
    </row>
    <row r="26" spans="1:17" x14ac:dyDescent="0.2">
      <c r="A26" s="5">
        <v>35</v>
      </c>
      <c r="B26" s="1">
        <f t="shared" si="9"/>
        <v>1.4482981664981105</v>
      </c>
      <c r="C26" s="5">
        <f t="shared" si="10"/>
        <v>29497.317139314659</v>
      </c>
      <c r="D26" s="5">
        <f t="shared" si="0"/>
        <v>28455.01835386606</v>
      </c>
      <c r="E26" s="5">
        <f t="shared" si="1"/>
        <v>18955.01835386606</v>
      </c>
      <c r="F26" s="5">
        <f t="shared" si="2"/>
        <v>6490.5634925372688</v>
      </c>
      <c r="G26" s="5">
        <f t="shared" si="3"/>
        <v>21964.454861328792</v>
      </c>
      <c r="H26" s="23">
        <f t="shared" si="11"/>
        <v>13424.560980304062</v>
      </c>
      <c r="I26" s="5">
        <f t="shared" si="4"/>
        <v>34382.173768110049</v>
      </c>
      <c r="J26" s="23"/>
      <c r="K26" s="23">
        <f t="shared" si="5"/>
        <v>43.928909722657586</v>
      </c>
      <c r="L26" s="23"/>
      <c r="M26" s="23">
        <f t="shared" si="6"/>
        <v>34426.102677832707</v>
      </c>
      <c r="N26" s="23">
        <f>J26+L26+Grade13!I26</f>
        <v>33520.988186445022</v>
      </c>
      <c r="O26" s="23">
        <f t="shared" si="7"/>
        <v>449.84190221967964</v>
      </c>
      <c r="P26" s="23">
        <f t="shared" si="8"/>
        <v>407.31385483526589</v>
      </c>
      <c r="Q26" s="23"/>
    </row>
    <row r="27" spans="1:17" x14ac:dyDescent="0.2">
      <c r="A27" s="5">
        <v>36</v>
      </c>
      <c r="B27" s="1">
        <f t="shared" si="9"/>
        <v>1.4845056206605631</v>
      </c>
      <c r="C27" s="5">
        <f t="shared" si="10"/>
        <v>30234.750067797526</v>
      </c>
      <c r="D27" s="5">
        <f t="shared" si="0"/>
        <v>29137.143812712711</v>
      </c>
      <c r="E27" s="5">
        <f t="shared" si="1"/>
        <v>19637.143812712711</v>
      </c>
      <c r="F27" s="5">
        <f t="shared" si="2"/>
        <v>6713.2774548507005</v>
      </c>
      <c r="G27" s="5">
        <f t="shared" si="3"/>
        <v>22423.866357862011</v>
      </c>
      <c r="H27" s="23">
        <f t="shared" si="11"/>
        <v>13760.175004811663</v>
      </c>
      <c r="I27" s="5">
        <f t="shared" si="4"/>
        <v>35152.028237312799</v>
      </c>
      <c r="J27" s="23"/>
      <c r="K27" s="23">
        <f t="shared" si="5"/>
        <v>44.847732715724021</v>
      </c>
      <c r="L27" s="23"/>
      <c r="M27" s="23">
        <f t="shared" si="6"/>
        <v>35196.875970028523</v>
      </c>
      <c r="N27" s="23">
        <f>J27+L27+Grade13!I27</f>
        <v>34268.787686106138</v>
      </c>
      <c r="O27" s="23">
        <f t="shared" si="7"/>
        <v>461.2598771094257</v>
      </c>
      <c r="P27" s="23">
        <f t="shared" si="8"/>
        <v>415.06803082914723</v>
      </c>
      <c r="Q27" s="23"/>
    </row>
    <row r="28" spans="1:17" x14ac:dyDescent="0.2">
      <c r="A28" s="5">
        <v>37</v>
      </c>
      <c r="B28" s="1">
        <f t="shared" si="9"/>
        <v>1.521618261177077</v>
      </c>
      <c r="C28" s="5">
        <f t="shared" si="10"/>
        <v>30990.618819492458</v>
      </c>
      <c r="D28" s="5">
        <f t="shared" si="0"/>
        <v>29836.322408030526</v>
      </c>
      <c r="E28" s="5">
        <f t="shared" si="1"/>
        <v>20336.322408030526</v>
      </c>
      <c r="F28" s="5">
        <f t="shared" si="2"/>
        <v>6941.5592662219669</v>
      </c>
      <c r="G28" s="5">
        <f t="shared" si="3"/>
        <v>22894.763141808558</v>
      </c>
      <c r="H28" s="23">
        <f t="shared" si="11"/>
        <v>14104.179379931951</v>
      </c>
      <c r="I28" s="5">
        <f t="shared" si="4"/>
        <v>35941.129068245617</v>
      </c>
      <c r="J28" s="23"/>
      <c r="K28" s="23">
        <f t="shared" si="5"/>
        <v>45.789526283617121</v>
      </c>
      <c r="L28" s="23"/>
      <c r="M28" s="23">
        <f t="shared" si="6"/>
        <v>35986.918594529234</v>
      </c>
      <c r="N28" s="23">
        <f>J28+L28+Grade13!I28</f>
        <v>35035.282173258798</v>
      </c>
      <c r="O28" s="23">
        <f t="shared" si="7"/>
        <v>472.96330137140643</v>
      </c>
      <c r="P28" s="23">
        <f t="shared" si="8"/>
        <v>422.96592319533363</v>
      </c>
      <c r="Q28" s="23"/>
    </row>
    <row r="29" spans="1:17" x14ac:dyDescent="0.2">
      <c r="A29" s="5">
        <v>38</v>
      </c>
      <c r="B29" s="1">
        <f t="shared" si="9"/>
        <v>1.559658717706504</v>
      </c>
      <c r="C29" s="5">
        <f t="shared" si="10"/>
        <v>31765.384289979771</v>
      </c>
      <c r="D29" s="5">
        <f t="shared" si="0"/>
        <v>30552.98046823129</v>
      </c>
      <c r="E29" s="5">
        <f t="shared" si="1"/>
        <v>21052.98046823129</v>
      </c>
      <c r="F29" s="5">
        <f t="shared" si="2"/>
        <v>7175.5481228775161</v>
      </c>
      <c r="G29" s="5">
        <f t="shared" si="3"/>
        <v>23377.432345353773</v>
      </c>
      <c r="H29" s="23">
        <f t="shared" si="11"/>
        <v>14456.783864430252</v>
      </c>
      <c r="I29" s="5">
        <f t="shared" si="4"/>
        <v>36749.957419951752</v>
      </c>
      <c r="J29" s="23"/>
      <c r="K29" s="23">
        <f t="shared" si="5"/>
        <v>46.754864690707549</v>
      </c>
      <c r="L29" s="23"/>
      <c r="M29" s="23">
        <f t="shared" si="6"/>
        <v>36796.712284642461</v>
      </c>
      <c r="N29" s="23">
        <f>J29+L29+Grade13!I29</f>
        <v>35820.939022590268</v>
      </c>
      <c r="O29" s="23">
        <f t="shared" si="7"/>
        <v>484.95931123993915</v>
      </c>
      <c r="P29" s="23">
        <f t="shared" si="8"/>
        <v>431.01021924841359</v>
      </c>
      <c r="Q29" s="23"/>
    </row>
    <row r="30" spans="1:17" x14ac:dyDescent="0.2">
      <c r="A30" s="5">
        <v>39</v>
      </c>
      <c r="B30" s="1">
        <f t="shared" si="9"/>
        <v>1.5986501856491666</v>
      </c>
      <c r="C30" s="5">
        <f t="shared" si="10"/>
        <v>32559.518897229264</v>
      </c>
      <c r="D30" s="5">
        <f t="shared" si="0"/>
        <v>31287.554979937071</v>
      </c>
      <c r="E30" s="5">
        <f t="shared" si="1"/>
        <v>21787.554979937071</v>
      </c>
      <c r="F30" s="5">
        <f t="shared" si="2"/>
        <v>7415.3867009494534</v>
      </c>
      <c r="G30" s="5">
        <f t="shared" si="3"/>
        <v>23872.168278987618</v>
      </c>
      <c r="H30" s="23">
        <f t="shared" si="11"/>
        <v>14818.203461041006</v>
      </c>
      <c r="I30" s="5">
        <f t="shared" si="4"/>
        <v>37579.006480450553</v>
      </c>
      <c r="J30" s="23"/>
      <c r="K30" s="23">
        <f t="shared" si="5"/>
        <v>47.744336557975238</v>
      </c>
      <c r="L30" s="23"/>
      <c r="M30" s="23">
        <f t="shared" si="6"/>
        <v>37626.750817008528</v>
      </c>
      <c r="N30" s="23">
        <f>J30+L30+Grade13!I30</f>
        <v>36626.23729315502</v>
      </c>
      <c r="O30" s="23">
        <f t="shared" si="7"/>
        <v>497.2552213551935</v>
      </c>
      <c r="P30" s="23">
        <f t="shared" si="8"/>
        <v>439.20365640493856</v>
      </c>
      <c r="Q30" s="23"/>
    </row>
    <row r="31" spans="1:17" x14ac:dyDescent="0.2">
      <c r="A31" s="5">
        <v>40</v>
      </c>
      <c r="B31" s="1">
        <f t="shared" si="9"/>
        <v>1.6386164402903955</v>
      </c>
      <c r="C31" s="5">
        <f t="shared" si="10"/>
        <v>33373.506869659992</v>
      </c>
      <c r="D31" s="5">
        <f t="shared" si="0"/>
        <v>32040.493854435495</v>
      </c>
      <c r="E31" s="5">
        <f t="shared" si="1"/>
        <v>22540.493854435495</v>
      </c>
      <c r="F31" s="5">
        <f t="shared" si="2"/>
        <v>7661.2212434731891</v>
      </c>
      <c r="G31" s="5">
        <f t="shared" si="3"/>
        <v>24379.272610962307</v>
      </c>
      <c r="H31" s="23">
        <f t="shared" si="11"/>
        <v>15188.658547567031</v>
      </c>
      <c r="I31" s="5">
        <f t="shared" si="4"/>
        <v>38428.781767461813</v>
      </c>
      <c r="J31" s="23"/>
      <c r="K31" s="23">
        <f t="shared" si="5"/>
        <v>48.758545221924614</v>
      </c>
      <c r="L31" s="23"/>
      <c r="M31" s="23">
        <f t="shared" si="6"/>
        <v>38477.540312683741</v>
      </c>
      <c r="N31" s="23">
        <f>J31+L31+Grade13!I31</f>
        <v>37451.668020483892</v>
      </c>
      <c r="O31" s="23">
        <f t="shared" si="7"/>
        <v>509.85852922332299</v>
      </c>
      <c r="P31" s="23">
        <f t="shared" si="8"/>
        <v>447.54902311841585</v>
      </c>
      <c r="Q31" s="23"/>
    </row>
    <row r="32" spans="1:17" x14ac:dyDescent="0.2">
      <c r="A32" s="5">
        <v>41</v>
      </c>
      <c r="B32" s="1">
        <f t="shared" si="9"/>
        <v>1.6795818512976552</v>
      </c>
      <c r="C32" s="5">
        <f t="shared" si="10"/>
        <v>34207.844541401486</v>
      </c>
      <c r="D32" s="5">
        <f t="shared" si="0"/>
        <v>32812.256200796372</v>
      </c>
      <c r="E32" s="5">
        <f t="shared" si="1"/>
        <v>23312.256200796372</v>
      </c>
      <c r="F32" s="5">
        <f t="shared" si="2"/>
        <v>7913.2016495600146</v>
      </c>
      <c r="G32" s="5">
        <f t="shared" si="3"/>
        <v>24899.054551236357</v>
      </c>
      <c r="H32" s="23">
        <f t="shared" si="11"/>
        <v>15568.375011256205</v>
      </c>
      <c r="I32" s="5">
        <f t="shared" si="4"/>
        <v>39299.801436648348</v>
      </c>
      <c r="J32" s="23"/>
      <c r="K32" s="23">
        <f t="shared" si="5"/>
        <v>49.798109102472715</v>
      </c>
      <c r="L32" s="23"/>
      <c r="M32" s="23">
        <f t="shared" si="6"/>
        <v>39349.599545750818</v>
      </c>
      <c r="N32" s="23">
        <f>J32+L32+Grade13!I32</f>
        <v>38297.734515995995</v>
      </c>
      <c r="O32" s="23">
        <f t="shared" si="7"/>
        <v>522.77691978814812</v>
      </c>
      <c r="P32" s="23">
        <f t="shared" si="8"/>
        <v>456.0491598317866</v>
      </c>
      <c r="Q32" s="23"/>
    </row>
    <row r="33" spans="1:17" x14ac:dyDescent="0.2">
      <c r="A33" s="5">
        <v>42</v>
      </c>
      <c r="B33" s="1">
        <f t="shared" si="9"/>
        <v>1.7215713975800966</v>
      </c>
      <c r="C33" s="5">
        <f t="shared" si="10"/>
        <v>35063.040654936522</v>
      </c>
      <c r="D33" s="5">
        <f t="shared" si="0"/>
        <v>33603.312605816289</v>
      </c>
      <c r="E33" s="5">
        <f t="shared" si="1"/>
        <v>24103.312605816289</v>
      </c>
      <c r="F33" s="5">
        <f t="shared" si="2"/>
        <v>8171.4815657990184</v>
      </c>
      <c r="G33" s="5">
        <f t="shared" si="3"/>
        <v>25431.83104001727</v>
      </c>
      <c r="H33" s="23">
        <f t="shared" si="11"/>
        <v>15957.58438653761</v>
      </c>
      <c r="I33" s="5">
        <f t="shared" si="4"/>
        <v>40192.596597564559</v>
      </c>
      <c r="J33" s="23"/>
      <c r="K33" s="23">
        <f t="shared" si="5"/>
        <v>50.863662080034544</v>
      </c>
      <c r="L33" s="23"/>
      <c r="M33" s="23">
        <f t="shared" si="6"/>
        <v>40243.460259644591</v>
      </c>
      <c r="N33" s="23">
        <f>J33+L33+Grade13!I33</f>
        <v>39164.952673895896</v>
      </c>
      <c r="O33" s="23">
        <f t="shared" si="7"/>
        <v>536.01827011710304</v>
      </c>
      <c r="P33" s="23">
        <f t="shared" si="8"/>
        <v>464.70695994764702</v>
      </c>
      <c r="Q33" s="23"/>
    </row>
    <row r="34" spans="1:17" x14ac:dyDescent="0.2">
      <c r="A34" s="5">
        <v>43</v>
      </c>
      <c r="B34" s="1">
        <f t="shared" si="9"/>
        <v>1.7646106825195991</v>
      </c>
      <c r="C34" s="5">
        <f t="shared" si="10"/>
        <v>35939.616671309937</v>
      </c>
      <c r="D34" s="5">
        <f t="shared" si="0"/>
        <v>34414.145420961693</v>
      </c>
      <c r="E34" s="5">
        <f t="shared" si="1"/>
        <v>24914.145420961693</v>
      </c>
      <c r="F34" s="5">
        <f t="shared" si="2"/>
        <v>8436.2184799439929</v>
      </c>
      <c r="G34" s="5">
        <f t="shared" si="3"/>
        <v>25977.9269410177</v>
      </c>
      <c r="H34" s="23">
        <f t="shared" si="11"/>
        <v>16356.523996201051</v>
      </c>
      <c r="I34" s="5">
        <f t="shared" si="4"/>
        <v>41107.711637503671</v>
      </c>
      <c r="J34" s="23"/>
      <c r="K34" s="23">
        <f t="shared" si="5"/>
        <v>51.955853882035399</v>
      </c>
      <c r="L34" s="23"/>
      <c r="M34" s="23">
        <f t="shared" si="6"/>
        <v>41159.667491385706</v>
      </c>
      <c r="N34" s="23">
        <f>J34+L34+Grade13!I34</f>
        <v>40053.851285743287</v>
      </c>
      <c r="O34" s="23">
        <f t="shared" si="7"/>
        <v>549.5906542042826</v>
      </c>
      <c r="P34" s="23">
        <f t="shared" si="8"/>
        <v>473.52537081652957</v>
      </c>
      <c r="Q34" s="23"/>
    </row>
    <row r="35" spans="1:17" x14ac:dyDescent="0.2">
      <c r="A35" s="5">
        <v>44</v>
      </c>
      <c r="B35" s="1">
        <f t="shared" si="9"/>
        <v>1.8087259495825889</v>
      </c>
      <c r="C35" s="5">
        <f t="shared" si="10"/>
        <v>36838.107088092685</v>
      </c>
      <c r="D35" s="5">
        <f t="shared" si="0"/>
        <v>35245.249056485736</v>
      </c>
      <c r="E35" s="5">
        <f t="shared" si="1"/>
        <v>25745.249056485736</v>
      </c>
      <c r="F35" s="5">
        <f t="shared" si="2"/>
        <v>8707.5738169425931</v>
      </c>
      <c r="G35" s="5">
        <f t="shared" si="3"/>
        <v>26537.675239543143</v>
      </c>
      <c r="H35" s="23">
        <f t="shared" si="11"/>
        <v>16765.437096106074</v>
      </c>
      <c r="I35" s="5">
        <f t="shared" si="4"/>
        <v>42045.704553441261</v>
      </c>
      <c r="J35" s="23"/>
      <c r="K35" s="23">
        <f t="shared" si="5"/>
        <v>53.075350479086289</v>
      </c>
      <c r="L35" s="23"/>
      <c r="M35" s="23">
        <f t="shared" si="6"/>
        <v>42098.779903920346</v>
      </c>
      <c r="N35" s="23">
        <f>J35+L35+Grade13!I35</f>
        <v>40964.97236288686</v>
      </c>
      <c r="O35" s="23">
        <f t="shared" si="7"/>
        <v>563.50234789364333</v>
      </c>
      <c r="P35" s="23">
        <f t="shared" si="8"/>
        <v>482.50739474368953</v>
      </c>
      <c r="Q35" s="23"/>
    </row>
    <row r="36" spans="1:17" x14ac:dyDescent="0.2">
      <c r="A36" s="5">
        <v>45</v>
      </c>
      <c r="B36" s="1">
        <f t="shared" si="9"/>
        <v>1.8539440983221533</v>
      </c>
      <c r="C36" s="5">
        <f t="shared" si="10"/>
        <v>37759.059765294995</v>
      </c>
      <c r="D36" s="5">
        <f t="shared" si="0"/>
        <v>36097.130282897873</v>
      </c>
      <c r="E36" s="5">
        <f t="shared" si="1"/>
        <v>26597.130282897873</v>
      </c>
      <c r="F36" s="5">
        <f t="shared" si="2"/>
        <v>8985.7130373661566</v>
      </c>
      <c r="G36" s="5">
        <f t="shared" si="3"/>
        <v>27111.417245531717</v>
      </c>
      <c r="H36" s="23">
        <f t="shared" si="11"/>
        <v>17184.573023508725</v>
      </c>
      <c r="I36" s="5">
        <f t="shared" si="4"/>
        <v>43007.147292277288</v>
      </c>
      <c r="J36" s="23"/>
      <c r="K36" s="23">
        <f t="shared" si="5"/>
        <v>54.222834491063438</v>
      </c>
      <c r="L36" s="23"/>
      <c r="M36" s="23">
        <f t="shared" si="6"/>
        <v>43061.37012676835</v>
      </c>
      <c r="N36" s="23">
        <f>J36+L36+Grade13!I36</f>
        <v>41898.871466959034</v>
      </c>
      <c r="O36" s="23">
        <f t="shared" si="7"/>
        <v>577.76183392523103</v>
      </c>
      <c r="P36" s="23">
        <f t="shared" si="8"/>
        <v>491.65609001462582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1.9002927007802071</v>
      </c>
      <c r="C37" s="5">
        <f t="shared" ref="C37:C56" si="13">pretaxincome*B37/expnorm</f>
        <v>38703.036259427368</v>
      </c>
      <c r="D37" s="5">
        <f t="shared" ref="D37:D56" si="14">IF(A37&lt;startage,1,0)*(C37*(1-initialunempprob))+IF(A37=startage,1,0)*(C37*(1-unempprob))+IF(A37&gt;startage,1,0)*(C37*(1-unempprob)+unempprob*300*52)</f>
        <v>36970.30853997032</v>
      </c>
      <c r="E37" s="5">
        <f t="shared" si="1"/>
        <v>27470.30853997032</v>
      </c>
      <c r="F37" s="5">
        <f t="shared" si="2"/>
        <v>9270.8057383003088</v>
      </c>
      <c r="G37" s="5">
        <f t="shared" si="3"/>
        <v>27699.502801670009</v>
      </c>
      <c r="H37" s="23">
        <f t="shared" si="11"/>
        <v>17614.187349096443</v>
      </c>
      <c r="I37" s="5">
        <f t="shared" ref="I37:I56" si="15">G37+IF(A37&lt;startage,1,0)*(H37*(1-initialunempprob))+IF(A37&gt;=startage,1,0)*(H37*(1-unempprob))</f>
        <v>43992.626099584217</v>
      </c>
      <c r="J37" s="23"/>
      <c r="K37" s="23">
        <f t="shared" ref="K37:K56" si="16">IF(A37&gt;=startage,1,0)*0.002*G37</f>
        <v>55.399005603340022</v>
      </c>
      <c r="L37" s="23"/>
      <c r="M37" s="23">
        <f t="shared" si="6"/>
        <v>44048.02510518756</v>
      </c>
      <c r="N37" s="23">
        <f>J37+L37+Grade13!I37</f>
        <v>42856.118048632998</v>
      </c>
      <c r="O37" s="23">
        <f t="shared" si="7"/>
        <v>592.37780710761592</v>
      </c>
      <c r="P37" s="23">
        <f t="shared" ref="P37:P68" si="17">O37/return^(A37-startage+1)</f>
        <v>500.97457193978181</v>
      </c>
      <c r="Q37" s="23"/>
    </row>
    <row r="38" spans="1:17" x14ac:dyDescent="0.2">
      <c r="A38" s="5">
        <v>47</v>
      </c>
      <c r="B38" s="1">
        <f t="shared" si="12"/>
        <v>1.9478000182997122</v>
      </c>
      <c r="C38" s="5">
        <f t="shared" si="13"/>
        <v>39670.612165913051</v>
      </c>
      <c r="D38" s="5">
        <f t="shared" si="14"/>
        <v>37865.316253469573</v>
      </c>
      <c r="E38" s="5">
        <f t="shared" si="1"/>
        <v>28365.316253469573</v>
      </c>
      <c r="F38" s="5">
        <f t="shared" si="2"/>
        <v>9563.0257567578155</v>
      </c>
      <c r="G38" s="5">
        <f t="shared" si="3"/>
        <v>28302.290496711757</v>
      </c>
      <c r="H38" s="23">
        <f t="shared" ref="H38:H56" si="18">benefits*B38/expnorm</f>
        <v>18054.542032823854</v>
      </c>
      <c r="I38" s="5">
        <f t="shared" si="15"/>
        <v>45002.741877073822</v>
      </c>
      <c r="J38" s="23"/>
      <c r="K38" s="23">
        <f t="shared" si="16"/>
        <v>56.604580993423518</v>
      </c>
      <c r="L38" s="23"/>
      <c r="M38" s="23">
        <f t="shared" si="6"/>
        <v>45059.346458067244</v>
      </c>
      <c r="N38" s="23">
        <f>J38+L38+Grade13!I38</f>
        <v>43837.295794848826</v>
      </c>
      <c r="O38" s="23">
        <f t="shared" si="7"/>
        <v>607.35917961955477</v>
      </c>
      <c r="P38" s="23">
        <f t="shared" si="17"/>
        <v>510.46601391866119</v>
      </c>
      <c r="Q38" s="23"/>
    </row>
    <row r="39" spans="1:17" x14ac:dyDescent="0.2">
      <c r="A39" s="5">
        <v>48</v>
      </c>
      <c r="B39" s="1">
        <f t="shared" si="12"/>
        <v>1.9964950187572048</v>
      </c>
      <c r="C39" s="5">
        <f t="shared" si="13"/>
        <v>40662.37747006087</v>
      </c>
      <c r="D39" s="5">
        <f t="shared" si="14"/>
        <v>38782.699159806303</v>
      </c>
      <c r="E39" s="5">
        <f t="shared" si="1"/>
        <v>29282.699159806303</v>
      </c>
      <c r="F39" s="5">
        <f t="shared" si="2"/>
        <v>9862.5512756767585</v>
      </c>
      <c r="G39" s="5">
        <f t="shared" si="3"/>
        <v>28920.147884129547</v>
      </c>
      <c r="H39" s="23">
        <f t="shared" si="18"/>
        <v>18505.905583644446</v>
      </c>
      <c r="I39" s="5">
        <f t="shared" si="15"/>
        <v>46038.110549000659</v>
      </c>
      <c r="J39" s="23"/>
      <c r="K39" s="23">
        <f t="shared" si="16"/>
        <v>57.840295768259097</v>
      </c>
      <c r="L39" s="23"/>
      <c r="M39" s="23">
        <f t="shared" si="6"/>
        <v>46095.950844768915</v>
      </c>
      <c r="N39" s="23">
        <f>J39+L39+Grade13!I39</f>
        <v>44843.002984720049</v>
      </c>
      <c r="O39" s="23">
        <f t="shared" si="7"/>
        <v>622.71508644428786</v>
      </c>
      <c r="P39" s="23">
        <f t="shared" si="17"/>
        <v>520.13364852387917</v>
      </c>
      <c r="Q39" s="23"/>
    </row>
    <row r="40" spans="1:17" x14ac:dyDescent="0.2">
      <c r="A40" s="5">
        <v>49</v>
      </c>
      <c r="B40" s="1">
        <f t="shared" si="12"/>
        <v>2.0464073942261352</v>
      </c>
      <c r="C40" s="5">
        <f t="shared" si="13"/>
        <v>41678.9369068124</v>
      </c>
      <c r="D40" s="5">
        <f t="shared" si="14"/>
        <v>39723.01663880147</v>
      </c>
      <c r="E40" s="5">
        <f t="shared" si="1"/>
        <v>30223.01663880147</v>
      </c>
      <c r="F40" s="5">
        <f t="shared" si="2"/>
        <v>10169.564932568679</v>
      </c>
      <c r="G40" s="5">
        <f t="shared" si="3"/>
        <v>29553.45170623279</v>
      </c>
      <c r="H40" s="23">
        <f t="shared" si="18"/>
        <v>18968.553223235562</v>
      </c>
      <c r="I40" s="5">
        <f t="shared" si="15"/>
        <v>47099.363437725682</v>
      </c>
      <c r="J40" s="23"/>
      <c r="K40" s="23">
        <f t="shared" si="16"/>
        <v>59.106903412465584</v>
      </c>
      <c r="L40" s="23"/>
      <c r="M40" s="23">
        <f t="shared" si="6"/>
        <v>47158.470341138149</v>
      </c>
      <c r="N40" s="23">
        <f>J40+L40+Grade13!I40</f>
        <v>45873.852854338045</v>
      </c>
      <c r="O40" s="23">
        <f t="shared" si="7"/>
        <v>638.45489093965091</v>
      </c>
      <c r="P40" s="23">
        <f t="shared" si="17"/>
        <v>529.98076860539925</v>
      </c>
      <c r="Q40" s="23"/>
    </row>
    <row r="41" spans="1:17" x14ac:dyDescent="0.2">
      <c r="A41" s="5">
        <v>50</v>
      </c>
      <c r="B41" s="1">
        <f t="shared" si="12"/>
        <v>2.097567579081788</v>
      </c>
      <c r="C41" s="5">
        <f t="shared" si="13"/>
        <v>42720.9103294827</v>
      </c>
      <c r="D41" s="5">
        <f t="shared" si="14"/>
        <v>40686.8420547715</v>
      </c>
      <c r="E41" s="5">
        <f t="shared" si="1"/>
        <v>31186.8420547715</v>
      </c>
      <c r="F41" s="5">
        <f t="shared" si="2"/>
        <v>10484.253930882895</v>
      </c>
      <c r="G41" s="5">
        <f t="shared" si="3"/>
        <v>30202.588123888607</v>
      </c>
      <c r="H41" s="23">
        <f t="shared" si="18"/>
        <v>19442.767053816446</v>
      </c>
      <c r="I41" s="5">
        <f t="shared" si="15"/>
        <v>48187.147648668819</v>
      </c>
      <c r="J41" s="23"/>
      <c r="K41" s="23">
        <f t="shared" si="16"/>
        <v>60.405176247777213</v>
      </c>
      <c r="L41" s="23"/>
      <c r="M41" s="23">
        <f t="shared" si="6"/>
        <v>48247.552824916595</v>
      </c>
      <c r="N41" s="23">
        <f>J41+L41+Grade13!I41</f>
        <v>46930.473970696505</v>
      </c>
      <c r="O41" s="23">
        <f t="shared" si="7"/>
        <v>654.58819054738547</v>
      </c>
      <c r="P41" s="23">
        <f t="shared" si="17"/>
        <v>540.0107284153263</v>
      </c>
      <c r="Q41" s="23"/>
    </row>
    <row r="42" spans="1:17" x14ac:dyDescent="0.2">
      <c r="A42" s="5">
        <v>51</v>
      </c>
      <c r="B42" s="1">
        <f t="shared" si="12"/>
        <v>2.1500067685588333</v>
      </c>
      <c r="C42" s="5">
        <f t="shared" si="13"/>
        <v>43788.933087719779</v>
      </c>
      <c r="D42" s="5">
        <f t="shared" si="14"/>
        <v>41674.763106140796</v>
      </c>
      <c r="E42" s="5">
        <f t="shared" si="1"/>
        <v>32174.763106140796</v>
      </c>
      <c r="F42" s="5">
        <f t="shared" si="2"/>
        <v>10806.810154154969</v>
      </c>
      <c r="G42" s="5">
        <f t="shared" si="3"/>
        <v>30867.952951985826</v>
      </c>
      <c r="H42" s="23">
        <f t="shared" si="18"/>
        <v>19928.836230161858</v>
      </c>
      <c r="I42" s="5">
        <f t="shared" si="15"/>
        <v>49302.126464885543</v>
      </c>
      <c r="J42" s="23"/>
      <c r="K42" s="23">
        <f t="shared" si="16"/>
        <v>61.735905903971656</v>
      </c>
      <c r="L42" s="23"/>
      <c r="M42" s="23">
        <f t="shared" si="6"/>
        <v>49363.862370789517</v>
      </c>
      <c r="N42" s="23">
        <f>J42+L42+Grade13!I42</f>
        <v>48013.510614963903</v>
      </c>
      <c r="O42" s="23">
        <f t="shared" ref="O42:O69" si="19">IF(A42&lt;startage,1,0)*(M42-N42)+IF(A42&gt;=startage,1,0)*(completionprob*(part*(I42-N42)+K42))</f>
        <v>671.12482264532889</v>
      </c>
      <c r="P42" s="23">
        <f t="shared" si="17"/>
        <v>550.2269447538074</v>
      </c>
      <c r="Q42" s="23"/>
    </row>
    <row r="43" spans="1:17" x14ac:dyDescent="0.2">
      <c r="A43" s="5">
        <v>52</v>
      </c>
      <c r="B43" s="1">
        <f t="shared" si="12"/>
        <v>2.2037569377728037</v>
      </c>
      <c r="C43" s="5">
        <f t="shared" si="13"/>
        <v>44883.656414912759</v>
      </c>
      <c r="D43" s="5">
        <f t="shared" si="14"/>
        <v>42687.382183794303</v>
      </c>
      <c r="E43" s="5">
        <f t="shared" si="1"/>
        <v>33187.382183794303</v>
      </c>
      <c r="F43" s="5">
        <f t="shared" si="2"/>
        <v>11137.43028300884</v>
      </c>
      <c r="G43" s="5">
        <f t="shared" si="3"/>
        <v>31549.951900785461</v>
      </c>
      <c r="H43" s="23">
        <f t="shared" si="18"/>
        <v>20427.0571359159</v>
      </c>
      <c r="I43" s="5">
        <f t="shared" si="15"/>
        <v>50444.979751507672</v>
      </c>
      <c r="J43" s="23"/>
      <c r="K43" s="23">
        <f t="shared" si="16"/>
        <v>63.099903801570925</v>
      </c>
      <c r="L43" s="23"/>
      <c r="M43" s="23">
        <f t="shared" si="6"/>
        <v>50508.079655309244</v>
      </c>
      <c r="N43" s="23">
        <f>J43+L43+Grade13!I43</f>
        <v>49123.623175337998</v>
      </c>
      <c r="O43" s="23">
        <f t="shared" si="19"/>
        <v>688.07487054570856</v>
      </c>
      <c r="P43" s="23">
        <f t="shared" si="17"/>
        <v>560.63289813614472</v>
      </c>
      <c r="Q43" s="23"/>
    </row>
    <row r="44" spans="1:17" x14ac:dyDescent="0.2">
      <c r="A44" s="5">
        <v>53</v>
      </c>
      <c r="B44" s="1">
        <f t="shared" si="12"/>
        <v>2.2588508612171236</v>
      </c>
      <c r="C44" s="5">
        <f t="shared" si="13"/>
        <v>46005.74782528558</v>
      </c>
      <c r="D44" s="5">
        <f t="shared" si="14"/>
        <v>43725.316738389163</v>
      </c>
      <c r="E44" s="5">
        <f t="shared" si="1"/>
        <v>34225.316738389163</v>
      </c>
      <c r="F44" s="5">
        <f t="shared" si="2"/>
        <v>11476.315915084062</v>
      </c>
      <c r="G44" s="5">
        <f t="shared" si="3"/>
        <v>32249.000823305101</v>
      </c>
      <c r="H44" s="23">
        <f t="shared" si="18"/>
        <v>20937.733564313799</v>
      </c>
      <c r="I44" s="5">
        <f t="shared" si="15"/>
        <v>51616.404370295364</v>
      </c>
      <c r="J44" s="23"/>
      <c r="K44" s="23">
        <f t="shared" si="16"/>
        <v>64.498001646610206</v>
      </c>
      <c r="L44" s="23"/>
      <c r="M44" s="23">
        <f t="shared" si="6"/>
        <v>51680.902371941971</v>
      </c>
      <c r="N44" s="23">
        <f>J44+L44+Grade13!I44</f>
        <v>50261.488549721456</v>
      </c>
      <c r="O44" s="23">
        <f t="shared" si="19"/>
        <v>705.44866964359744</v>
      </c>
      <c r="P44" s="23">
        <f t="shared" si="17"/>
        <v>571.23213398184873</v>
      </c>
      <c r="Q44" s="23"/>
    </row>
    <row r="45" spans="1:17" x14ac:dyDescent="0.2">
      <c r="A45" s="5">
        <v>54</v>
      </c>
      <c r="B45" s="1">
        <f t="shared" si="12"/>
        <v>2.3153221327475517</v>
      </c>
      <c r="C45" s="5">
        <f t="shared" si="13"/>
        <v>47155.891520917721</v>
      </c>
      <c r="D45" s="5">
        <f t="shared" si="14"/>
        <v>44789.199656848898</v>
      </c>
      <c r="E45" s="5">
        <f t="shared" si="1"/>
        <v>35289.199656848898</v>
      </c>
      <c r="F45" s="5">
        <f t="shared" si="2"/>
        <v>11902.593653646056</v>
      </c>
      <c r="G45" s="5">
        <f t="shared" si="3"/>
        <v>32886.60600320284</v>
      </c>
      <c r="H45" s="23">
        <f t="shared" si="18"/>
        <v>21461.176903421645</v>
      </c>
      <c r="I45" s="5">
        <f t="shared" si="15"/>
        <v>52738.194638867863</v>
      </c>
      <c r="J45" s="23"/>
      <c r="K45" s="23">
        <f t="shared" si="16"/>
        <v>65.773212006405686</v>
      </c>
      <c r="L45" s="23"/>
      <c r="M45" s="23">
        <f t="shared" si="6"/>
        <v>52803.967850874265</v>
      </c>
      <c r="N45" s="23">
        <f>J45+L45+Grade13!I45</f>
        <v>51427.800558464478</v>
      </c>
      <c r="O45" s="23">
        <f t="shared" si="19"/>
        <v>683.95514432766572</v>
      </c>
      <c r="P45" s="23">
        <f t="shared" si="17"/>
        <v>550.40093316345224</v>
      </c>
      <c r="Q45" s="23"/>
    </row>
    <row r="46" spans="1:17" x14ac:dyDescent="0.2">
      <c r="A46" s="5">
        <v>55</v>
      </c>
      <c r="B46" s="1">
        <f t="shared" si="12"/>
        <v>2.3732051860662402</v>
      </c>
      <c r="C46" s="5">
        <f t="shared" si="13"/>
        <v>48334.788808940655</v>
      </c>
      <c r="D46" s="5">
        <f t="shared" si="14"/>
        <v>45879.67964827011</v>
      </c>
      <c r="E46" s="5">
        <f t="shared" si="1"/>
        <v>36379.67964827011</v>
      </c>
      <c r="F46" s="5">
        <f t="shared" si="2"/>
        <v>12367.683369987204</v>
      </c>
      <c r="G46" s="5">
        <f t="shared" si="3"/>
        <v>33511.99627828291</v>
      </c>
      <c r="H46" s="23">
        <f t="shared" si="18"/>
        <v>21997.706326007185</v>
      </c>
      <c r="I46" s="5">
        <f t="shared" si="15"/>
        <v>53859.874629839556</v>
      </c>
      <c r="J46" s="23"/>
      <c r="K46" s="23">
        <f t="shared" si="16"/>
        <v>67.023992556565815</v>
      </c>
      <c r="L46" s="23"/>
      <c r="M46" s="23">
        <f t="shared" si="6"/>
        <v>53926.898622396126</v>
      </c>
      <c r="N46" s="23">
        <f>J46+L46+Grade13!I46</f>
        <v>52569.710777618224</v>
      </c>
      <c r="O46" s="23">
        <f t="shared" si="19"/>
        <v>674.5223588546155</v>
      </c>
      <c r="P46" s="23">
        <f t="shared" si="17"/>
        <v>539.45127136901328</v>
      </c>
      <c r="Q46" s="23"/>
    </row>
    <row r="47" spans="1:17" x14ac:dyDescent="0.2">
      <c r="A47" s="5">
        <v>56</v>
      </c>
      <c r="B47" s="1">
        <f t="shared" si="12"/>
        <v>2.4325353157178964</v>
      </c>
      <c r="C47" s="5">
        <f t="shared" si="13"/>
        <v>49543.158529164175</v>
      </c>
      <c r="D47" s="5">
        <f t="shared" si="14"/>
        <v>46997.421639476866</v>
      </c>
      <c r="E47" s="5">
        <f t="shared" si="1"/>
        <v>37497.421639476866</v>
      </c>
      <c r="F47" s="5">
        <f t="shared" si="2"/>
        <v>12844.400329236883</v>
      </c>
      <c r="G47" s="5">
        <f t="shared" si="3"/>
        <v>34153.021310239987</v>
      </c>
      <c r="H47" s="23">
        <f t="shared" si="18"/>
        <v>22547.648984157368</v>
      </c>
      <c r="I47" s="5">
        <f t="shared" si="15"/>
        <v>55009.596620585551</v>
      </c>
      <c r="J47" s="23"/>
      <c r="K47" s="23">
        <f t="shared" si="16"/>
        <v>68.306042620479971</v>
      </c>
      <c r="L47" s="23"/>
      <c r="M47" s="23">
        <f t="shared" si="6"/>
        <v>55077.902663206034</v>
      </c>
      <c r="N47" s="23">
        <f>J47+L47+Grade13!I47</f>
        <v>53686.731342058672</v>
      </c>
      <c r="O47" s="23">
        <f t="shared" si="19"/>
        <v>691.41214661023719</v>
      </c>
      <c r="P47" s="23">
        <f t="shared" si="17"/>
        <v>549.53733780717437</v>
      </c>
      <c r="Q47" s="23"/>
    </row>
    <row r="48" spans="1:17" x14ac:dyDescent="0.2">
      <c r="A48" s="5">
        <v>57</v>
      </c>
      <c r="B48" s="1">
        <f t="shared" si="12"/>
        <v>2.4933486986108435</v>
      </c>
      <c r="C48" s="5">
        <f t="shared" si="13"/>
        <v>50781.737492393273</v>
      </c>
      <c r="D48" s="5">
        <f t="shared" si="14"/>
        <v>48143.107180463783</v>
      </c>
      <c r="E48" s="5">
        <f t="shared" si="1"/>
        <v>38643.107180463783</v>
      </c>
      <c r="F48" s="5">
        <f t="shared" si="2"/>
        <v>13333.035212467805</v>
      </c>
      <c r="G48" s="5">
        <f t="shared" si="3"/>
        <v>34810.07196799598</v>
      </c>
      <c r="H48" s="23">
        <f t="shared" si="18"/>
        <v>23111.340208761296</v>
      </c>
      <c r="I48" s="5">
        <f t="shared" si="15"/>
        <v>56188.061661100175</v>
      </c>
      <c r="J48" s="23"/>
      <c r="K48" s="23">
        <f t="shared" si="16"/>
        <v>69.620143935991962</v>
      </c>
      <c r="L48" s="23"/>
      <c r="M48" s="23">
        <f t="shared" si="6"/>
        <v>56257.681805036169</v>
      </c>
      <c r="N48" s="23">
        <f>J48+L48+Grade13!I48</f>
        <v>54831.677420610125</v>
      </c>
      <c r="O48" s="23">
        <f t="shared" si="19"/>
        <v>708.72417905974271</v>
      </c>
      <c r="P48" s="23">
        <f t="shared" si="17"/>
        <v>559.8114537661495</v>
      </c>
      <c r="Q48" s="23"/>
    </row>
    <row r="49" spans="1:17" x14ac:dyDescent="0.2">
      <c r="A49" s="5">
        <v>58</v>
      </c>
      <c r="B49" s="1">
        <f t="shared" si="12"/>
        <v>2.555682416076114</v>
      </c>
      <c r="C49" s="5">
        <f t="shared" si="13"/>
        <v>52051.280929703091</v>
      </c>
      <c r="D49" s="5">
        <f t="shared" si="14"/>
        <v>49317.434859975365</v>
      </c>
      <c r="E49" s="5">
        <f t="shared" si="1"/>
        <v>39817.434859975365</v>
      </c>
      <c r="F49" s="5">
        <f t="shared" si="2"/>
        <v>13833.885967779494</v>
      </c>
      <c r="G49" s="5">
        <f t="shared" si="3"/>
        <v>35483.548892195875</v>
      </c>
      <c r="H49" s="23">
        <f t="shared" si="18"/>
        <v>23689.123713980323</v>
      </c>
      <c r="I49" s="5">
        <f t="shared" si="15"/>
        <v>57395.988327627674</v>
      </c>
      <c r="J49" s="23"/>
      <c r="K49" s="23">
        <f t="shared" si="16"/>
        <v>70.967097784391754</v>
      </c>
      <c r="L49" s="23"/>
      <c r="M49" s="23">
        <f t="shared" si="6"/>
        <v>57466.955425412067</v>
      </c>
      <c r="N49" s="23">
        <f>J49+L49+Grade13!I49</f>
        <v>56005.247151125383</v>
      </c>
      <c r="O49" s="23">
        <f t="shared" si="19"/>
        <v>726.46901232048174</v>
      </c>
      <c r="P49" s="23">
        <f t="shared" si="17"/>
        <v>570.27712859683845</v>
      </c>
      <c r="Q49" s="23"/>
    </row>
    <row r="50" spans="1:17" x14ac:dyDescent="0.2">
      <c r="A50" s="5">
        <v>59</v>
      </c>
      <c r="B50" s="1">
        <f t="shared" si="12"/>
        <v>2.6195744764780171</v>
      </c>
      <c r="C50" s="5">
        <f t="shared" si="13"/>
        <v>53352.562952945678</v>
      </c>
      <c r="D50" s="5">
        <f t="shared" si="14"/>
        <v>50521.120731474752</v>
      </c>
      <c r="E50" s="5">
        <f t="shared" si="1"/>
        <v>41021.120731474752</v>
      </c>
      <c r="F50" s="5">
        <f t="shared" si="2"/>
        <v>14347.25799197398</v>
      </c>
      <c r="G50" s="5">
        <f t="shared" si="3"/>
        <v>36173.862739500772</v>
      </c>
      <c r="H50" s="23">
        <f t="shared" si="18"/>
        <v>24281.351806829833</v>
      </c>
      <c r="I50" s="5">
        <f t="shared" si="15"/>
        <v>58634.113160818364</v>
      </c>
      <c r="J50" s="23"/>
      <c r="K50" s="23">
        <f t="shared" si="16"/>
        <v>72.347725479001539</v>
      </c>
      <c r="L50" s="23"/>
      <c r="M50" s="23">
        <f t="shared" si="6"/>
        <v>58706.460886297369</v>
      </c>
      <c r="N50" s="23">
        <f>J50+L50+Grade13!I50</f>
        <v>57208.156124903515</v>
      </c>
      <c r="O50" s="23">
        <f t="shared" si="19"/>
        <v>744.65746641274393</v>
      </c>
      <c r="P50" s="23">
        <f t="shared" si="17"/>
        <v>580.93793712089348</v>
      </c>
      <c r="Q50" s="23"/>
    </row>
    <row r="51" spans="1:17" x14ac:dyDescent="0.2">
      <c r="A51" s="5">
        <v>60</v>
      </c>
      <c r="B51" s="1">
        <f t="shared" si="12"/>
        <v>2.6850638383899672</v>
      </c>
      <c r="C51" s="5">
        <f t="shared" si="13"/>
        <v>54686.377026769311</v>
      </c>
      <c r="D51" s="5">
        <f t="shared" si="14"/>
        <v>51754.898749761618</v>
      </c>
      <c r="E51" s="5">
        <f t="shared" si="1"/>
        <v>42254.898749761618</v>
      </c>
      <c r="F51" s="5">
        <f t="shared" si="2"/>
        <v>14873.464316773332</v>
      </c>
      <c r="G51" s="5">
        <f t="shared" si="3"/>
        <v>36881.434432988288</v>
      </c>
      <c r="H51" s="23">
        <f t="shared" si="18"/>
        <v>24888.385602000577</v>
      </c>
      <c r="I51" s="5">
        <f t="shared" si="15"/>
        <v>59903.191114838824</v>
      </c>
      <c r="J51" s="23"/>
      <c r="K51" s="23">
        <f t="shared" si="16"/>
        <v>73.762868865976571</v>
      </c>
      <c r="L51" s="23"/>
      <c r="M51" s="23">
        <f t="shared" si="6"/>
        <v>59976.9539837048</v>
      </c>
      <c r="N51" s="23">
        <f>J51+L51+Grade13!I51</f>
        <v>58441.137823026103</v>
      </c>
      <c r="O51" s="23">
        <f t="shared" si="19"/>
        <v>763.30063185731262</v>
      </c>
      <c r="P51" s="23">
        <f t="shared" si="17"/>
        <v>591.79752085225687</v>
      </c>
      <c r="Q51" s="23"/>
    </row>
    <row r="52" spans="1:17" x14ac:dyDescent="0.2">
      <c r="A52" s="5">
        <v>61</v>
      </c>
      <c r="B52" s="1">
        <f t="shared" si="12"/>
        <v>2.7521904343497163</v>
      </c>
      <c r="C52" s="5">
        <f t="shared" si="13"/>
        <v>56053.536452438544</v>
      </c>
      <c r="D52" s="5">
        <f t="shared" si="14"/>
        <v>53019.521218505659</v>
      </c>
      <c r="E52" s="5">
        <f t="shared" si="1"/>
        <v>43519.521218505659</v>
      </c>
      <c r="F52" s="5">
        <f t="shared" si="2"/>
        <v>15412.825799692662</v>
      </c>
      <c r="G52" s="5">
        <f t="shared" si="3"/>
        <v>37606.695418812997</v>
      </c>
      <c r="H52" s="23">
        <f t="shared" si="18"/>
        <v>25510.595242050589</v>
      </c>
      <c r="I52" s="5">
        <f t="shared" si="15"/>
        <v>61203.996017709796</v>
      </c>
      <c r="J52" s="23"/>
      <c r="K52" s="23">
        <f t="shared" si="16"/>
        <v>75.213390837625994</v>
      </c>
      <c r="L52" s="23"/>
      <c r="M52" s="23">
        <f t="shared" si="6"/>
        <v>61279.209408547424</v>
      </c>
      <c r="N52" s="23">
        <f>J52+L52+Grade13!I52</f>
        <v>59704.944063601753</v>
      </c>
      <c r="O52" s="23">
        <f t="shared" si="19"/>
        <v>782.40987643799758</v>
      </c>
      <c r="P52" s="23">
        <f t="shared" si="17"/>
        <v>602.85958924151987</v>
      </c>
      <c r="Q52" s="23"/>
    </row>
    <row r="53" spans="1:17" x14ac:dyDescent="0.2">
      <c r="A53" s="5">
        <v>62</v>
      </c>
      <c r="B53" s="1">
        <f t="shared" si="12"/>
        <v>2.8209951952084591</v>
      </c>
      <c r="C53" s="5">
        <f t="shared" si="13"/>
        <v>57454.874863749501</v>
      </c>
      <c r="D53" s="5">
        <f t="shared" si="14"/>
        <v>54315.759248968294</v>
      </c>
      <c r="E53" s="5">
        <f t="shared" si="1"/>
        <v>44815.759248968294</v>
      </c>
      <c r="F53" s="5">
        <f t="shared" si="2"/>
        <v>15965.671319684978</v>
      </c>
      <c r="G53" s="5">
        <f t="shared" si="3"/>
        <v>38350.087929283312</v>
      </c>
      <c r="H53" s="23">
        <f t="shared" si="18"/>
        <v>26148.360123101851</v>
      </c>
      <c r="I53" s="5">
        <f t="shared" si="15"/>
        <v>62537.321043152522</v>
      </c>
      <c r="J53" s="23"/>
      <c r="K53" s="23">
        <f t="shared" si="16"/>
        <v>76.700175858566624</v>
      </c>
      <c r="L53" s="23"/>
      <c r="M53" s="23">
        <f t="shared" si="6"/>
        <v>62614.021219011091</v>
      </c>
      <c r="N53" s="23">
        <f>J53+L53+Grade13!I53</f>
        <v>61000.345460191791</v>
      </c>
      <c r="O53" s="23">
        <f t="shared" si="19"/>
        <v>801.99685213319094</v>
      </c>
      <c r="P53" s="23">
        <f t="shared" si="17"/>
        <v>614.12792094346855</v>
      </c>
      <c r="Q53" s="23"/>
    </row>
    <row r="54" spans="1:17" x14ac:dyDescent="0.2">
      <c r="A54" s="5">
        <v>63</v>
      </c>
      <c r="B54" s="1">
        <f t="shared" si="12"/>
        <v>2.8915200750886707</v>
      </c>
      <c r="C54" s="5">
        <f t="shared" si="13"/>
        <v>58891.246735343244</v>
      </c>
      <c r="D54" s="5">
        <f t="shared" si="14"/>
        <v>55644.403230192504</v>
      </c>
      <c r="E54" s="5">
        <f t="shared" si="1"/>
        <v>46144.403230192504</v>
      </c>
      <c r="F54" s="5">
        <f t="shared" si="2"/>
        <v>16532.337977677103</v>
      </c>
      <c r="G54" s="5">
        <f t="shared" si="3"/>
        <v>39112.0652525154</v>
      </c>
      <c r="H54" s="23">
        <f t="shared" si="18"/>
        <v>26802.069126179402</v>
      </c>
      <c r="I54" s="5">
        <f t="shared" si="15"/>
        <v>63903.979194231346</v>
      </c>
      <c r="J54" s="23"/>
      <c r="K54" s="23">
        <f t="shared" si="16"/>
        <v>78.2241305050308</v>
      </c>
      <c r="L54" s="23"/>
      <c r="M54" s="23">
        <f t="shared" si="6"/>
        <v>63982.20332473638</v>
      </c>
      <c r="N54" s="23">
        <f>J54+L54+Grade13!I54</f>
        <v>62328.131891696583</v>
      </c>
      <c r="O54" s="23">
        <f t="shared" si="19"/>
        <v>822.07350222077753</v>
      </c>
      <c r="P54" s="23">
        <f t="shared" si="17"/>
        <v>625.60636510832626</v>
      </c>
      <c r="Q54" s="23"/>
    </row>
    <row r="55" spans="1:17" x14ac:dyDescent="0.2">
      <c r="A55" s="5">
        <v>64</v>
      </c>
      <c r="B55" s="1">
        <f t="shared" si="12"/>
        <v>2.9638080769658868</v>
      </c>
      <c r="C55" s="5">
        <f t="shared" si="13"/>
        <v>60363.527903726812</v>
      </c>
      <c r="D55" s="5">
        <f t="shared" si="14"/>
        <v>57006.263310947303</v>
      </c>
      <c r="E55" s="5">
        <f t="shared" si="1"/>
        <v>47506.263310947303</v>
      </c>
      <c r="F55" s="5">
        <f t="shared" si="2"/>
        <v>17113.171302119026</v>
      </c>
      <c r="G55" s="5">
        <f t="shared" si="3"/>
        <v>39893.092008828273</v>
      </c>
      <c r="H55" s="23">
        <f t="shared" si="18"/>
        <v>27472.120854333876</v>
      </c>
      <c r="I55" s="5">
        <f t="shared" si="15"/>
        <v>65304.803799087109</v>
      </c>
      <c r="J55" s="23"/>
      <c r="K55" s="23">
        <f t="shared" si="16"/>
        <v>79.786184017656552</v>
      </c>
      <c r="L55" s="23"/>
      <c r="M55" s="23">
        <f t="shared" si="6"/>
        <v>65384.589983104765</v>
      </c>
      <c r="N55" s="23">
        <f>J55+L55+Grade13!I55</f>
        <v>63689.112983988998</v>
      </c>
      <c r="O55" s="23">
        <f t="shared" si="19"/>
        <v>842.65206856053635</v>
      </c>
      <c r="P55" s="23">
        <f t="shared" si="17"/>
        <v>637.29884269699107</v>
      </c>
      <c r="Q55" s="23"/>
    </row>
    <row r="56" spans="1:17" x14ac:dyDescent="0.2">
      <c r="A56" s="5">
        <v>65</v>
      </c>
      <c r="B56" s="1">
        <f t="shared" si="12"/>
        <v>3.0379032788900342</v>
      </c>
      <c r="C56" s="5">
        <f t="shared" si="13"/>
        <v>61872.616101319989</v>
      </c>
      <c r="D56" s="5">
        <f t="shared" si="14"/>
        <v>58402.169893720995</v>
      </c>
      <c r="E56" s="5">
        <f t="shared" si="1"/>
        <v>48902.169893720995</v>
      </c>
      <c r="F56" s="5">
        <f t="shared" si="2"/>
        <v>17708.525459672004</v>
      </c>
      <c r="G56" s="5">
        <f t="shared" si="3"/>
        <v>40693.644434048991</v>
      </c>
      <c r="H56" s="23">
        <f t="shared" si="18"/>
        <v>28158.923875692231</v>
      </c>
      <c r="I56" s="5">
        <f t="shared" si="15"/>
        <v>66740.649019064309</v>
      </c>
      <c r="J56" s="23"/>
      <c r="K56" s="23">
        <f t="shared" si="16"/>
        <v>81.387288868097983</v>
      </c>
      <c r="L56" s="23"/>
      <c r="M56" s="23">
        <f t="shared" si="6"/>
        <v>66822.036307932402</v>
      </c>
      <c r="N56" s="23">
        <f>J56+L56+Grade13!I56</f>
        <v>65084.118603588715</v>
      </c>
      <c r="O56" s="23">
        <f t="shared" si="19"/>
        <v>863.74509905881496</v>
      </c>
      <c r="P56" s="23">
        <f t="shared" si="17"/>
        <v>649.20934782096936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81.387288868097983</v>
      </c>
      <c r="L57" s="23"/>
      <c r="M57" s="23">
        <f t="shared" si="6"/>
        <v>81.387288868097983</v>
      </c>
      <c r="N57" s="23">
        <f>J57+L57+Grade13!I57</f>
        <v>0</v>
      </c>
      <c r="O57" s="23">
        <f t="shared" si="19"/>
        <v>40.449482567444697</v>
      </c>
      <c r="P57" s="23">
        <f t="shared" si="17"/>
        <v>30.214573519669027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81.387288868097983</v>
      </c>
      <c r="L58" s="23"/>
      <c r="M58" s="23">
        <f t="shared" si="6"/>
        <v>81.387288868097983</v>
      </c>
      <c r="N58" s="23">
        <f>J58+L58+Grade13!I58</f>
        <v>0</v>
      </c>
      <c r="O58" s="23">
        <f t="shared" si="19"/>
        <v>40.449482567444697</v>
      </c>
      <c r="P58" s="23">
        <f t="shared" si="17"/>
        <v>30.027612191091698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81.387288868097983</v>
      </c>
      <c r="L59" s="23"/>
      <c r="M59" s="23">
        <f t="shared" si="6"/>
        <v>81.387288868097983</v>
      </c>
      <c r="N59" s="23">
        <f>J59+L59+Grade13!I59</f>
        <v>0</v>
      </c>
      <c r="O59" s="23">
        <f t="shared" si="19"/>
        <v>40.449482567444697</v>
      </c>
      <c r="P59" s="23">
        <f t="shared" si="17"/>
        <v>29.841807739289766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81.387288868097983</v>
      </c>
      <c r="L60" s="23"/>
      <c r="M60" s="23">
        <f t="shared" si="6"/>
        <v>81.387288868097983</v>
      </c>
      <c r="N60" s="23">
        <f>J60+L60+Grade13!I60</f>
        <v>0</v>
      </c>
      <c r="O60" s="23">
        <f t="shared" si="19"/>
        <v>40.449482567444697</v>
      </c>
      <c r="P60" s="23">
        <f t="shared" si="17"/>
        <v>29.657153005756808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81.387288868097983</v>
      </c>
      <c r="L61" s="23"/>
      <c r="M61" s="23">
        <f t="shared" si="6"/>
        <v>81.387288868097983</v>
      </c>
      <c r="N61" s="23">
        <f>J61+L61+Grade13!I61</f>
        <v>0</v>
      </c>
      <c r="O61" s="23">
        <f t="shared" si="19"/>
        <v>40.449482567444697</v>
      </c>
      <c r="P61" s="23">
        <f t="shared" si="17"/>
        <v>29.473640876281681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81.387288868097983</v>
      </c>
      <c r="L62" s="23"/>
      <c r="M62" s="23">
        <f t="shared" si="6"/>
        <v>81.387288868097983</v>
      </c>
      <c r="N62" s="23">
        <f>J62+L62+Grade13!I62</f>
        <v>0</v>
      </c>
      <c r="O62" s="23">
        <f t="shared" si="19"/>
        <v>40.449482567444697</v>
      </c>
      <c r="P62" s="23">
        <f t="shared" si="17"/>
        <v>29.291264280674483</v>
      </c>
      <c r="Q62" s="23"/>
    </row>
    <row r="63" spans="1:17" x14ac:dyDescent="0.2">
      <c r="A63" s="5">
        <v>72</v>
      </c>
      <c r="H63" s="22"/>
      <c r="J63" s="23"/>
      <c r="K63" s="23">
        <f>0.002*G56</f>
        <v>81.387288868097983</v>
      </c>
      <c r="L63" s="23"/>
      <c r="M63" s="23">
        <f t="shared" si="6"/>
        <v>81.387288868097983</v>
      </c>
      <c r="N63" s="23">
        <f>J63+L63+Grade13!I63</f>
        <v>0</v>
      </c>
      <c r="O63" s="23">
        <f t="shared" si="19"/>
        <v>40.449482567444697</v>
      </c>
      <c r="P63" s="23">
        <f t="shared" si="17"/>
        <v>29.110016192494136</v>
      </c>
      <c r="Q63" s="23"/>
    </row>
    <row r="64" spans="1:17" x14ac:dyDescent="0.2">
      <c r="A64" s="5">
        <v>73</v>
      </c>
      <c r="H64" s="22"/>
      <c r="J64" s="23"/>
      <c r="K64" s="23">
        <f>0.002*G56</f>
        <v>81.387288868097983</v>
      </c>
      <c r="L64" s="23"/>
      <c r="M64" s="23">
        <f t="shared" si="6"/>
        <v>81.387288868097983</v>
      </c>
      <c r="N64" s="23">
        <f>J64+L64+Grade13!I64</f>
        <v>0</v>
      </c>
      <c r="O64" s="23">
        <f t="shared" si="19"/>
        <v>40.449482567444697</v>
      </c>
      <c r="P64" s="23">
        <f t="shared" si="17"/>
        <v>28.929889628777691</v>
      </c>
      <c r="Q64" s="23"/>
    </row>
    <row r="65" spans="1:17" x14ac:dyDescent="0.2">
      <c r="A65" s="5">
        <v>74</v>
      </c>
      <c r="H65" s="22"/>
      <c r="J65" s="23"/>
      <c r="K65" s="23">
        <f>0.002*G56</f>
        <v>81.387288868097983</v>
      </c>
      <c r="L65" s="23"/>
      <c r="M65" s="23">
        <f t="shared" si="6"/>
        <v>81.387288868097983</v>
      </c>
      <c r="N65" s="23">
        <f>J65+L65+Grade13!I65</f>
        <v>0</v>
      </c>
      <c r="O65" s="23">
        <f t="shared" si="19"/>
        <v>40.449482567444697</v>
      </c>
      <c r="P65" s="23">
        <f t="shared" si="17"/>
        <v>28.750877649771251</v>
      </c>
      <c r="Q65" s="23"/>
    </row>
    <row r="66" spans="1:17" x14ac:dyDescent="0.2">
      <c r="A66" s="5">
        <v>75</v>
      </c>
      <c r="H66" s="22"/>
      <c r="J66" s="23"/>
      <c r="K66" s="23">
        <f>0.002*G56</f>
        <v>81.387288868097983</v>
      </c>
      <c r="L66" s="23"/>
      <c r="M66" s="23">
        <f t="shared" si="6"/>
        <v>81.387288868097983</v>
      </c>
      <c r="N66" s="23">
        <f>J66+L66+Grade13!I66</f>
        <v>0</v>
      </c>
      <c r="O66" s="23">
        <f t="shared" si="19"/>
        <v>40.449482567444697</v>
      </c>
      <c r="P66" s="23">
        <f t="shared" si="17"/>
        <v>28.572973358662647</v>
      </c>
      <c r="Q66" s="23"/>
    </row>
    <row r="67" spans="1:17" x14ac:dyDescent="0.2">
      <c r="A67" s="5">
        <v>76</v>
      </c>
      <c r="H67" s="22"/>
      <c r="J67" s="23"/>
      <c r="K67" s="23">
        <f>0.002*G56</f>
        <v>81.387288868097983</v>
      </c>
      <c r="L67" s="23"/>
      <c r="M67" s="23">
        <f t="shared" si="6"/>
        <v>81.387288868097983</v>
      </c>
      <c r="N67" s="23">
        <f>J67+L67+Grade13!I67</f>
        <v>0</v>
      </c>
      <c r="O67" s="23">
        <f t="shared" si="19"/>
        <v>40.449482567444697</v>
      </c>
      <c r="P67" s="23">
        <f t="shared" si="17"/>
        <v>28.396169901315734</v>
      </c>
      <c r="Q67" s="23"/>
    </row>
    <row r="68" spans="1:17" x14ac:dyDescent="0.2">
      <c r="A68" s="5">
        <v>77</v>
      </c>
      <c r="H68" s="22"/>
      <c r="J68" s="23"/>
      <c r="K68" s="23">
        <f>0.002*G56</f>
        <v>81.387288868097983</v>
      </c>
      <c r="L68" s="23"/>
      <c r="M68" s="23">
        <f t="shared" si="6"/>
        <v>81.387288868097983</v>
      </c>
      <c r="N68" s="23">
        <f>J68+L68+Grade13!I68</f>
        <v>0</v>
      </c>
      <c r="O68" s="23">
        <f t="shared" si="19"/>
        <v>40.449482567444697</v>
      </c>
      <c r="P68" s="23">
        <f t="shared" si="17"/>
        <v>28.220460466006266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8220.1161756778965</v>
      </c>
      <c r="L69" s="23"/>
      <c r="M69" s="23">
        <f t="shared" si="6"/>
        <v>8220.1161756778965</v>
      </c>
      <c r="N69" s="23">
        <f>J69+L69+Grade13!I69</f>
        <v>0</v>
      </c>
      <c r="O69" s="23">
        <f t="shared" si="19"/>
        <v>4085.3977393119144</v>
      </c>
      <c r="P69" s="23">
        <f>O69/return^(A69-startage+1)</f>
        <v>2832.6296665991113</v>
      </c>
      <c r="Q69" s="23"/>
    </row>
    <row r="70" spans="1:17" x14ac:dyDescent="0.2">
      <c r="A70" s="5">
        <v>79</v>
      </c>
      <c r="H70" s="22"/>
      <c r="P70" s="23">
        <f>SUM(P5:P69)</f>
        <v>1.1186784831807017E-10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149</vt:i4>
      </vt:variant>
    </vt:vector>
  </HeadingPairs>
  <TitlesOfParts>
    <vt:vector size="162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Grade10!part</vt:lpstr>
      <vt:lpstr>Grade11!part</vt:lpstr>
      <vt:lpstr>Grade12!part</vt:lpstr>
      <vt:lpstr>Grade13!part</vt:lpstr>
      <vt:lpstr>Grade14!part</vt:lpstr>
      <vt:lpstr>Grade15!part</vt:lpstr>
      <vt:lpstr>Grade16!part</vt:lpstr>
      <vt:lpstr>Grade17!part</vt:lpstr>
      <vt:lpstr>Grade18!part</vt:lpstr>
      <vt:lpstr>part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Grade10!return</vt:lpstr>
      <vt:lpstr>Grade11!return</vt:lpstr>
      <vt:lpstr>Grade12!return</vt:lpstr>
      <vt:lpstr>Grade13!return</vt:lpstr>
      <vt:lpstr>Grade14!return</vt:lpstr>
      <vt:lpstr>Grade15!return</vt:lpstr>
      <vt:lpstr>Grade16!return</vt:lpstr>
      <vt:lpstr>Grade17!return</vt:lpstr>
      <vt:lpstr>Grade18!return</vt:lpstr>
      <vt:lpstr>return</vt:lpstr>
      <vt:lpstr>returntoexperience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2015-03-06T21:01:01Z</dcterms:modified>
</cp:coreProperties>
</file>