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elfish return - ability\"/>
    </mc:Choice>
  </mc:AlternateContent>
  <bookViews>
    <workbookView xWindow="480" yWindow="45" windowWidth="15180" windowHeight="13170"/>
  </bookViews>
  <sheets>
    <sheet name="Meta" sheetId="4" r:id="rId1"/>
    <sheet name="Output" sheetId="50" r:id="rId2"/>
    <sheet name="Grade8" sheetId="1" r:id="rId3"/>
    <sheet name="Grade9" sheetId="51" r:id="rId4"/>
    <sheet name="Grade10" sheetId="61" r:id="rId5"/>
    <sheet name="Grade11" sheetId="62" r:id="rId6"/>
    <sheet name="Grade12" sheetId="63" r:id="rId7"/>
    <sheet name="Grade13" sheetId="64" r:id="rId8"/>
    <sheet name="Grade14" sheetId="65" r:id="rId9"/>
    <sheet name="Grade15" sheetId="66" r:id="rId10"/>
    <sheet name="Grade16" sheetId="67" r:id="rId11"/>
    <sheet name="Grade17" sheetId="68" r:id="rId12"/>
    <sheet name="Grade18" sheetId="69" r:id="rId13"/>
  </sheets>
  <definedNames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coltuition">Meta!$P$2</definedName>
    <definedName name="completionprob" localSheetId="4">Grade10!$G$2</definedName>
    <definedName name="completionprob" localSheetId="5">Grade11!$G$2</definedName>
    <definedName name="completionprob" localSheetId="6">Grade12!$G$2</definedName>
    <definedName name="completionprob" localSheetId="7">Grade13!$G$2</definedName>
    <definedName name="completionprob" localSheetId="8">Grade14!$G$2</definedName>
    <definedName name="completionprob" localSheetId="9">Grade15!$G$2</definedName>
    <definedName name="completionprob" localSheetId="10">Grade16!$G$2</definedName>
    <definedName name="completionprob" localSheetId="11">Grade17!$G$2</definedName>
    <definedName name="completionprob" localSheetId="12">Grade18!$G$2</definedName>
    <definedName name="completionprob">Grade9!$G$2</definedName>
    <definedName name="experiencepremium">Meta!$G$2</definedName>
    <definedName name="expnorm" localSheetId="4">Grade10!$F$2</definedName>
    <definedName name="expnorm" localSheetId="5">Grade11!$F$2</definedName>
    <definedName name="expnorm" localSheetId="6">Grade12!$F$2</definedName>
    <definedName name="expnorm" localSheetId="7">Grade13!$F$2</definedName>
    <definedName name="expnorm" localSheetId="8">Grade14!$F$2</definedName>
    <definedName name="expnorm" localSheetId="9">Grade15!$F$2</definedName>
    <definedName name="expnorm" localSheetId="10">Grade16!$F$2</definedName>
    <definedName name="expnorm" localSheetId="11">Grade17!$F$2</definedName>
    <definedName name="expnorm" localSheetId="12">Grade18!$F$2</definedName>
    <definedName name="expnorm" localSheetId="3">Grade9!$F$2</definedName>
    <definedName name="expnorm">Grade8!$F$2</definedName>
    <definedName name="expnorm8" localSheetId="4">Grade10!$F$2</definedName>
    <definedName name="expnorm8" localSheetId="5">Grade11!$F$2</definedName>
    <definedName name="expnorm8" localSheetId="6">Grade12!$F$2</definedName>
    <definedName name="expnorm8" localSheetId="7">Grade13!$F$2</definedName>
    <definedName name="expnorm8" localSheetId="8">Grade14!$F$2</definedName>
    <definedName name="expnorm8" localSheetId="9">Grade15!$F$2</definedName>
    <definedName name="expnorm8" localSheetId="10">Grade16!$F$2</definedName>
    <definedName name="expnorm8" localSheetId="11">Grade17!$F$2</definedName>
    <definedName name="expnorm8" localSheetId="12">Grade18!$F$2</definedName>
    <definedName name="expnorm8" localSheetId="3">Grade9!$F$2</definedName>
    <definedName name="expnorm8">Grade8!$F$2</definedName>
    <definedName name="feel">Meta!$Q$2</definedName>
    <definedName name="hstuition">Meta!$O$2</definedName>
    <definedName name="incomeindex" localSheetId="0">Meta!$E$2</definedName>
    <definedName name="initialbenrat" localSheetId="4">Grade10!$J$2</definedName>
    <definedName name="initialbenrat" localSheetId="5">Grade11!$J$2</definedName>
    <definedName name="initialbenrat" localSheetId="6">Grade12!$J$2</definedName>
    <definedName name="initialbenrat" localSheetId="7">Grade13!$J$2</definedName>
    <definedName name="initialbenrat" localSheetId="8">Grade14!$J$2</definedName>
    <definedName name="initialbenrat" localSheetId="9">Grade15!$J$2</definedName>
    <definedName name="initialbenrat" localSheetId="10">Grade16!$J$2</definedName>
    <definedName name="initialbenrat" localSheetId="11">Grade17!$J$2</definedName>
    <definedName name="initialbenrat" localSheetId="12">Grade18!$J$2</definedName>
    <definedName name="initialbenrat" localSheetId="3">Grade9!$J$2</definedName>
    <definedName name="initialbenrat">Grade8!$K$2</definedName>
    <definedName name="initialunempprob" localSheetId="4">Grade10!$I$2</definedName>
    <definedName name="initialunempprob" localSheetId="5">Grade11!$I$2</definedName>
    <definedName name="initialunempprob" localSheetId="6">Grade12!$I$2</definedName>
    <definedName name="initialunempprob" localSheetId="7">Grade13!$I$2</definedName>
    <definedName name="initialunempprob" localSheetId="8">Grade14!$I$2</definedName>
    <definedName name="initialunempprob" localSheetId="9">Grade15!$I$2</definedName>
    <definedName name="initialunempprob" localSheetId="10">Grade16!$I$2</definedName>
    <definedName name="initialunempprob" localSheetId="11">Grade17!$I$2</definedName>
    <definedName name="initialunempprob" localSheetId="12">Grade18!$I$2</definedName>
    <definedName name="initialunempprob" localSheetId="3">Grade9!$I$2</definedName>
    <definedName name="initialunempprob">Grade8!$J$2</definedName>
    <definedName name="part" localSheetId="4">Grade10!$H$2</definedName>
    <definedName name="part" localSheetId="5">Grade11!$H$2</definedName>
    <definedName name="part" localSheetId="6">Grade12!$H$2</definedName>
    <definedName name="part" localSheetId="7">Grade13!$H$2</definedName>
    <definedName name="part" localSheetId="8">Grade14!$H$2</definedName>
    <definedName name="part" localSheetId="9">Grade15!$H$2</definedName>
    <definedName name="part" localSheetId="10">Grade16!$H$2</definedName>
    <definedName name="part" localSheetId="11">Grade17!$H$2</definedName>
    <definedName name="part" localSheetId="12">Grade18!$H$2</definedName>
    <definedName name="part">Grade9!$H$2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 localSheetId="4">Grade10!$K$2</definedName>
    <definedName name="return" localSheetId="5">Grade11!$K$2</definedName>
    <definedName name="return" localSheetId="6">Grade12!$K$2</definedName>
    <definedName name="return" localSheetId="7">Grade13!$K$2</definedName>
    <definedName name="return" localSheetId="8">Grade14!$K$2</definedName>
    <definedName name="return" localSheetId="9">Grade15!$K$2</definedName>
    <definedName name="return" localSheetId="10">Grade16!$K$2</definedName>
    <definedName name="return" localSheetId="11">Grade17!$K$2</definedName>
    <definedName name="return" localSheetId="12">Grade18!$K$2</definedName>
    <definedName name="return">Grade9!$K$2</definedName>
    <definedName name="returntoexperience">Meta!$G$2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</definedNames>
  <calcPr calcId="152511"/>
</workbook>
</file>

<file path=xl/calcChain.xml><?xml version="1.0" encoding="utf-8"?>
<calcChain xmlns="http://schemas.openxmlformats.org/spreadsheetml/2006/main">
  <c r="N57" i="69" l="1"/>
  <c r="N58" i="69"/>
  <c r="N59" i="69"/>
  <c r="N60" i="69"/>
  <c r="N61" i="69"/>
  <c r="N62" i="69"/>
  <c r="N63" i="69"/>
  <c r="N64" i="69"/>
  <c r="N65" i="69"/>
  <c r="N66" i="69"/>
  <c r="N67" i="69"/>
  <c r="N68" i="69"/>
  <c r="N69" i="69"/>
  <c r="L14" i="69"/>
  <c r="I2" i="69"/>
  <c r="H2" i="69"/>
  <c r="G2" i="69"/>
  <c r="E2" i="69"/>
  <c r="D2" i="69"/>
  <c r="C2" i="69"/>
  <c r="B2" i="69"/>
  <c r="B16" i="69"/>
  <c r="B23" i="69"/>
  <c r="N57" i="68"/>
  <c r="N58" i="68"/>
  <c r="N59" i="68"/>
  <c r="N60" i="68"/>
  <c r="N61" i="68"/>
  <c r="N62" i="68"/>
  <c r="N63" i="68"/>
  <c r="N64" i="68"/>
  <c r="N65" i="68"/>
  <c r="N66" i="68"/>
  <c r="N67" i="68"/>
  <c r="N68" i="68"/>
  <c r="N69" i="68"/>
  <c r="L13" i="68"/>
  <c r="I2" i="68"/>
  <c r="H2" i="68"/>
  <c r="G2" i="68"/>
  <c r="E2" i="68"/>
  <c r="D2" i="68"/>
  <c r="C2" i="68"/>
  <c r="B2" i="68"/>
  <c r="B25" i="68"/>
  <c r="B32" i="68"/>
  <c r="B23" i="68"/>
  <c r="N57" i="67"/>
  <c r="N58" i="67"/>
  <c r="N59" i="67"/>
  <c r="N60" i="67"/>
  <c r="N61" i="67"/>
  <c r="N62" i="67"/>
  <c r="N63" i="67"/>
  <c r="N64" i="67"/>
  <c r="N65" i="67"/>
  <c r="N66" i="67"/>
  <c r="N67" i="67"/>
  <c r="N68" i="67"/>
  <c r="N69" i="67"/>
  <c r="L12" i="67"/>
  <c r="I2" i="67"/>
  <c r="H2" i="67"/>
  <c r="G2" i="67"/>
  <c r="E2" i="67"/>
  <c r="D2" i="67"/>
  <c r="C2" i="67"/>
  <c r="B2" i="67"/>
  <c r="N57" i="66"/>
  <c r="N58" i="66"/>
  <c r="N59" i="66"/>
  <c r="N60" i="66"/>
  <c r="N61" i="66"/>
  <c r="N62" i="66"/>
  <c r="N63" i="66"/>
  <c r="N64" i="66"/>
  <c r="N65" i="66"/>
  <c r="N66" i="66"/>
  <c r="N67" i="66"/>
  <c r="N68" i="66"/>
  <c r="N69" i="66"/>
  <c r="L11" i="66"/>
  <c r="I2" i="66"/>
  <c r="H2" i="66"/>
  <c r="G2" i="66"/>
  <c r="E2" i="66"/>
  <c r="D2" i="66"/>
  <c r="C2" i="66"/>
  <c r="B2" i="66"/>
  <c r="B20" i="66"/>
  <c r="N57" i="65"/>
  <c r="N58" i="65"/>
  <c r="N59" i="65"/>
  <c r="N60" i="65"/>
  <c r="N61" i="65"/>
  <c r="N62" i="65"/>
  <c r="N63" i="65"/>
  <c r="N64" i="65"/>
  <c r="N65" i="65"/>
  <c r="N66" i="65"/>
  <c r="N67" i="65"/>
  <c r="N68" i="65"/>
  <c r="N69" i="65"/>
  <c r="L10" i="65"/>
  <c r="I2" i="65"/>
  <c r="H2" i="65"/>
  <c r="G2" i="65"/>
  <c r="E2" i="65"/>
  <c r="D2" i="65"/>
  <c r="C2" i="65"/>
  <c r="B2" i="65"/>
  <c r="N57" i="64"/>
  <c r="N58" i="64"/>
  <c r="N59" i="64"/>
  <c r="N60" i="64"/>
  <c r="N61" i="64"/>
  <c r="N62" i="64"/>
  <c r="N63" i="64"/>
  <c r="N64" i="64"/>
  <c r="N65" i="64"/>
  <c r="N66" i="64"/>
  <c r="N67" i="64"/>
  <c r="N68" i="64"/>
  <c r="N69" i="64"/>
  <c r="L9" i="64"/>
  <c r="I2" i="64"/>
  <c r="H2" i="64"/>
  <c r="G2" i="64"/>
  <c r="E2" i="64"/>
  <c r="D2" i="64"/>
  <c r="C2" i="64"/>
  <c r="B2" i="64"/>
  <c r="N57" i="63"/>
  <c r="N58" i="63"/>
  <c r="N59" i="63"/>
  <c r="N60" i="63"/>
  <c r="N61" i="63"/>
  <c r="N62" i="63"/>
  <c r="N63" i="63"/>
  <c r="N64" i="63"/>
  <c r="N65" i="63"/>
  <c r="N66" i="63"/>
  <c r="N67" i="63"/>
  <c r="N68" i="63"/>
  <c r="N69" i="63"/>
  <c r="L8" i="63"/>
  <c r="I2" i="63"/>
  <c r="H2" i="63"/>
  <c r="G2" i="63"/>
  <c r="E2" i="63"/>
  <c r="D2" i="63"/>
  <c r="C2" i="63"/>
  <c r="B2" i="63"/>
  <c r="B38" i="63"/>
  <c r="B47" i="63"/>
  <c r="B45" i="63"/>
  <c r="B28" i="63"/>
  <c r="B24" i="63"/>
  <c r="B20" i="63"/>
  <c r="B19" i="63"/>
  <c r="B15" i="63"/>
  <c r="B14" i="63"/>
  <c r="B10" i="63"/>
  <c r="N57" i="62"/>
  <c r="N58" i="62"/>
  <c r="N59" i="62"/>
  <c r="N60" i="62"/>
  <c r="N61" i="62"/>
  <c r="N62" i="62"/>
  <c r="N63" i="62"/>
  <c r="N64" i="62"/>
  <c r="N65" i="62"/>
  <c r="N66" i="62"/>
  <c r="N67" i="62"/>
  <c r="N68" i="62"/>
  <c r="N69" i="62"/>
  <c r="L7" i="62"/>
  <c r="I2" i="62"/>
  <c r="H2" i="62"/>
  <c r="G2" i="62"/>
  <c r="E2" i="62"/>
  <c r="D2" i="62"/>
  <c r="C2" i="62"/>
  <c r="B2" i="62"/>
  <c r="B13" i="62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L6" i="61"/>
  <c r="I2" i="61"/>
  <c r="H2" i="61"/>
  <c r="G2" i="61"/>
  <c r="E2" i="61"/>
  <c r="D2" i="61"/>
  <c r="C2" i="61"/>
  <c r="B2" i="61"/>
  <c r="B10" i="61"/>
  <c r="B16" i="61"/>
  <c r="H2" i="51"/>
  <c r="H2" i="1"/>
  <c r="L5" i="51"/>
  <c r="N57" i="51"/>
  <c r="N58" i="51"/>
  <c r="N59" i="51"/>
  <c r="N60" i="51"/>
  <c r="N61" i="51"/>
  <c r="N62" i="51"/>
  <c r="N63" i="51"/>
  <c r="N64" i="51"/>
  <c r="N65" i="51"/>
  <c r="N66" i="51"/>
  <c r="N67" i="51"/>
  <c r="N68" i="51"/>
  <c r="N69" i="51"/>
  <c r="G2" i="51"/>
  <c r="E2" i="51"/>
  <c r="D2" i="51"/>
  <c r="C2" i="51"/>
  <c r="B2" i="51"/>
  <c r="B12" i="51"/>
  <c r="B23" i="51"/>
  <c r="B8" i="51"/>
  <c r="I2" i="51"/>
  <c r="D2" i="1"/>
  <c r="C2" i="1"/>
  <c r="B7" i="50"/>
  <c r="B3" i="50"/>
  <c r="B4" i="50"/>
  <c r="B5" i="50"/>
  <c r="B6" i="50"/>
  <c r="B8" i="50"/>
  <c r="B9" i="50"/>
  <c r="Q9" i="50"/>
  <c r="B10" i="50"/>
  <c r="B11" i="50"/>
  <c r="K11" i="50"/>
  <c r="B12" i="50"/>
  <c r="B2" i="50"/>
  <c r="L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B2" i="1"/>
  <c r="B25" i="1"/>
  <c r="J2" i="1"/>
  <c r="E2" i="1"/>
  <c r="B17" i="1"/>
  <c r="B38" i="1"/>
  <c r="B48" i="1"/>
  <c r="G2" i="1"/>
  <c r="B16" i="51"/>
  <c r="B9" i="51"/>
  <c r="B13" i="51"/>
  <c r="B17" i="51"/>
  <c r="B21" i="51"/>
  <c r="B6" i="51"/>
  <c r="B10" i="51"/>
  <c r="B14" i="51"/>
  <c r="B18" i="51"/>
  <c r="B22" i="51"/>
  <c r="B7" i="51"/>
  <c r="B11" i="51"/>
  <c r="B15" i="51"/>
  <c r="B19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56" i="1"/>
  <c r="B46" i="1"/>
  <c r="B33" i="1"/>
  <c r="B13" i="1"/>
  <c r="B54" i="1"/>
  <c r="B42" i="1"/>
  <c r="B29" i="1"/>
  <c r="B9" i="1"/>
  <c r="B50" i="1"/>
  <c r="B40" i="1"/>
  <c r="B11" i="1"/>
  <c r="B21" i="1"/>
  <c r="B36" i="1"/>
  <c r="B44" i="1"/>
  <c r="B52" i="1"/>
  <c r="B5" i="1"/>
  <c r="B53" i="1"/>
  <c r="B49" i="1"/>
  <c r="B45" i="1"/>
  <c r="B41" i="1"/>
  <c r="B37" i="1"/>
  <c r="B31" i="1"/>
  <c r="B23" i="1"/>
  <c r="B15" i="1"/>
  <c r="B7" i="1"/>
  <c r="B55" i="1"/>
  <c r="B51" i="1"/>
  <c r="B47" i="1"/>
  <c r="B43" i="1"/>
  <c r="B39" i="1"/>
  <c r="B35" i="1"/>
  <c r="B27" i="1"/>
  <c r="B19" i="1"/>
  <c r="B6" i="1"/>
  <c r="B8" i="1"/>
  <c r="B12" i="1"/>
  <c r="B16" i="1"/>
  <c r="B20" i="1"/>
  <c r="B24" i="1"/>
  <c r="B28" i="1"/>
  <c r="B32" i="1"/>
  <c r="B10" i="1"/>
  <c r="B14" i="1"/>
  <c r="B18" i="1"/>
  <c r="B22" i="1"/>
  <c r="B26" i="1"/>
  <c r="B30" i="1"/>
  <c r="B34" i="1"/>
  <c r="N6" i="50"/>
  <c r="N8" i="50"/>
  <c r="N4" i="50"/>
  <c r="K12" i="50"/>
  <c r="B18" i="69"/>
  <c r="B31" i="69"/>
  <c r="B37" i="69"/>
  <c r="B54" i="69"/>
  <c r="B50" i="69"/>
  <c r="B56" i="69"/>
  <c r="B52" i="69"/>
  <c r="B48" i="69"/>
  <c r="B44" i="69"/>
  <c r="B40" i="69"/>
  <c r="B36" i="69"/>
  <c r="B55" i="69"/>
  <c r="B51" i="69"/>
  <c r="B47" i="69"/>
  <c r="B43" i="69"/>
  <c r="B39" i="69"/>
  <c r="B35" i="69"/>
  <c r="B42" i="69"/>
  <c r="B32" i="69"/>
  <c r="B28" i="69"/>
  <c r="B24" i="69"/>
  <c r="B46" i="69"/>
  <c r="B38" i="69"/>
  <c r="B34" i="69"/>
  <c r="B30" i="69"/>
  <c r="B26" i="69"/>
  <c r="B22" i="69"/>
  <c r="B53" i="69"/>
  <c r="B49" i="69"/>
  <c r="B41" i="69"/>
  <c r="B33" i="69"/>
  <c r="B29" i="69"/>
  <c r="B25" i="69"/>
  <c r="B21" i="69"/>
  <c r="B15" i="69"/>
  <c r="B19" i="69"/>
  <c r="B45" i="69"/>
  <c r="B17" i="69"/>
  <c r="B27" i="69"/>
  <c r="B16" i="68"/>
  <c r="B20" i="68"/>
  <c r="B27" i="68"/>
  <c r="B29" i="68"/>
  <c r="B54" i="68"/>
  <c r="B50" i="68"/>
  <c r="B46" i="68"/>
  <c r="B42" i="68"/>
  <c r="B38" i="68"/>
  <c r="B53" i="68"/>
  <c r="B49" i="68"/>
  <c r="B45" i="68"/>
  <c r="B41" i="68"/>
  <c r="B37" i="68"/>
  <c r="B56" i="68"/>
  <c r="B52" i="68"/>
  <c r="B48" i="68"/>
  <c r="B44" i="68"/>
  <c r="B40" i="68"/>
  <c r="B36" i="68"/>
  <c r="B55" i="68"/>
  <c r="B39" i="68"/>
  <c r="B34" i="68"/>
  <c r="B30" i="68"/>
  <c r="B26" i="68"/>
  <c r="B22" i="68"/>
  <c r="B18" i="68"/>
  <c r="B14" i="68"/>
  <c r="B19" i="68"/>
  <c r="B21" i="68"/>
  <c r="B28" i="68"/>
  <c r="B35" i="68"/>
  <c r="B15" i="68"/>
  <c r="B17" i="68"/>
  <c r="B24" i="68"/>
  <c r="B31" i="68"/>
  <c r="B33" i="68"/>
  <c r="B43" i="68"/>
  <c r="B51" i="68"/>
  <c r="B31" i="67"/>
  <c r="B54" i="67"/>
  <c r="B50" i="67"/>
  <c r="B46" i="67"/>
  <c r="B42" i="67"/>
  <c r="B38" i="67"/>
  <c r="B53" i="67"/>
  <c r="B49" i="67"/>
  <c r="B45" i="67"/>
  <c r="B41" i="67"/>
  <c r="B37" i="67"/>
  <c r="B56" i="67"/>
  <c r="B48" i="67"/>
  <c r="B40" i="67"/>
  <c r="B33" i="67"/>
  <c r="B29" i="67"/>
  <c r="B25" i="67"/>
  <c r="B51" i="67"/>
  <c r="B43" i="67"/>
  <c r="B32" i="67"/>
  <c r="B28" i="67"/>
  <c r="B24" i="67"/>
  <c r="B20" i="67"/>
  <c r="B16" i="67"/>
  <c r="B55" i="67"/>
  <c r="B39" i="67"/>
  <c r="B34" i="67"/>
  <c r="B26" i="67"/>
  <c r="B21" i="67"/>
  <c r="B14" i="67"/>
  <c r="B52" i="67"/>
  <c r="B36" i="67"/>
  <c r="B35" i="67"/>
  <c r="B27" i="67"/>
  <c r="B18" i="67"/>
  <c r="B47" i="67"/>
  <c r="B30" i="67"/>
  <c r="B22" i="67"/>
  <c r="B15" i="67"/>
  <c r="B13" i="67"/>
  <c r="B19" i="67"/>
  <c r="B44" i="67"/>
  <c r="B23" i="67"/>
  <c r="B12" i="66"/>
  <c r="B14" i="66"/>
  <c r="B18" i="66"/>
  <c r="B42" i="66"/>
  <c r="B50" i="66"/>
  <c r="B13" i="66"/>
  <c r="B22" i="66"/>
  <c r="B41" i="66"/>
  <c r="B54" i="66"/>
  <c r="B53" i="66"/>
  <c r="B49" i="66"/>
  <c r="B56" i="66"/>
  <c r="B52" i="66"/>
  <c r="B48" i="66"/>
  <c r="B44" i="66"/>
  <c r="B40" i="66"/>
  <c r="B36" i="66"/>
  <c r="B55" i="66"/>
  <c r="B47" i="66"/>
  <c r="B45" i="66"/>
  <c r="B38" i="66"/>
  <c r="B32" i="66"/>
  <c r="B28" i="66"/>
  <c r="B24" i="66"/>
  <c r="B39" i="66"/>
  <c r="B31" i="66"/>
  <c r="B29" i="66"/>
  <c r="B51" i="66"/>
  <c r="B35" i="66"/>
  <c r="B33" i="66"/>
  <c r="B26" i="66"/>
  <c r="B21" i="66"/>
  <c r="B17" i="66"/>
  <c r="B43" i="66"/>
  <c r="B37" i="66"/>
  <c r="B34" i="66"/>
  <c r="B27" i="66"/>
  <c r="B25" i="66"/>
  <c r="B23" i="66"/>
  <c r="B19" i="66"/>
  <c r="B15" i="66"/>
  <c r="B16" i="66"/>
  <c r="B30" i="66"/>
  <c r="B46" i="66"/>
  <c r="B54" i="64"/>
  <c r="B53" i="64"/>
  <c r="B49" i="64"/>
  <c r="B55" i="64"/>
  <c r="B51" i="64"/>
  <c r="B47" i="64"/>
  <c r="B43" i="64"/>
  <c r="B39" i="64"/>
  <c r="B35" i="64"/>
  <c r="B45" i="64"/>
  <c r="B38" i="64"/>
  <c r="B36" i="64"/>
  <c r="B31" i="64"/>
  <c r="B27" i="64"/>
  <c r="B56" i="64"/>
  <c r="B42" i="64"/>
  <c r="B40" i="64"/>
  <c r="B34" i="64"/>
  <c r="B30" i="64"/>
  <c r="B26" i="64"/>
  <c r="B22" i="64"/>
  <c r="B50" i="64"/>
  <c r="B48" i="64"/>
  <c r="B41" i="64"/>
  <c r="B32" i="64"/>
  <c r="B28" i="64"/>
  <c r="B24" i="64"/>
  <c r="B20" i="64"/>
  <c r="B16" i="64"/>
  <c r="B12" i="64"/>
  <c r="B37" i="64"/>
  <c r="B29" i="64"/>
  <c r="B19" i="64"/>
  <c r="B17" i="64"/>
  <c r="B10" i="64"/>
  <c r="B23" i="64"/>
  <c r="B18" i="64"/>
  <c r="B25" i="64"/>
  <c r="B21" i="64"/>
  <c r="B14" i="64"/>
  <c r="B52" i="64"/>
  <c r="B44" i="64"/>
  <c r="B33" i="64"/>
  <c r="B15" i="64"/>
  <c r="B13" i="64"/>
  <c r="B46" i="64"/>
  <c r="B11" i="64"/>
  <c r="B11" i="63"/>
  <c r="B16" i="63"/>
  <c r="B22" i="63"/>
  <c r="B32" i="63"/>
  <c r="B55" i="63"/>
  <c r="B12" i="63"/>
  <c r="B18" i="63"/>
  <c r="B23" i="63"/>
  <c r="B54" i="63"/>
  <c r="B50" i="63"/>
  <c r="B53" i="63"/>
  <c r="B49" i="63"/>
  <c r="B56" i="63"/>
  <c r="B52" i="63"/>
  <c r="B48" i="63"/>
  <c r="B44" i="63"/>
  <c r="B40" i="63"/>
  <c r="B36" i="63"/>
  <c r="B9" i="63"/>
  <c r="B13" i="63"/>
  <c r="B17" i="63"/>
  <c r="B21" i="63"/>
  <c r="B25" i="63"/>
  <c r="B29" i="63"/>
  <c r="B33" i="63"/>
  <c r="B41" i="63"/>
  <c r="B43" i="63"/>
  <c r="B26" i="63"/>
  <c r="B30" i="63"/>
  <c r="B34" i="63"/>
  <c r="B37" i="63"/>
  <c r="B39" i="63"/>
  <c r="B46" i="63"/>
  <c r="B27" i="63"/>
  <c r="B31" i="63"/>
  <c r="B35" i="63"/>
  <c r="B42" i="63"/>
  <c r="B51" i="63"/>
  <c r="B8" i="62"/>
  <c r="B44" i="62"/>
  <c r="B35" i="62"/>
  <c r="B29" i="62"/>
  <c r="B32" i="62"/>
  <c r="B23" i="62"/>
  <c r="B12" i="62"/>
  <c r="B38" i="62"/>
  <c r="B41" i="61"/>
  <c r="B44" i="61"/>
  <c r="B39" i="61"/>
  <c r="B11" i="61"/>
  <c r="B28" i="61"/>
  <c r="B13" i="61"/>
  <c r="B32" i="61"/>
  <c r="K4" i="50"/>
  <c r="K6" i="50"/>
  <c r="K3" i="50"/>
  <c r="K5" i="50"/>
  <c r="K10" i="50"/>
  <c r="N9" i="50"/>
  <c r="Q10" i="50"/>
  <c r="N10" i="50"/>
  <c r="H19" i="67"/>
  <c r="H30" i="67"/>
  <c r="H35" i="67"/>
  <c r="C21" i="67"/>
  <c r="D21" i="67"/>
  <c r="C55" i="67"/>
  <c r="D55" i="67"/>
  <c r="H25" i="67"/>
  <c r="H48" i="67"/>
  <c r="H45" i="67"/>
  <c r="H42" i="67"/>
  <c r="H31" i="67"/>
  <c r="H27" i="69"/>
  <c r="H15" i="69"/>
  <c r="C33" i="69"/>
  <c r="D33" i="69"/>
  <c r="H22" i="69"/>
  <c r="H38" i="69"/>
  <c r="C32" i="69"/>
  <c r="D32" i="69"/>
  <c r="H43" i="69"/>
  <c r="C36" i="69"/>
  <c r="D36" i="69"/>
  <c r="C52" i="69"/>
  <c r="D52" i="69"/>
  <c r="C37" i="69"/>
  <c r="D37" i="69"/>
  <c r="H25" i="51"/>
  <c r="C29" i="51"/>
  <c r="D29" i="51"/>
  <c r="H37" i="51"/>
  <c r="C41" i="51"/>
  <c r="D41" i="51"/>
  <c r="H45" i="51"/>
  <c r="C49" i="51"/>
  <c r="D49" i="51"/>
  <c r="C53" i="51"/>
  <c r="D53" i="51"/>
  <c r="C19" i="51"/>
  <c r="D19" i="51"/>
  <c r="C22" i="51"/>
  <c r="D22" i="51"/>
  <c r="H6" i="51"/>
  <c r="H6" i="61"/>
  <c r="C9" i="51"/>
  <c r="D9" i="51"/>
  <c r="C38" i="1"/>
  <c r="D38" i="1"/>
  <c r="H6" i="4"/>
  <c r="F2" i="63"/>
  <c r="H4" i="4"/>
  <c r="F2" i="61"/>
  <c r="C16" i="61"/>
  <c r="D16" i="61"/>
  <c r="H7" i="4"/>
  <c r="F2" i="64"/>
  <c r="H11" i="4"/>
  <c r="F2" i="68"/>
  <c r="C31" i="68"/>
  <c r="D31" i="68"/>
  <c r="H10" i="4"/>
  <c r="F2" i="67"/>
  <c r="H5" i="4"/>
  <c r="F2" i="62"/>
  <c r="H3" i="4"/>
  <c r="F2" i="51"/>
  <c r="H29" i="51"/>
  <c r="H2" i="4"/>
  <c r="F2" i="1"/>
  <c r="C16" i="1"/>
  <c r="D16" i="1"/>
  <c r="H8" i="4"/>
  <c r="F2" i="65"/>
  <c r="H9" i="4"/>
  <c r="F2" i="66"/>
  <c r="C16" i="66"/>
  <c r="D16" i="66"/>
  <c r="H12" i="4"/>
  <c r="F2" i="69"/>
  <c r="C15" i="69"/>
  <c r="D15" i="69"/>
  <c r="B31" i="65"/>
  <c r="B11" i="65"/>
  <c r="B49" i="65"/>
  <c r="B48" i="65"/>
  <c r="B55" i="65"/>
  <c r="B33" i="65"/>
  <c r="B28" i="65"/>
  <c r="B51" i="65"/>
  <c r="B23" i="65"/>
  <c r="B46" i="65"/>
  <c r="B27" i="65"/>
  <c r="B13" i="65"/>
  <c r="B24" i="65"/>
  <c r="B15" i="65"/>
  <c r="B45" i="65"/>
  <c r="B44" i="65"/>
  <c r="B47" i="65"/>
  <c r="B29" i="65"/>
  <c r="B26" i="65"/>
  <c r="B42" i="65"/>
  <c r="B21" i="65"/>
  <c r="B38" i="65"/>
  <c r="B20" i="65"/>
  <c r="B39" i="65"/>
  <c r="B14" i="65"/>
  <c r="B53" i="65"/>
  <c r="B52" i="65"/>
  <c r="B36" i="65"/>
  <c r="B41" i="65"/>
  <c r="B35" i="65"/>
  <c r="B18" i="65"/>
  <c r="B30" i="65"/>
  <c r="B50" i="65"/>
  <c r="B34" i="65"/>
  <c r="B12" i="65"/>
  <c r="B19" i="65"/>
  <c r="B40" i="65"/>
  <c r="B32" i="65"/>
  <c r="B43" i="65"/>
  <c r="B37" i="65"/>
  <c r="B25" i="65"/>
  <c r="B16" i="65"/>
  <c r="B54" i="65"/>
  <c r="B22" i="65"/>
  <c r="B56" i="65"/>
  <c r="B17" i="65"/>
  <c r="C31" i="63"/>
  <c r="D31" i="63"/>
  <c r="H37" i="63"/>
  <c r="C48" i="63"/>
  <c r="D48" i="63"/>
  <c r="H53" i="63"/>
  <c r="C44" i="64"/>
  <c r="D44" i="64"/>
  <c r="H50" i="64"/>
  <c r="H12" i="64"/>
  <c r="C12" i="64"/>
  <c r="D12" i="64"/>
  <c r="C50" i="64"/>
  <c r="D50" i="64"/>
  <c r="H34" i="64"/>
  <c r="H47" i="64"/>
  <c r="C47" i="64"/>
  <c r="D47" i="64"/>
  <c r="K8" i="50"/>
  <c r="K7" i="50"/>
  <c r="K9" i="50"/>
  <c r="C36" i="67"/>
  <c r="D36" i="67"/>
  <c r="H16" i="69"/>
  <c r="C16" i="69"/>
  <c r="D16" i="69"/>
  <c r="H50" i="67"/>
  <c r="C22" i="1"/>
  <c r="D22" i="1"/>
  <c r="H32" i="1"/>
  <c r="C19" i="1"/>
  <c r="D19" i="1"/>
  <c r="C43" i="1"/>
  <c r="D43" i="1"/>
  <c r="C7" i="1"/>
  <c r="D7" i="1"/>
  <c r="Q6" i="50"/>
  <c r="Q5" i="50"/>
  <c r="N5" i="50"/>
  <c r="C28" i="67"/>
  <c r="D28" i="67"/>
  <c r="B46" i="62"/>
  <c r="B18" i="62"/>
  <c r="B9" i="62"/>
  <c r="B22" i="62"/>
  <c r="B52" i="62"/>
  <c r="B36" i="62"/>
  <c r="B43" i="62"/>
  <c r="B41" i="62"/>
  <c r="B50" i="62"/>
  <c r="B24" i="62"/>
  <c r="B31" i="62"/>
  <c r="B15" i="62"/>
  <c r="B21" i="62"/>
  <c r="B30" i="62"/>
  <c r="B17" i="62"/>
  <c r="B48" i="62"/>
  <c r="B55" i="62"/>
  <c r="B39" i="62"/>
  <c r="B33" i="62"/>
  <c r="B42" i="62"/>
  <c r="B53" i="62"/>
  <c r="B27" i="62"/>
  <c r="B11" i="62"/>
  <c r="B34" i="62"/>
  <c r="B54" i="62"/>
  <c r="B20" i="62"/>
  <c r="B10" i="62"/>
  <c r="B16" i="62"/>
  <c r="B56" i="62"/>
  <c r="B40" i="62"/>
  <c r="B47" i="62"/>
  <c r="B49" i="62"/>
  <c r="B25" i="62"/>
  <c r="B28" i="62"/>
  <c r="B37" i="62"/>
  <c r="B19" i="62"/>
  <c r="B14" i="62"/>
  <c r="B26" i="62"/>
  <c r="B51" i="62"/>
  <c r="B45" i="62"/>
  <c r="B29" i="61"/>
  <c r="B26" i="61"/>
  <c r="B42" i="61"/>
  <c r="H36" i="63"/>
  <c r="B33" i="61"/>
  <c r="B9" i="61"/>
  <c r="B14" i="61"/>
  <c r="B50" i="61"/>
  <c r="B49" i="61"/>
  <c r="B52" i="61"/>
  <c r="B36" i="61"/>
  <c r="B34" i="61"/>
  <c r="B18" i="61"/>
  <c r="B19" i="61"/>
  <c r="B43" i="61"/>
  <c r="B20" i="61"/>
  <c r="B47" i="61"/>
  <c r="B24" i="61"/>
  <c r="B31" i="61"/>
  <c r="B46" i="61"/>
  <c r="B45" i="61"/>
  <c r="B48" i="61"/>
  <c r="B55" i="61"/>
  <c r="B30" i="61"/>
  <c r="B7" i="61"/>
  <c r="B21" i="61"/>
  <c r="B51" i="61"/>
  <c r="B27" i="61"/>
  <c r="B25" i="61"/>
  <c r="B23" i="61"/>
  <c r="B12" i="61"/>
  <c r="B8" i="61"/>
  <c r="B54" i="61"/>
  <c r="B53" i="61"/>
  <c r="B56" i="61"/>
  <c r="B40" i="61"/>
  <c r="B37" i="61"/>
  <c r="B22" i="61"/>
  <c r="B15" i="61"/>
  <c r="B35" i="61"/>
  <c r="B17" i="61"/>
  <c r="B38" i="61"/>
  <c r="B20" i="51"/>
  <c r="B47" i="68"/>
  <c r="B20" i="69"/>
  <c r="B17" i="67"/>
  <c r="E15" i="69"/>
  <c r="F15" i="69"/>
  <c r="G15" i="69"/>
  <c r="G16" i="66"/>
  <c r="E16" i="66"/>
  <c r="F16" i="66"/>
  <c r="E16" i="61"/>
  <c r="F16" i="61"/>
  <c r="G16" i="61"/>
  <c r="G36" i="67"/>
  <c r="E36" i="67"/>
  <c r="F36" i="67"/>
  <c r="E16" i="1"/>
  <c r="F16" i="1"/>
  <c r="G16" i="1"/>
  <c r="I16" i="1"/>
  <c r="N16" i="51"/>
  <c r="E31" i="68"/>
  <c r="F31" i="68"/>
  <c r="G31" i="68"/>
  <c r="H38" i="61"/>
  <c r="C38" i="61"/>
  <c r="D38" i="61"/>
  <c r="C51" i="61"/>
  <c r="D51" i="61"/>
  <c r="H51" i="61"/>
  <c r="C36" i="61"/>
  <c r="D36" i="61"/>
  <c r="H36" i="61"/>
  <c r="H35" i="61"/>
  <c r="C35" i="61"/>
  <c r="D35" i="61"/>
  <c r="C8" i="61"/>
  <c r="D8" i="61"/>
  <c r="H8" i="61"/>
  <c r="H7" i="61"/>
  <c r="H7" i="62"/>
  <c r="C7" i="61"/>
  <c r="C47" i="61"/>
  <c r="D47" i="61"/>
  <c r="H47" i="61"/>
  <c r="H49" i="61"/>
  <c r="C49" i="61"/>
  <c r="D49" i="61"/>
  <c r="H29" i="61"/>
  <c r="C29" i="61"/>
  <c r="D29" i="61"/>
  <c r="C40" i="62"/>
  <c r="D40" i="62"/>
  <c r="H40" i="62"/>
  <c r="H27" i="62"/>
  <c r="C27" i="62"/>
  <c r="D27" i="62"/>
  <c r="H24" i="62"/>
  <c r="C24" i="62"/>
  <c r="D24" i="62"/>
  <c r="E19" i="1"/>
  <c r="F19" i="1"/>
  <c r="G19" i="1"/>
  <c r="H25" i="65"/>
  <c r="C25" i="65"/>
  <c r="D25" i="65"/>
  <c r="H19" i="65"/>
  <c r="C19" i="65"/>
  <c r="D19" i="65"/>
  <c r="H36" i="65"/>
  <c r="C36" i="65"/>
  <c r="D36" i="65"/>
  <c r="H42" i="65"/>
  <c r="C42" i="65"/>
  <c r="D42" i="65"/>
  <c r="H55" i="65"/>
  <c r="C55" i="65"/>
  <c r="D55" i="65"/>
  <c r="H17" i="67"/>
  <c r="C17" i="67"/>
  <c r="D17" i="67"/>
  <c r="H20" i="51"/>
  <c r="C20" i="51"/>
  <c r="D20" i="51"/>
  <c r="H15" i="61"/>
  <c r="C15" i="61"/>
  <c r="D15" i="61"/>
  <c r="H56" i="61"/>
  <c r="C56" i="61"/>
  <c r="D56" i="61"/>
  <c r="C12" i="61"/>
  <c r="D12" i="61"/>
  <c r="H12" i="61"/>
  <c r="H27" i="61"/>
  <c r="C27" i="61"/>
  <c r="D27" i="61"/>
  <c r="H30" i="61"/>
  <c r="C30" i="61"/>
  <c r="D30" i="61"/>
  <c r="C46" i="61"/>
  <c r="D46" i="61"/>
  <c r="H46" i="61"/>
  <c r="C20" i="61"/>
  <c r="D20" i="61"/>
  <c r="H20" i="61"/>
  <c r="C34" i="61"/>
  <c r="D34" i="61"/>
  <c r="H34" i="61"/>
  <c r="H50" i="61"/>
  <c r="C50" i="61"/>
  <c r="D50" i="61"/>
  <c r="H45" i="62"/>
  <c r="C45" i="62"/>
  <c r="D45" i="62"/>
  <c r="C14" i="62"/>
  <c r="D14" i="62"/>
  <c r="H14" i="62"/>
  <c r="C25" i="62"/>
  <c r="D25" i="62"/>
  <c r="H25" i="62"/>
  <c r="C56" i="62"/>
  <c r="D56" i="62"/>
  <c r="H56" i="62"/>
  <c r="H54" i="62"/>
  <c r="C54" i="62"/>
  <c r="D54" i="62"/>
  <c r="C53" i="62"/>
  <c r="D53" i="62"/>
  <c r="H53" i="62"/>
  <c r="C55" i="62"/>
  <c r="D55" i="62"/>
  <c r="H55" i="62"/>
  <c r="H21" i="62"/>
  <c r="C21" i="62"/>
  <c r="D21" i="62"/>
  <c r="C50" i="62"/>
  <c r="D50" i="62"/>
  <c r="H50" i="62"/>
  <c r="H52" i="62"/>
  <c r="C52" i="62"/>
  <c r="D52" i="62"/>
  <c r="H46" i="62"/>
  <c r="C46" i="62"/>
  <c r="D46" i="62"/>
  <c r="E16" i="69"/>
  <c r="F16" i="69"/>
  <c r="G16" i="69"/>
  <c r="E48" i="63"/>
  <c r="F48" i="63"/>
  <c r="G48" i="63"/>
  <c r="H54" i="65"/>
  <c r="C54" i="65"/>
  <c r="D54" i="65"/>
  <c r="C43" i="65"/>
  <c r="D43" i="65"/>
  <c r="H43" i="65"/>
  <c r="H12" i="65"/>
  <c r="C12" i="65"/>
  <c r="D12" i="65"/>
  <c r="H18" i="65"/>
  <c r="C18" i="65"/>
  <c r="D18" i="65"/>
  <c r="H52" i="65"/>
  <c r="C52" i="65"/>
  <c r="D52" i="65"/>
  <c r="H20" i="65"/>
  <c r="C20" i="65"/>
  <c r="D20" i="65"/>
  <c r="H26" i="65"/>
  <c r="C26" i="65"/>
  <c r="D26" i="65"/>
  <c r="H45" i="65"/>
  <c r="C45" i="65"/>
  <c r="D45" i="65"/>
  <c r="H13" i="65"/>
  <c r="C13" i="65"/>
  <c r="D13" i="65"/>
  <c r="H51" i="65"/>
  <c r="C51" i="65"/>
  <c r="D51" i="65"/>
  <c r="H48" i="65"/>
  <c r="C48" i="65"/>
  <c r="D48" i="65"/>
  <c r="H16" i="61"/>
  <c r="H49" i="67"/>
  <c r="H38" i="67"/>
  <c r="H18" i="67"/>
  <c r="H20" i="67"/>
  <c r="H46" i="67"/>
  <c r="C50" i="67"/>
  <c r="D50" i="67"/>
  <c r="H16" i="67"/>
  <c r="C43" i="67"/>
  <c r="D43" i="67"/>
  <c r="H13" i="67"/>
  <c r="H13" i="68"/>
  <c r="H43" i="67"/>
  <c r="H24" i="67"/>
  <c r="H40" i="67"/>
  <c r="C29" i="67"/>
  <c r="D29" i="67"/>
  <c r="H15" i="67"/>
  <c r="H47" i="67"/>
  <c r="H54" i="67"/>
  <c r="H32" i="67"/>
  <c r="C27" i="67"/>
  <c r="D27" i="67"/>
  <c r="H27" i="67"/>
  <c r="H29" i="67"/>
  <c r="H26" i="67"/>
  <c r="H22" i="67"/>
  <c r="H39" i="67"/>
  <c r="H41" i="67"/>
  <c r="H23" i="67"/>
  <c r="H52" i="67"/>
  <c r="H14" i="67"/>
  <c r="C44" i="67"/>
  <c r="D44" i="67"/>
  <c r="C56" i="67"/>
  <c r="D56" i="67"/>
  <c r="H44" i="67"/>
  <c r="H53" i="67"/>
  <c r="H37" i="67"/>
  <c r="H34" i="67"/>
  <c r="H36" i="67"/>
  <c r="H56" i="67"/>
  <c r="C33" i="67"/>
  <c r="D33" i="67"/>
  <c r="C32" i="67"/>
  <c r="D32" i="67"/>
  <c r="C14" i="67"/>
  <c r="D14" i="67"/>
  <c r="H51" i="67"/>
  <c r="C24" i="67"/>
  <c r="D24" i="67"/>
  <c r="C38" i="67"/>
  <c r="D38" i="67"/>
  <c r="C47" i="67"/>
  <c r="D47" i="67"/>
  <c r="C39" i="67"/>
  <c r="D39" i="67"/>
  <c r="C49" i="67"/>
  <c r="D49" i="67"/>
  <c r="C20" i="67"/>
  <c r="D20" i="67"/>
  <c r="C15" i="67"/>
  <c r="D15" i="67"/>
  <c r="C13" i="67"/>
  <c r="C51" i="67"/>
  <c r="D51" i="67"/>
  <c r="C23" i="67"/>
  <c r="D23" i="67"/>
  <c r="C34" i="67"/>
  <c r="D34" i="67"/>
  <c r="C18" i="67"/>
  <c r="D18" i="67"/>
  <c r="C46" i="67"/>
  <c r="D46" i="67"/>
  <c r="C53" i="67"/>
  <c r="D53" i="67"/>
  <c r="C16" i="67"/>
  <c r="D16" i="67"/>
  <c r="C37" i="67"/>
  <c r="D37" i="67"/>
  <c r="C52" i="67"/>
  <c r="D52" i="67"/>
  <c r="C54" i="67"/>
  <c r="D54" i="67"/>
  <c r="H33" i="67"/>
  <c r="C41" i="67"/>
  <c r="D41" i="67"/>
  <c r="C26" i="67"/>
  <c r="D26" i="67"/>
  <c r="C40" i="67"/>
  <c r="D40" i="67"/>
  <c r="C22" i="67"/>
  <c r="D22" i="67"/>
  <c r="H49" i="63"/>
  <c r="H46" i="63"/>
  <c r="H54" i="63"/>
  <c r="C33" i="63"/>
  <c r="D33" i="63"/>
  <c r="H42" i="63"/>
  <c r="H11" i="63"/>
  <c r="C20" i="63"/>
  <c r="D20" i="63"/>
  <c r="H38" i="63"/>
  <c r="H16" i="63"/>
  <c r="H28" i="63"/>
  <c r="C47" i="63"/>
  <c r="D47" i="63"/>
  <c r="H14" i="63"/>
  <c r="H41" i="63"/>
  <c r="H10" i="63"/>
  <c r="H17" i="63"/>
  <c r="C13" i="63"/>
  <c r="D13" i="63"/>
  <c r="H52" i="63"/>
  <c r="H40" i="63"/>
  <c r="H12" i="63"/>
  <c r="H47" i="63"/>
  <c r="H19" i="63"/>
  <c r="C34" i="63"/>
  <c r="D34" i="63"/>
  <c r="H48" i="63"/>
  <c r="H43" i="63"/>
  <c r="H13" i="63"/>
  <c r="C17" i="63"/>
  <c r="D17" i="63"/>
  <c r="C41" i="63"/>
  <c r="D41" i="63"/>
  <c r="H25" i="63"/>
  <c r="H29" i="63"/>
  <c r="H34" i="63"/>
  <c r="H18" i="63"/>
  <c r="H22" i="63"/>
  <c r="H44" i="63"/>
  <c r="C44" i="63"/>
  <c r="D44" i="63"/>
  <c r="H56" i="63"/>
  <c r="H20" i="63"/>
  <c r="C22" i="63"/>
  <c r="D22" i="63"/>
  <c r="H24" i="63"/>
  <c r="C37" i="63"/>
  <c r="D37" i="63"/>
  <c r="H51" i="63"/>
  <c r="C40" i="63"/>
  <c r="D40" i="63"/>
  <c r="H26" i="63"/>
  <c r="C11" i="63"/>
  <c r="D11" i="63"/>
  <c r="C24" i="63"/>
  <c r="D24" i="63"/>
  <c r="H45" i="63"/>
  <c r="H23" i="63"/>
  <c r="H55" i="63"/>
  <c r="H15" i="63"/>
  <c r="H33" i="63"/>
  <c r="C26" i="63"/>
  <c r="D26" i="63"/>
  <c r="C29" i="63"/>
  <c r="D29" i="63"/>
  <c r="H50" i="63"/>
  <c r="H27" i="63"/>
  <c r="H21" i="63"/>
  <c r="C18" i="63"/>
  <c r="D18" i="63"/>
  <c r="H32" i="63"/>
  <c r="H31" i="63"/>
  <c r="H9" i="63"/>
  <c r="H9" i="64"/>
  <c r="C16" i="63"/>
  <c r="D16" i="63"/>
  <c r="H30" i="63"/>
  <c r="H39" i="63"/>
  <c r="H35" i="63"/>
  <c r="C43" i="63"/>
  <c r="D43" i="63"/>
  <c r="C55" i="63"/>
  <c r="D55" i="63"/>
  <c r="C10" i="63"/>
  <c r="D10" i="63"/>
  <c r="C27" i="63"/>
  <c r="D27" i="63"/>
  <c r="C30" i="63"/>
  <c r="D30" i="63"/>
  <c r="C38" i="63"/>
  <c r="D38" i="63"/>
  <c r="C15" i="63"/>
  <c r="D15" i="63"/>
  <c r="C36" i="63"/>
  <c r="D36" i="63"/>
  <c r="C14" i="63"/>
  <c r="D14" i="63"/>
  <c r="C52" i="63"/>
  <c r="D52" i="63"/>
  <c r="C45" i="63"/>
  <c r="D45" i="63"/>
  <c r="C50" i="63"/>
  <c r="D50" i="63"/>
  <c r="C21" i="63"/>
  <c r="D21" i="63"/>
  <c r="C9" i="63"/>
  <c r="C51" i="63"/>
  <c r="D51" i="63"/>
  <c r="C35" i="63"/>
  <c r="D35" i="63"/>
  <c r="C42" i="63"/>
  <c r="D42" i="63"/>
  <c r="C39" i="63"/>
  <c r="D39" i="63"/>
  <c r="C32" i="63"/>
  <c r="D32" i="63"/>
  <c r="C19" i="63"/>
  <c r="D19" i="63"/>
  <c r="C49" i="63"/>
  <c r="D49" i="63"/>
  <c r="C12" i="63"/>
  <c r="D12" i="63"/>
  <c r="C56" i="63"/>
  <c r="D56" i="63"/>
  <c r="C54" i="63"/>
  <c r="D54" i="63"/>
  <c r="C28" i="63"/>
  <c r="D28" i="63"/>
  <c r="C53" i="63"/>
  <c r="D53" i="63"/>
  <c r="C46" i="63"/>
  <c r="D46" i="63"/>
  <c r="C23" i="63"/>
  <c r="D23" i="63"/>
  <c r="C25" i="63"/>
  <c r="D25" i="63"/>
  <c r="H9" i="51"/>
  <c r="H22" i="51"/>
  <c r="H53" i="51"/>
  <c r="C45" i="51"/>
  <c r="D45" i="51"/>
  <c r="C37" i="51"/>
  <c r="D37" i="51"/>
  <c r="H37" i="69"/>
  <c r="H36" i="69"/>
  <c r="H32" i="69"/>
  <c r="C22" i="69"/>
  <c r="D22" i="69"/>
  <c r="C29" i="68"/>
  <c r="D29" i="68"/>
  <c r="H45" i="68"/>
  <c r="H36" i="68"/>
  <c r="C14" i="68"/>
  <c r="C42" i="67"/>
  <c r="D42" i="67"/>
  <c r="C48" i="67"/>
  <c r="D48" i="67"/>
  <c r="H28" i="67"/>
  <c r="H21" i="67"/>
  <c r="C19" i="67"/>
  <c r="D19" i="67"/>
  <c r="C13" i="66"/>
  <c r="D13" i="66"/>
  <c r="H48" i="66"/>
  <c r="H32" i="66"/>
  <c r="H33" i="66"/>
  <c r="C25" i="66"/>
  <c r="D25" i="66"/>
  <c r="C22" i="61"/>
  <c r="D22" i="61"/>
  <c r="H22" i="61"/>
  <c r="C31" i="61"/>
  <c r="D31" i="61"/>
  <c r="H31" i="61"/>
  <c r="H42" i="61"/>
  <c r="C42" i="61"/>
  <c r="D42" i="61"/>
  <c r="H19" i="62"/>
  <c r="C19" i="62"/>
  <c r="D19" i="62"/>
  <c r="H16" i="62"/>
  <c r="C16" i="62"/>
  <c r="D16" i="62"/>
  <c r="H48" i="62"/>
  <c r="C48" i="62"/>
  <c r="D48" i="62"/>
  <c r="E28" i="67"/>
  <c r="F28" i="67"/>
  <c r="G28" i="67"/>
  <c r="E7" i="1"/>
  <c r="F7" i="1"/>
  <c r="G7" i="1"/>
  <c r="I7" i="1"/>
  <c r="N7" i="51"/>
  <c r="G50" i="64"/>
  <c r="E50" i="64"/>
  <c r="F50" i="64"/>
  <c r="C32" i="65"/>
  <c r="D32" i="65"/>
  <c r="H32" i="65"/>
  <c r="H34" i="65"/>
  <c r="C34" i="65"/>
  <c r="D34" i="65"/>
  <c r="H35" i="65"/>
  <c r="C35" i="65"/>
  <c r="D35" i="65"/>
  <c r="H53" i="65"/>
  <c r="C53" i="65"/>
  <c r="D53" i="65"/>
  <c r="C38" i="65"/>
  <c r="D38" i="65"/>
  <c r="H38" i="65"/>
  <c r="C29" i="65"/>
  <c r="D29" i="65"/>
  <c r="H29" i="65"/>
  <c r="H15" i="65"/>
  <c r="C15" i="65"/>
  <c r="D15" i="65"/>
  <c r="C27" i="65"/>
  <c r="D27" i="65"/>
  <c r="H27" i="65"/>
  <c r="H28" i="65"/>
  <c r="C28" i="65"/>
  <c r="D28" i="65"/>
  <c r="H49" i="65"/>
  <c r="C49" i="65"/>
  <c r="D49" i="65"/>
  <c r="C23" i="1"/>
  <c r="D23" i="1"/>
  <c r="C26" i="1"/>
  <c r="D26" i="1"/>
  <c r="C24" i="1"/>
  <c r="D24" i="1"/>
  <c r="C15" i="1"/>
  <c r="D15" i="1"/>
  <c r="C56" i="1"/>
  <c r="D56" i="1"/>
  <c r="C34" i="1"/>
  <c r="D34" i="1"/>
  <c r="C8" i="1"/>
  <c r="D8" i="1"/>
  <c r="C49" i="1"/>
  <c r="D49" i="1"/>
  <c r="C14" i="1"/>
  <c r="D14" i="1"/>
  <c r="C54" i="1"/>
  <c r="D54" i="1"/>
  <c r="C44" i="1"/>
  <c r="D44" i="1"/>
  <c r="C9" i="1"/>
  <c r="D9" i="1"/>
  <c r="C41" i="1"/>
  <c r="D41" i="1"/>
  <c r="C12" i="1"/>
  <c r="D12" i="1"/>
  <c r="C51" i="1"/>
  <c r="D51" i="1"/>
  <c r="C27" i="1"/>
  <c r="D27" i="1"/>
  <c r="C33" i="1"/>
  <c r="D33" i="1"/>
  <c r="C31" i="1"/>
  <c r="D31" i="1"/>
  <c r="C20" i="1"/>
  <c r="D20" i="1"/>
  <c r="C35" i="1"/>
  <c r="D35" i="1"/>
  <c r="C28" i="1"/>
  <c r="D28" i="1"/>
  <c r="C47" i="1"/>
  <c r="D47" i="1"/>
  <c r="C52" i="1"/>
  <c r="D52" i="1"/>
  <c r="C18" i="1"/>
  <c r="D18" i="1"/>
  <c r="C10" i="1"/>
  <c r="D10" i="1"/>
  <c r="C48" i="1"/>
  <c r="D48" i="1"/>
  <c r="C55" i="1"/>
  <c r="D55" i="1"/>
  <c r="C6" i="1"/>
  <c r="D6" i="1"/>
  <c r="C13" i="1"/>
  <c r="D13" i="1"/>
  <c r="C45" i="1"/>
  <c r="D45" i="1"/>
  <c r="C21" i="1"/>
  <c r="D21" i="1"/>
  <c r="C40" i="1"/>
  <c r="D40" i="1"/>
  <c r="C11" i="1"/>
  <c r="D11" i="1"/>
  <c r="C50" i="1"/>
  <c r="D50" i="1"/>
  <c r="C46" i="1"/>
  <c r="D46" i="1"/>
  <c r="C36" i="1"/>
  <c r="D36" i="1"/>
  <c r="H14" i="1"/>
  <c r="C37" i="1"/>
  <c r="D37" i="1"/>
  <c r="C5" i="1"/>
  <c r="C39" i="1"/>
  <c r="D39" i="1"/>
  <c r="C32" i="1"/>
  <c r="D32" i="1"/>
  <c r="C30" i="1"/>
  <c r="D30" i="1"/>
  <c r="C17" i="1"/>
  <c r="D17" i="1"/>
  <c r="H26" i="1"/>
  <c r="C53" i="1"/>
  <c r="D53" i="1"/>
  <c r="C42" i="1"/>
  <c r="D42" i="1"/>
  <c r="C29" i="1"/>
  <c r="D29" i="1"/>
  <c r="H49" i="1"/>
  <c r="H13" i="1"/>
  <c r="H34" i="1"/>
  <c r="H10" i="1"/>
  <c r="H42" i="1"/>
  <c r="H24" i="1"/>
  <c r="H9" i="1"/>
  <c r="H23" i="1"/>
  <c r="H43" i="1"/>
  <c r="H55" i="1"/>
  <c r="H29" i="1"/>
  <c r="H40" i="1"/>
  <c r="H45" i="1"/>
  <c r="H37" i="1"/>
  <c r="H30" i="1"/>
  <c r="H11" i="1"/>
  <c r="H7" i="1"/>
  <c r="H56" i="1"/>
  <c r="H44" i="1"/>
  <c r="H12" i="1"/>
  <c r="H6" i="1"/>
  <c r="H33" i="1"/>
  <c r="H39" i="1"/>
  <c r="H21" i="1"/>
  <c r="H53" i="1"/>
  <c r="H31" i="1"/>
  <c r="H46" i="1"/>
  <c r="H36" i="1"/>
  <c r="H35" i="1"/>
  <c r="H15" i="1"/>
  <c r="H28" i="1"/>
  <c r="H51" i="1"/>
  <c r="H19" i="1"/>
  <c r="H8" i="1"/>
  <c r="H41" i="1"/>
  <c r="H20" i="1"/>
  <c r="H18" i="1"/>
  <c r="H47" i="1"/>
  <c r="H50" i="1"/>
  <c r="H17" i="1"/>
  <c r="H54" i="1"/>
  <c r="H22" i="1"/>
  <c r="H16" i="1"/>
  <c r="H52" i="1"/>
  <c r="H38" i="1"/>
  <c r="H27" i="1"/>
  <c r="H5" i="1"/>
  <c r="H5" i="51"/>
  <c r="H48" i="1"/>
  <c r="H54" i="68"/>
  <c r="H39" i="68"/>
  <c r="H28" i="68"/>
  <c r="H22" i="68"/>
  <c r="H19" i="68"/>
  <c r="C46" i="68"/>
  <c r="D46" i="68"/>
  <c r="H43" i="68"/>
  <c r="H26" i="68"/>
  <c r="H33" i="68"/>
  <c r="C18" i="68"/>
  <c r="D18" i="68"/>
  <c r="H27" i="68"/>
  <c r="C21" i="68"/>
  <c r="D21" i="68"/>
  <c r="C34" i="68"/>
  <c r="D34" i="68"/>
  <c r="H37" i="68"/>
  <c r="C15" i="68"/>
  <c r="D15" i="68"/>
  <c r="H21" i="68"/>
  <c r="H40" i="68"/>
  <c r="H44" i="68"/>
  <c r="C23" i="68"/>
  <c r="D23" i="68"/>
  <c r="C56" i="68"/>
  <c r="D56" i="68"/>
  <c r="C16" i="68"/>
  <c r="D16" i="68"/>
  <c r="H15" i="68"/>
  <c r="C27" i="68"/>
  <c r="D27" i="68"/>
  <c r="C38" i="68"/>
  <c r="D38" i="68"/>
  <c r="H55" i="68"/>
  <c r="C24" i="68"/>
  <c r="D24" i="68"/>
  <c r="C33" i="68"/>
  <c r="D33" i="68"/>
  <c r="C49" i="68"/>
  <c r="D49" i="68"/>
  <c r="C48" i="68"/>
  <c r="D48" i="68"/>
  <c r="C32" i="68"/>
  <c r="D32" i="68"/>
  <c r="C55" i="68"/>
  <c r="D55" i="68"/>
  <c r="H56" i="68"/>
  <c r="H48" i="68"/>
  <c r="H17" i="68"/>
  <c r="H53" i="68"/>
  <c r="H25" i="68"/>
  <c r="C37" i="68"/>
  <c r="D37" i="68"/>
  <c r="C25" i="68"/>
  <c r="D25" i="68"/>
  <c r="C41" i="68"/>
  <c r="D41" i="68"/>
  <c r="H49" i="68"/>
  <c r="H51" i="68"/>
  <c r="C50" i="68"/>
  <c r="D50" i="68"/>
  <c r="H34" i="68"/>
  <c r="C17" i="68"/>
  <c r="D17" i="68"/>
  <c r="C54" i="68"/>
  <c r="D54" i="68"/>
  <c r="C44" i="68"/>
  <c r="D44" i="68"/>
  <c r="C28" i="68"/>
  <c r="D28" i="68"/>
  <c r="H41" i="68"/>
  <c r="H32" i="68"/>
  <c r="C51" i="68"/>
  <c r="D51" i="68"/>
  <c r="H46" i="68"/>
  <c r="C40" i="68"/>
  <c r="D40" i="68"/>
  <c r="H38" i="68"/>
  <c r="H23" i="68"/>
  <c r="C43" i="68"/>
  <c r="D43" i="68"/>
  <c r="H18" i="68"/>
  <c r="H50" i="68"/>
  <c r="H24" i="68"/>
  <c r="C53" i="68"/>
  <c r="D53" i="68"/>
  <c r="H20" i="68"/>
  <c r="H16" i="68"/>
  <c r="C39" i="68"/>
  <c r="D39" i="68"/>
  <c r="C26" i="68"/>
  <c r="D26" i="68"/>
  <c r="C20" i="68"/>
  <c r="D20" i="68"/>
  <c r="C22" i="68"/>
  <c r="D22" i="68"/>
  <c r="C19" i="68"/>
  <c r="D19" i="68"/>
  <c r="H25" i="1"/>
  <c r="E9" i="51"/>
  <c r="F9" i="51"/>
  <c r="G9" i="51"/>
  <c r="E22" i="51"/>
  <c r="F22" i="51"/>
  <c r="G22" i="51"/>
  <c r="E53" i="51"/>
  <c r="F53" i="51"/>
  <c r="G53" i="51"/>
  <c r="E52" i="69"/>
  <c r="F52" i="69"/>
  <c r="G52" i="69"/>
  <c r="E33" i="69"/>
  <c r="F33" i="69"/>
  <c r="G33" i="69"/>
  <c r="H29" i="68"/>
  <c r="C45" i="68"/>
  <c r="D45" i="68"/>
  <c r="C36" i="68"/>
  <c r="D36" i="68"/>
  <c r="H14" i="68"/>
  <c r="H14" i="69"/>
  <c r="H31" i="68"/>
  <c r="E55" i="67"/>
  <c r="F55" i="67"/>
  <c r="G55" i="67"/>
  <c r="H13" i="66"/>
  <c r="C48" i="66"/>
  <c r="D48" i="66"/>
  <c r="C32" i="66"/>
  <c r="D32" i="66"/>
  <c r="C33" i="66"/>
  <c r="D33" i="66"/>
  <c r="H25" i="66"/>
  <c r="C23" i="61"/>
  <c r="D23" i="61"/>
  <c r="H23" i="61"/>
  <c r="C43" i="61"/>
  <c r="D43" i="61"/>
  <c r="H43" i="61"/>
  <c r="H14" i="61"/>
  <c r="C14" i="61"/>
  <c r="D14" i="61"/>
  <c r="C51" i="62"/>
  <c r="D51" i="62"/>
  <c r="H51" i="62"/>
  <c r="C49" i="62"/>
  <c r="D49" i="62"/>
  <c r="H49" i="62"/>
  <c r="H34" i="62"/>
  <c r="C34" i="62"/>
  <c r="D34" i="62"/>
  <c r="C42" i="62"/>
  <c r="D42" i="62"/>
  <c r="H42" i="62"/>
  <c r="H15" i="62"/>
  <c r="C15" i="62"/>
  <c r="D15" i="62"/>
  <c r="C41" i="62"/>
  <c r="D41" i="62"/>
  <c r="H41" i="62"/>
  <c r="C22" i="62"/>
  <c r="D22" i="62"/>
  <c r="H22" i="62"/>
  <c r="H20" i="69"/>
  <c r="C20" i="69"/>
  <c r="D20" i="69"/>
  <c r="C17" i="61"/>
  <c r="D17" i="61"/>
  <c r="H17" i="61"/>
  <c r="H37" i="61"/>
  <c r="C37" i="61"/>
  <c r="D37" i="61"/>
  <c r="C54" i="61"/>
  <c r="D54" i="61"/>
  <c r="H54" i="61"/>
  <c r="C21" i="61"/>
  <c r="D21" i="61"/>
  <c r="H21" i="61"/>
  <c r="H48" i="61"/>
  <c r="C48" i="61"/>
  <c r="D48" i="61"/>
  <c r="H24" i="61"/>
  <c r="C24" i="61"/>
  <c r="D24" i="61"/>
  <c r="H19" i="61"/>
  <c r="C19" i="61"/>
  <c r="D19" i="61"/>
  <c r="C52" i="61"/>
  <c r="D52" i="61"/>
  <c r="H52" i="61"/>
  <c r="H9" i="61"/>
  <c r="C9" i="61"/>
  <c r="D9" i="61"/>
  <c r="C26" i="61"/>
  <c r="D26" i="61"/>
  <c r="H26" i="61"/>
  <c r="H26" i="62"/>
  <c r="C26" i="62"/>
  <c r="D26" i="62"/>
  <c r="C37" i="62"/>
  <c r="D37" i="62"/>
  <c r="H37" i="62"/>
  <c r="C47" i="62"/>
  <c r="D47" i="62"/>
  <c r="H47" i="62"/>
  <c r="C10" i="62"/>
  <c r="D10" i="62"/>
  <c r="H10" i="62"/>
  <c r="H11" i="62"/>
  <c r="C11" i="62"/>
  <c r="D11" i="62"/>
  <c r="C33" i="62"/>
  <c r="D33" i="62"/>
  <c r="H33" i="62"/>
  <c r="H17" i="62"/>
  <c r="C17" i="62"/>
  <c r="D17" i="62"/>
  <c r="C31" i="62"/>
  <c r="D31" i="62"/>
  <c r="H31" i="62"/>
  <c r="C43" i="62"/>
  <c r="D43" i="62"/>
  <c r="H43" i="62"/>
  <c r="C9" i="62"/>
  <c r="D9" i="62"/>
  <c r="H9" i="62"/>
  <c r="E43" i="1"/>
  <c r="F43" i="1"/>
  <c r="G43" i="1"/>
  <c r="I43" i="1"/>
  <c r="N43" i="51"/>
  <c r="E22" i="1"/>
  <c r="F22" i="1"/>
  <c r="G22" i="1"/>
  <c r="I22" i="1"/>
  <c r="N22" i="51"/>
  <c r="G47" i="64"/>
  <c r="E47" i="64"/>
  <c r="F47" i="64"/>
  <c r="E12" i="64"/>
  <c r="F12" i="64"/>
  <c r="G12" i="64"/>
  <c r="G44" i="64"/>
  <c r="E44" i="64"/>
  <c r="F44" i="64"/>
  <c r="E31" i="63"/>
  <c r="F31" i="63"/>
  <c r="G31" i="63"/>
  <c r="H56" i="65"/>
  <c r="C56" i="65"/>
  <c r="D56" i="65"/>
  <c r="H16" i="65"/>
  <c r="C16" i="65"/>
  <c r="D16" i="65"/>
  <c r="C40" i="65"/>
  <c r="D40" i="65"/>
  <c r="H40" i="65"/>
  <c r="C50" i="65"/>
  <c r="D50" i="65"/>
  <c r="H50" i="65"/>
  <c r="H41" i="65"/>
  <c r="C41" i="65"/>
  <c r="D41" i="65"/>
  <c r="C14" i="65"/>
  <c r="D14" i="65"/>
  <c r="H14" i="65"/>
  <c r="H21" i="65"/>
  <c r="C21" i="65"/>
  <c r="D21" i="65"/>
  <c r="H47" i="65"/>
  <c r="C47" i="65"/>
  <c r="D47" i="65"/>
  <c r="H24" i="65"/>
  <c r="C24" i="65"/>
  <c r="D24" i="65"/>
  <c r="C46" i="65"/>
  <c r="D46" i="65"/>
  <c r="H46" i="65"/>
  <c r="H33" i="65"/>
  <c r="C33" i="65"/>
  <c r="D33" i="65"/>
  <c r="H11" i="65"/>
  <c r="H11" i="66"/>
  <c r="C11" i="65"/>
  <c r="H51" i="69"/>
  <c r="C18" i="69"/>
  <c r="D18" i="69"/>
  <c r="C53" i="69"/>
  <c r="D53" i="69"/>
  <c r="C23" i="69"/>
  <c r="D23" i="69"/>
  <c r="H44" i="69"/>
  <c r="C39" i="69"/>
  <c r="D39" i="69"/>
  <c r="C29" i="69"/>
  <c r="D29" i="69"/>
  <c r="H54" i="69"/>
  <c r="C34" i="69"/>
  <c r="D34" i="69"/>
  <c r="C35" i="69"/>
  <c r="D35" i="69"/>
  <c r="H24" i="69"/>
  <c r="H29" i="69"/>
  <c r="C51" i="69"/>
  <c r="D51" i="69"/>
  <c r="C40" i="69"/>
  <c r="D40" i="69"/>
  <c r="C56" i="69"/>
  <c r="D56" i="69"/>
  <c r="C46" i="69"/>
  <c r="D46" i="69"/>
  <c r="H40" i="69"/>
  <c r="H45" i="69"/>
  <c r="H35" i="69"/>
  <c r="C21" i="69"/>
  <c r="D21" i="69"/>
  <c r="C28" i="69"/>
  <c r="D28" i="69"/>
  <c r="H18" i="69"/>
  <c r="H21" i="69"/>
  <c r="H34" i="69"/>
  <c r="H53" i="69"/>
  <c r="H28" i="69"/>
  <c r="C24" i="69"/>
  <c r="D24" i="69"/>
  <c r="H46" i="69"/>
  <c r="H55" i="69"/>
  <c r="H30" i="69"/>
  <c r="H39" i="69"/>
  <c r="C25" i="69"/>
  <c r="D25" i="69"/>
  <c r="H25" i="69"/>
  <c r="H50" i="69"/>
  <c r="H49" i="69"/>
  <c r="C47" i="69"/>
  <c r="D47" i="69"/>
  <c r="C31" i="69"/>
  <c r="D31" i="69"/>
  <c r="H48" i="69"/>
  <c r="C45" i="69"/>
  <c r="D45" i="69"/>
  <c r="H23" i="69"/>
  <c r="H41" i="69"/>
  <c r="C17" i="69"/>
  <c r="D17" i="69"/>
  <c r="H19" i="69"/>
  <c r="C26" i="69"/>
  <c r="D26" i="69"/>
  <c r="C30" i="69"/>
  <c r="D30" i="69"/>
  <c r="C50" i="69"/>
  <c r="D50" i="69"/>
  <c r="C54" i="69"/>
  <c r="D54" i="69"/>
  <c r="C49" i="69"/>
  <c r="D49" i="69"/>
  <c r="H17" i="69"/>
  <c r="C19" i="69"/>
  <c r="D19" i="69"/>
  <c r="H47" i="69"/>
  <c r="H31" i="69"/>
  <c r="C44" i="69"/>
  <c r="D44" i="69"/>
  <c r="H26" i="69"/>
  <c r="C41" i="69"/>
  <c r="D41" i="69"/>
  <c r="H56" i="69"/>
  <c r="H42" i="69"/>
  <c r="C48" i="69"/>
  <c r="D48" i="69"/>
  <c r="C55" i="69"/>
  <c r="D55" i="69"/>
  <c r="C42" i="69"/>
  <c r="D42" i="69"/>
  <c r="H39" i="51"/>
  <c r="H54" i="51"/>
  <c r="C38" i="51"/>
  <c r="D38" i="51"/>
  <c r="H38" i="51"/>
  <c r="H23" i="51"/>
  <c r="C56" i="51"/>
  <c r="D56" i="51"/>
  <c r="C13" i="51"/>
  <c r="D13" i="51"/>
  <c r="H28" i="51"/>
  <c r="C7" i="51"/>
  <c r="D7" i="51"/>
  <c r="C52" i="51"/>
  <c r="D52" i="51"/>
  <c r="H14" i="51"/>
  <c r="H47" i="51"/>
  <c r="C36" i="51"/>
  <c r="D36" i="51"/>
  <c r="C46" i="51"/>
  <c r="D46" i="51"/>
  <c r="H55" i="51"/>
  <c r="H17" i="51"/>
  <c r="C17" i="51"/>
  <c r="D17" i="51"/>
  <c r="C24" i="51"/>
  <c r="D24" i="51"/>
  <c r="C54" i="51"/>
  <c r="D54" i="51"/>
  <c r="H40" i="51"/>
  <c r="H43" i="51"/>
  <c r="C26" i="51"/>
  <c r="D26" i="51"/>
  <c r="C11" i="51"/>
  <c r="D11" i="51"/>
  <c r="H12" i="51"/>
  <c r="H42" i="51"/>
  <c r="C32" i="51"/>
  <c r="D32" i="51"/>
  <c r="H35" i="51"/>
  <c r="H30" i="51"/>
  <c r="C14" i="51"/>
  <c r="D14" i="51"/>
  <c r="H50" i="51"/>
  <c r="H34" i="51"/>
  <c r="H7" i="51"/>
  <c r="H26" i="51"/>
  <c r="C47" i="51"/>
  <c r="D47" i="51"/>
  <c r="C23" i="51"/>
  <c r="D23" i="51"/>
  <c r="C15" i="51"/>
  <c r="D15" i="51"/>
  <c r="H51" i="51"/>
  <c r="H31" i="51"/>
  <c r="H16" i="51"/>
  <c r="C10" i="51"/>
  <c r="D10" i="51"/>
  <c r="C31" i="51"/>
  <c r="D31" i="51"/>
  <c r="H32" i="51"/>
  <c r="C42" i="51"/>
  <c r="D42" i="51"/>
  <c r="H15" i="51"/>
  <c r="C12" i="51"/>
  <c r="D12" i="51"/>
  <c r="H18" i="51"/>
  <c r="C34" i="51"/>
  <c r="D34" i="51"/>
  <c r="H52" i="51"/>
  <c r="C35" i="51"/>
  <c r="D35" i="51"/>
  <c r="H46" i="51"/>
  <c r="H8" i="51"/>
  <c r="C40" i="51"/>
  <c r="D40" i="51"/>
  <c r="C30" i="51"/>
  <c r="D30" i="51"/>
  <c r="C50" i="51"/>
  <c r="D50" i="51"/>
  <c r="C21" i="51"/>
  <c r="D21" i="51"/>
  <c r="C48" i="51"/>
  <c r="D48" i="51"/>
  <c r="H44" i="51"/>
  <c r="C27" i="51"/>
  <c r="D27" i="51"/>
  <c r="C16" i="51"/>
  <c r="D16" i="51"/>
  <c r="C44" i="51"/>
  <c r="D44" i="51"/>
  <c r="C39" i="51"/>
  <c r="D39" i="51"/>
  <c r="C55" i="51"/>
  <c r="D55" i="51"/>
  <c r="H11" i="51"/>
  <c r="C51" i="51"/>
  <c r="D51" i="51"/>
  <c r="C28" i="51"/>
  <c r="D28" i="51"/>
  <c r="H21" i="51"/>
  <c r="C43" i="51"/>
  <c r="D43" i="51"/>
  <c r="H10" i="51"/>
  <c r="C18" i="51"/>
  <c r="D18" i="51"/>
  <c r="C8" i="51"/>
  <c r="D8" i="51"/>
  <c r="H24" i="51"/>
  <c r="H13" i="51"/>
  <c r="H36" i="51"/>
  <c r="H27" i="51"/>
  <c r="H48" i="51"/>
  <c r="H56" i="51"/>
  <c r="H33" i="51"/>
  <c r="C24" i="64"/>
  <c r="D24" i="64"/>
  <c r="C13" i="64"/>
  <c r="D13" i="64"/>
  <c r="H15" i="64"/>
  <c r="H19" i="64"/>
  <c r="H21" i="64"/>
  <c r="C32" i="64"/>
  <c r="D32" i="64"/>
  <c r="H16" i="64"/>
  <c r="H54" i="64"/>
  <c r="C39" i="64"/>
  <c r="D39" i="64"/>
  <c r="C55" i="64"/>
  <c r="D55" i="64"/>
  <c r="C29" i="64"/>
  <c r="D29" i="64"/>
  <c r="C16" i="64"/>
  <c r="D16" i="64"/>
  <c r="H56" i="64"/>
  <c r="H38" i="64"/>
  <c r="C21" i="64"/>
  <c r="D21" i="64"/>
  <c r="H10" i="64"/>
  <c r="H10" i="65"/>
  <c r="C37" i="64"/>
  <c r="D37" i="64"/>
  <c r="H23" i="64"/>
  <c r="C41" i="64"/>
  <c r="D41" i="64"/>
  <c r="H18" i="64"/>
  <c r="C46" i="64"/>
  <c r="D46" i="64"/>
  <c r="H26" i="64"/>
  <c r="C20" i="64"/>
  <c r="D20" i="64"/>
  <c r="H31" i="64"/>
  <c r="C25" i="64"/>
  <c r="D25" i="64"/>
  <c r="H51" i="64"/>
  <c r="C30" i="64"/>
  <c r="D30" i="64"/>
  <c r="C26" i="64"/>
  <c r="D26" i="64"/>
  <c r="C43" i="64"/>
  <c r="D43" i="64"/>
  <c r="C19" i="64"/>
  <c r="D19" i="64"/>
  <c r="C42" i="64"/>
  <c r="D42" i="64"/>
  <c r="H44" i="64"/>
  <c r="H55" i="64"/>
  <c r="C17" i="64"/>
  <c r="D17" i="64"/>
  <c r="H20" i="64"/>
  <c r="H37" i="64"/>
  <c r="H33" i="64"/>
  <c r="H13" i="64"/>
  <c r="H40" i="64"/>
  <c r="H36" i="64"/>
  <c r="C35" i="64"/>
  <c r="D35" i="64"/>
  <c r="C10" i="64"/>
  <c r="C31" i="64"/>
  <c r="D31" i="64"/>
  <c r="H49" i="64"/>
  <c r="C11" i="64"/>
  <c r="D11" i="64"/>
  <c r="C49" i="64"/>
  <c r="D49" i="64"/>
  <c r="C40" i="64"/>
  <c r="D40" i="64"/>
  <c r="H29" i="64"/>
  <c r="C38" i="64"/>
  <c r="D38" i="64"/>
  <c r="H35" i="64"/>
  <c r="H46" i="64"/>
  <c r="H17" i="64"/>
  <c r="C51" i="64"/>
  <c r="D51" i="64"/>
  <c r="H32" i="64"/>
  <c r="H22" i="64"/>
  <c r="C33" i="64"/>
  <c r="D33" i="64"/>
  <c r="C15" i="64"/>
  <c r="D15" i="64"/>
  <c r="C23" i="64"/>
  <c r="D23" i="64"/>
  <c r="C14" i="64"/>
  <c r="D14" i="64"/>
  <c r="C48" i="64"/>
  <c r="D48" i="64"/>
  <c r="C22" i="64"/>
  <c r="D22" i="64"/>
  <c r="H25" i="64"/>
  <c r="C28" i="64"/>
  <c r="D28" i="64"/>
  <c r="H24" i="64"/>
  <c r="H39" i="64"/>
  <c r="H48" i="64"/>
  <c r="C53" i="64"/>
  <c r="D53" i="64"/>
  <c r="H42" i="64"/>
  <c r="C56" i="64"/>
  <c r="D56" i="64"/>
  <c r="H43" i="64"/>
  <c r="C27" i="64"/>
  <c r="D27" i="64"/>
  <c r="H14" i="64"/>
  <c r="C54" i="64"/>
  <c r="D54" i="64"/>
  <c r="H52" i="64"/>
  <c r="H28" i="64"/>
  <c r="C36" i="64"/>
  <c r="D36" i="64"/>
  <c r="H30" i="64"/>
  <c r="H41" i="64"/>
  <c r="H27" i="64"/>
  <c r="C34" i="64"/>
  <c r="D34" i="64"/>
  <c r="H11" i="64"/>
  <c r="H45" i="64"/>
  <c r="C45" i="64"/>
  <c r="D45" i="64"/>
  <c r="H53" i="64"/>
  <c r="C52" i="64"/>
  <c r="D52" i="64"/>
  <c r="C18" i="64"/>
  <c r="D18" i="64"/>
  <c r="C25" i="1"/>
  <c r="D25" i="1"/>
  <c r="C6" i="51"/>
  <c r="H19" i="51"/>
  <c r="H49" i="51"/>
  <c r="H41" i="51"/>
  <c r="C33" i="51"/>
  <c r="D33" i="51"/>
  <c r="C25" i="51"/>
  <c r="D25" i="51"/>
  <c r="H52" i="69"/>
  <c r="C43" i="69"/>
  <c r="D43" i="69"/>
  <c r="C38" i="69"/>
  <c r="D38" i="69"/>
  <c r="H33" i="69"/>
  <c r="C30" i="67"/>
  <c r="D30" i="67"/>
  <c r="C27" i="69"/>
  <c r="D27" i="69"/>
  <c r="H42" i="68"/>
  <c r="C52" i="68"/>
  <c r="D52" i="68"/>
  <c r="H30" i="68"/>
  <c r="C35" i="68"/>
  <c r="D35" i="68"/>
  <c r="C31" i="67"/>
  <c r="D31" i="67"/>
  <c r="C45" i="67"/>
  <c r="D45" i="67"/>
  <c r="C25" i="67"/>
  <c r="D25" i="67"/>
  <c r="H55" i="67"/>
  <c r="C35" i="67"/>
  <c r="D35" i="67"/>
  <c r="H14" i="66"/>
  <c r="C53" i="66"/>
  <c r="D53" i="66"/>
  <c r="H55" i="66"/>
  <c r="C31" i="66"/>
  <c r="D31" i="66"/>
  <c r="H43" i="66"/>
  <c r="H53" i="61"/>
  <c r="C53" i="61"/>
  <c r="D53" i="61"/>
  <c r="H55" i="61"/>
  <c r="C55" i="61"/>
  <c r="D55" i="61"/>
  <c r="C47" i="68"/>
  <c r="D47" i="68"/>
  <c r="H47" i="68"/>
  <c r="C40" i="61"/>
  <c r="D40" i="61"/>
  <c r="H40" i="61"/>
  <c r="C25" i="61"/>
  <c r="D25" i="61"/>
  <c r="H25" i="61"/>
  <c r="C45" i="61"/>
  <c r="D45" i="61"/>
  <c r="H45" i="61"/>
  <c r="C18" i="61"/>
  <c r="D18" i="61"/>
  <c r="H18" i="61"/>
  <c r="C33" i="61"/>
  <c r="D33" i="61"/>
  <c r="H33" i="61"/>
  <c r="H28" i="62"/>
  <c r="C28" i="62"/>
  <c r="D28" i="62"/>
  <c r="C20" i="62"/>
  <c r="D20" i="62"/>
  <c r="H20" i="62"/>
  <c r="H39" i="62"/>
  <c r="C39" i="62"/>
  <c r="D39" i="62"/>
  <c r="H30" i="62"/>
  <c r="C30" i="62"/>
  <c r="D30" i="62"/>
  <c r="C36" i="62"/>
  <c r="D36" i="62"/>
  <c r="H36" i="62"/>
  <c r="C18" i="62"/>
  <c r="D18" i="62"/>
  <c r="H18" i="62"/>
  <c r="H17" i="65"/>
  <c r="C17" i="65"/>
  <c r="D17" i="65"/>
  <c r="H22" i="65"/>
  <c r="C22" i="65"/>
  <c r="D22" i="65"/>
  <c r="C37" i="65"/>
  <c r="D37" i="65"/>
  <c r="H37" i="65"/>
  <c r="H30" i="65"/>
  <c r="C30" i="65"/>
  <c r="D30" i="65"/>
  <c r="H39" i="65"/>
  <c r="C39" i="65"/>
  <c r="D39" i="65"/>
  <c r="H44" i="65"/>
  <c r="C44" i="65"/>
  <c r="D44" i="65"/>
  <c r="H23" i="65"/>
  <c r="C23" i="65"/>
  <c r="D23" i="65"/>
  <c r="C31" i="65"/>
  <c r="D31" i="65"/>
  <c r="H31" i="65"/>
  <c r="C27" i="66"/>
  <c r="D27" i="66"/>
  <c r="H12" i="66"/>
  <c r="H12" i="67"/>
  <c r="C26" i="66"/>
  <c r="D26" i="66"/>
  <c r="C34" i="66"/>
  <c r="D34" i="66"/>
  <c r="H15" i="66"/>
  <c r="H44" i="66"/>
  <c r="H27" i="66"/>
  <c r="H30" i="66"/>
  <c r="H54" i="66"/>
  <c r="C24" i="66"/>
  <c r="D24" i="66"/>
  <c r="C35" i="66"/>
  <c r="D35" i="66"/>
  <c r="H38" i="66"/>
  <c r="H26" i="66"/>
  <c r="H51" i="66"/>
  <c r="C12" i="66"/>
  <c r="C15" i="66"/>
  <c r="D15" i="66"/>
  <c r="C47" i="66"/>
  <c r="D47" i="66"/>
  <c r="C50" i="66"/>
  <c r="D50" i="66"/>
  <c r="C39" i="66"/>
  <c r="D39" i="66"/>
  <c r="H52" i="66"/>
  <c r="H49" i="66"/>
  <c r="H18" i="66"/>
  <c r="C42" i="66"/>
  <c r="D42" i="66"/>
  <c r="H47" i="66"/>
  <c r="H21" i="66"/>
  <c r="C36" i="66"/>
  <c r="D36" i="66"/>
  <c r="H29" i="66"/>
  <c r="C52" i="66"/>
  <c r="D52" i="66"/>
  <c r="C28" i="66"/>
  <c r="D28" i="66"/>
  <c r="H23" i="66"/>
  <c r="H28" i="66"/>
  <c r="H45" i="66"/>
  <c r="H24" i="66"/>
  <c r="C17" i="66"/>
  <c r="D17" i="66"/>
  <c r="C21" i="66"/>
  <c r="D21" i="66"/>
  <c r="C19" i="66"/>
  <c r="D19" i="66"/>
  <c r="H19" i="66"/>
  <c r="C45" i="66"/>
  <c r="D45" i="66"/>
  <c r="H36" i="66"/>
  <c r="H50" i="66"/>
  <c r="H39" i="66"/>
  <c r="C29" i="66"/>
  <c r="D29" i="66"/>
  <c r="C30" i="66"/>
  <c r="D30" i="66"/>
  <c r="H17" i="66"/>
  <c r="C37" i="66"/>
  <c r="D37" i="66"/>
  <c r="H37" i="66"/>
  <c r="C40" i="66"/>
  <c r="D40" i="66"/>
  <c r="H34" i="66"/>
  <c r="C18" i="66"/>
  <c r="D18" i="66"/>
  <c r="H41" i="66"/>
  <c r="H42" i="66"/>
  <c r="C38" i="66"/>
  <c r="D38" i="66"/>
  <c r="C22" i="66"/>
  <c r="D22" i="66"/>
  <c r="C46" i="66"/>
  <c r="D46" i="66"/>
  <c r="C54" i="66"/>
  <c r="D54" i="66"/>
  <c r="C49" i="66"/>
  <c r="D49" i="66"/>
  <c r="C44" i="66"/>
  <c r="D44" i="66"/>
  <c r="C23" i="66"/>
  <c r="D23" i="66"/>
  <c r="C51" i="66"/>
  <c r="D51" i="66"/>
  <c r="H56" i="66"/>
  <c r="H20" i="66"/>
  <c r="C41" i="66"/>
  <c r="D41" i="66"/>
  <c r="H46" i="66"/>
  <c r="C56" i="66"/>
  <c r="D56" i="66"/>
  <c r="C20" i="66"/>
  <c r="D20" i="66"/>
  <c r="H40" i="66"/>
  <c r="H35" i="66"/>
  <c r="H22" i="66"/>
  <c r="C23" i="62"/>
  <c r="D23" i="62"/>
  <c r="C35" i="62"/>
  <c r="D35" i="62"/>
  <c r="C12" i="62"/>
  <c r="D12" i="62"/>
  <c r="H38" i="62"/>
  <c r="H13" i="62"/>
  <c r="C32" i="62"/>
  <c r="D32" i="62"/>
  <c r="C29" i="62"/>
  <c r="D29" i="62"/>
  <c r="C44" i="62"/>
  <c r="D44" i="62"/>
  <c r="C8" i="62"/>
  <c r="C13" i="62"/>
  <c r="D13" i="62"/>
  <c r="H44" i="62"/>
  <c r="H29" i="62"/>
  <c r="H12" i="62"/>
  <c r="C38" i="62"/>
  <c r="D38" i="62"/>
  <c r="H8" i="62"/>
  <c r="H8" i="63"/>
  <c r="H23" i="62"/>
  <c r="H32" i="62"/>
  <c r="H35" i="62"/>
  <c r="H13" i="61"/>
  <c r="C28" i="61"/>
  <c r="D28" i="61"/>
  <c r="C10" i="61"/>
  <c r="D10" i="61"/>
  <c r="C13" i="61"/>
  <c r="D13" i="61"/>
  <c r="H11" i="61"/>
  <c r="H32" i="61"/>
  <c r="H28" i="61"/>
  <c r="H39" i="61"/>
  <c r="H44" i="61"/>
  <c r="H41" i="61"/>
  <c r="C41" i="61"/>
  <c r="D41" i="61"/>
  <c r="C44" i="61"/>
  <c r="D44" i="61"/>
  <c r="C11" i="61"/>
  <c r="D11" i="61"/>
  <c r="C39" i="61"/>
  <c r="D39" i="61"/>
  <c r="C32" i="61"/>
  <c r="D32" i="61"/>
  <c r="H10" i="61"/>
  <c r="G38" i="1"/>
  <c r="I38" i="1"/>
  <c r="N38" i="51"/>
  <c r="E38" i="1"/>
  <c r="F38" i="1"/>
  <c r="E19" i="51"/>
  <c r="F19" i="51"/>
  <c r="G19" i="51"/>
  <c r="G49" i="51"/>
  <c r="E49" i="51"/>
  <c r="F49" i="51"/>
  <c r="E41" i="51"/>
  <c r="F41" i="51"/>
  <c r="G41" i="51"/>
  <c r="E29" i="51"/>
  <c r="F29" i="51"/>
  <c r="G29" i="51"/>
  <c r="E37" i="69"/>
  <c r="F37" i="69"/>
  <c r="G37" i="69"/>
  <c r="G36" i="69"/>
  <c r="E36" i="69"/>
  <c r="F36" i="69"/>
  <c r="E32" i="69"/>
  <c r="F32" i="69"/>
  <c r="G32" i="69"/>
  <c r="C42" i="68"/>
  <c r="D42" i="68"/>
  <c r="H52" i="68"/>
  <c r="C30" i="68"/>
  <c r="D30" i="68"/>
  <c r="H35" i="68"/>
  <c r="E21" i="67"/>
  <c r="F21" i="67"/>
  <c r="G21" i="67"/>
  <c r="C14" i="66"/>
  <c r="D14" i="66"/>
  <c r="H53" i="66"/>
  <c r="C55" i="66"/>
  <c r="D55" i="66"/>
  <c r="H31" i="66"/>
  <c r="C43" i="66"/>
  <c r="D43" i="66"/>
  <c r="H16" i="66"/>
  <c r="I21" i="67"/>
  <c r="K21" i="67"/>
  <c r="I41" i="51"/>
  <c r="K41" i="51"/>
  <c r="I52" i="69"/>
  <c r="K52" i="69"/>
  <c r="K9" i="51"/>
  <c r="I9" i="51"/>
  <c r="K15" i="69"/>
  <c r="I15" i="69"/>
  <c r="M15" i="69"/>
  <c r="K29" i="51"/>
  <c r="I29" i="51"/>
  <c r="K12" i="64"/>
  <c r="I12" i="64"/>
  <c r="K55" i="67"/>
  <c r="I55" i="67"/>
  <c r="I53" i="51"/>
  <c r="K53" i="51"/>
  <c r="K31" i="68"/>
  <c r="I31" i="68"/>
  <c r="I16" i="61"/>
  <c r="K16" i="61"/>
  <c r="K28" i="67"/>
  <c r="I28" i="67"/>
  <c r="K48" i="63"/>
  <c r="I48" i="63"/>
  <c r="I33" i="69"/>
  <c r="M33" i="69"/>
  <c r="K33" i="69"/>
  <c r="K19" i="51"/>
  <c r="I19" i="51"/>
  <c r="E38" i="62"/>
  <c r="F38" i="62"/>
  <c r="G38" i="62"/>
  <c r="E35" i="62"/>
  <c r="F35" i="62"/>
  <c r="G35" i="62"/>
  <c r="E43" i="66"/>
  <c r="F43" i="66"/>
  <c r="G43" i="66"/>
  <c r="E14" i="66"/>
  <c r="F14" i="66"/>
  <c r="G14" i="66"/>
  <c r="E30" i="68"/>
  <c r="F30" i="68"/>
  <c r="G30" i="68"/>
  <c r="E32" i="61"/>
  <c r="F32" i="61"/>
  <c r="G32" i="61"/>
  <c r="E10" i="61"/>
  <c r="F10" i="61"/>
  <c r="G10" i="61"/>
  <c r="C8" i="63"/>
  <c r="D8" i="63"/>
  <c r="D8" i="62"/>
  <c r="E23" i="62"/>
  <c r="F23" i="62"/>
  <c r="G23" i="62"/>
  <c r="E20" i="66"/>
  <c r="F20" i="66"/>
  <c r="G20" i="66"/>
  <c r="G44" i="66"/>
  <c r="E44" i="66"/>
  <c r="F44" i="66"/>
  <c r="E22" i="66"/>
  <c r="F22" i="66"/>
  <c r="G22" i="66"/>
  <c r="G18" i="66"/>
  <c r="E18" i="66"/>
  <c r="F18" i="66"/>
  <c r="E37" i="66"/>
  <c r="F37" i="66"/>
  <c r="G37" i="66"/>
  <c r="E28" i="66"/>
  <c r="F28" i="66"/>
  <c r="G28" i="66"/>
  <c r="E47" i="66"/>
  <c r="F47" i="66"/>
  <c r="G47" i="66"/>
  <c r="E27" i="66"/>
  <c r="F27" i="66"/>
  <c r="G27" i="66"/>
  <c r="E37" i="65"/>
  <c r="F37" i="65"/>
  <c r="G37" i="65"/>
  <c r="E39" i="62"/>
  <c r="F39" i="62"/>
  <c r="G39" i="62"/>
  <c r="E28" i="62"/>
  <c r="F28" i="62"/>
  <c r="G28" i="62"/>
  <c r="E53" i="61"/>
  <c r="F53" i="61"/>
  <c r="G53" i="61"/>
  <c r="E35" i="68"/>
  <c r="F35" i="68"/>
  <c r="G35" i="68"/>
  <c r="E27" i="69"/>
  <c r="F27" i="69"/>
  <c r="G27" i="69"/>
  <c r="E43" i="69"/>
  <c r="F43" i="69"/>
  <c r="G43" i="69"/>
  <c r="E25" i="1"/>
  <c r="F25" i="1"/>
  <c r="G25" i="1"/>
  <c r="I25" i="1"/>
  <c r="N25" i="51"/>
  <c r="E45" i="64"/>
  <c r="F45" i="64"/>
  <c r="G45" i="64"/>
  <c r="E27" i="64"/>
  <c r="F27" i="64"/>
  <c r="G27" i="64"/>
  <c r="E53" i="64"/>
  <c r="F53" i="64"/>
  <c r="G53" i="64"/>
  <c r="E28" i="64"/>
  <c r="F28" i="64"/>
  <c r="G28" i="64"/>
  <c r="E14" i="64"/>
  <c r="F14" i="64"/>
  <c r="G14" i="64"/>
  <c r="E40" i="64"/>
  <c r="F40" i="64"/>
  <c r="G40" i="64"/>
  <c r="E31" i="64"/>
  <c r="F31" i="64"/>
  <c r="G31" i="64"/>
  <c r="G42" i="64"/>
  <c r="E42" i="64"/>
  <c r="F42" i="64"/>
  <c r="E30" i="64"/>
  <c r="F30" i="64"/>
  <c r="G30" i="64"/>
  <c r="E20" i="64"/>
  <c r="F20" i="64"/>
  <c r="G20" i="64"/>
  <c r="E41" i="64"/>
  <c r="F41" i="64"/>
  <c r="G41" i="64"/>
  <c r="E21" i="64"/>
  <c r="F21" i="64"/>
  <c r="G21" i="64"/>
  <c r="G29" i="64"/>
  <c r="E29" i="64"/>
  <c r="F29" i="64"/>
  <c r="E51" i="51"/>
  <c r="F51" i="51"/>
  <c r="G51" i="51"/>
  <c r="E44" i="51"/>
  <c r="F44" i="51"/>
  <c r="G44" i="51"/>
  <c r="E48" i="51"/>
  <c r="F48" i="51"/>
  <c r="G48" i="51"/>
  <c r="G40" i="51"/>
  <c r="E40" i="51"/>
  <c r="F40" i="51"/>
  <c r="G10" i="51"/>
  <c r="E10" i="51"/>
  <c r="F10" i="51"/>
  <c r="E15" i="51"/>
  <c r="F15" i="51"/>
  <c r="G15" i="51"/>
  <c r="E42" i="69"/>
  <c r="F42" i="69"/>
  <c r="G42" i="69"/>
  <c r="E49" i="69"/>
  <c r="F49" i="69"/>
  <c r="G49" i="69"/>
  <c r="G26" i="69"/>
  <c r="E26" i="69"/>
  <c r="F26" i="69"/>
  <c r="E47" i="69"/>
  <c r="F47" i="69"/>
  <c r="G47" i="69"/>
  <c r="G25" i="69"/>
  <c r="E25" i="69"/>
  <c r="F25" i="69"/>
  <c r="E21" i="69"/>
  <c r="F21" i="69"/>
  <c r="G21" i="69"/>
  <c r="E46" i="69"/>
  <c r="F46" i="69"/>
  <c r="G46" i="69"/>
  <c r="G23" i="69"/>
  <c r="E23" i="69"/>
  <c r="F23" i="69"/>
  <c r="C11" i="66"/>
  <c r="D11" i="66"/>
  <c r="D11" i="65"/>
  <c r="E47" i="65"/>
  <c r="F47" i="65"/>
  <c r="G47" i="65"/>
  <c r="E16" i="65"/>
  <c r="F16" i="65"/>
  <c r="G16" i="65"/>
  <c r="I31" i="63"/>
  <c r="K31" i="63"/>
  <c r="E24" i="61"/>
  <c r="F24" i="61"/>
  <c r="G24" i="61"/>
  <c r="G37" i="61"/>
  <c r="E37" i="61"/>
  <c r="F37" i="61"/>
  <c r="G20" i="69"/>
  <c r="E20" i="69"/>
  <c r="F20" i="69"/>
  <c r="G14" i="61"/>
  <c r="E14" i="61"/>
  <c r="F14" i="61"/>
  <c r="E32" i="66"/>
  <c r="F32" i="66"/>
  <c r="G32" i="66"/>
  <c r="G45" i="68"/>
  <c r="E45" i="68"/>
  <c r="F45" i="68"/>
  <c r="I22" i="51"/>
  <c r="K22" i="51"/>
  <c r="E26" i="68"/>
  <c r="F26" i="68"/>
  <c r="G26" i="68"/>
  <c r="G53" i="68"/>
  <c r="E53" i="68"/>
  <c r="F53" i="68"/>
  <c r="G43" i="68"/>
  <c r="E43" i="68"/>
  <c r="F43" i="68"/>
  <c r="E28" i="68"/>
  <c r="F28" i="68"/>
  <c r="G28" i="68"/>
  <c r="G41" i="68"/>
  <c r="E41" i="68"/>
  <c r="F41" i="68"/>
  <c r="G55" i="68"/>
  <c r="E55" i="68"/>
  <c r="F55" i="68"/>
  <c r="E33" i="68"/>
  <c r="F33" i="68"/>
  <c r="G33" i="68"/>
  <c r="G27" i="68"/>
  <c r="E27" i="68"/>
  <c r="F27" i="68"/>
  <c r="E23" i="68"/>
  <c r="F23" i="68"/>
  <c r="G23" i="68"/>
  <c r="G15" i="68"/>
  <c r="E15" i="68"/>
  <c r="F15" i="68"/>
  <c r="G42" i="1"/>
  <c r="I42" i="1"/>
  <c r="N42" i="51"/>
  <c r="E42" i="1"/>
  <c r="F42" i="1"/>
  <c r="G30" i="1"/>
  <c r="I30" i="1"/>
  <c r="N30" i="51"/>
  <c r="E30" i="1"/>
  <c r="F30" i="1"/>
  <c r="E37" i="1"/>
  <c r="F37" i="1"/>
  <c r="G37" i="1"/>
  <c r="I37" i="1"/>
  <c r="N37" i="51"/>
  <c r="E50" i="1"/>
  <c r="F50" i="1"/>
  <c r="G50" i="1"/>
  <c r="I50" i="1"/>
  <c r="N50" i="51"/>
  <c r="E45" i="1"/>
  <c r="F45" i="1"/>
  <c r="G45" i="1"/>
  <c r="I45" i="1"/>
  <c r="N45" i="51"/>
  <c r="E48" i="1"/>
  <c r="F48" i="1"/>
  <c r="G48" i="1"/>
  <c r="I48" i="1"/>
  <c r="N48" i="51"/>
  <c r="E47" i="1"/>
  <c r="F47" i="1"/>
  <c r="G47" i="1"/>
  <c r="I47" i="1"/>
  <c r="N47" i="51"/>
  <c r="E31" i="1"/>
  <c r="F31" i="1"/>
  <c r="G31" i="1"/>
  <c r="I31" i="1"/>
  <c r="N31" i="51"/>
  <c r="E12" i="1"/>
  <c r="F12" i="1"/>
  <c r="G12" i="1"/>
  <c r="I12" i="1"/>
  <c r="N12" i="51"/>
  <c r="G54" i="1"/>
  <c r="I54" i="1"/>
  <c r="N54" i="51"/>
  <c r="E54" i="1"/>
  <c r="F54" i="1"/>
  <c r="E34" i="1"/>
  <c r="F34" i="1"/>
  <c r="G34" i="1"/>
  <c r="I34" i="1"/>
  <c r="N34" i="51"/>
  <c r="E26" i="1"/>
  <c r="F26" i="1"/>
  <c r="G26" i="1"/>
  <c r="I26" i="1"/>
  <c r="N26" i="51"/>
  <c r="E28" i="65"/>
  <c r="F28" i="65"/>
  <c r="G28" i="65"/>
  <c r="G15" i="65"/>
  <c r="E15" i="65"/>
  <c r="F15" i="65"/>
  <c r="G35" i="65"/>
  <c r="E35" i="65"/>
  <c r="F35" i="65"/>
  <c r="G48" i="62"/>
  <c r="E48" i="62"/>
  <c r="F48" i="62"/>
  <c r="G19" i="62"/>
  <c r="E19" i="62"/>
  <c r="F19" i="62"/>
  <c r="E25" i="66"/>
  <c r="F25" i="66"/>
  <c r="G25" i="66"/>
  <c r="G13" i="66"/>
  <c r="E13" i="66"/>
  <c r="F13" i="66"/>
  <c r="E48" i="67"/>
  <c r="F48" i="67"/>
  <c r="G48" i="67"/>
  <c r="G23" i="63"/>
  <c r="E23" i="63"/>
  <c r="F23" i="63"/>
  <c r="G54" i="63"/>
  <c r="E54" i="63"/>
  <c r="F54" i="63"/>
  <c r="G19" i="63"/>
  <c r="E19" i="63"/>
  <c r="F19" i="63"/>
  <c r="E35" i="63"/>
  <c r="F35" i="63"/>
  <c r="G35" i="63"/>
  <c r="G50" i="63"/>
  <c r="E50" i="63"/>
  <c r="F50" i="63"/>
  <c r="E36" i="63"/>
  <c r="F36" i="63"/>
  <c r="G36" i="63"/>
  <c r="G27" i="63"/>
  <c r="E27" i="63"/>
  <c r="F27" i="63"/>
  <c r="E26" i="63"/>
  <c r="F26" i="63"/>
  <c r="G26" i="63"/>
  <c r="G44" i="63"/>
  <c r="E44" i="63"/>
  <c r="F44" i="63"/>
  <c r="E17" i="63"/>
  <c r="F17" i="63"/>
  <c r="G17" i="63"/>
  <c r="E34" i="63"/>
  <c r="F34" i="63"/>
  <c r="G34" i="63"/>
  <c r="G26" i="67"/>
  <c r="E26" i="67"/>
  <c r="F26" i="67"/>
  <c r="G52" i="67"/>
  <c r="E52" i="67"/>
  <c r="F52" i="67"/>
  <c r="G46" i="67"/>
  <c r="E46" i="67"/>
  <c r="F46" i="67"/>
  <c r="G51" i="67"/>
  <c r="E51" i="67"/>
  <c r="F51" i="67"/>
  <c r="E49" i="67"/>
  <c r="F49" i="67"/>
  <c r="G49" i="67"/>
  <c r="E24" i="67"/>
  <c r="F24" i="67"/>
  <c r="G24" i="67"/>
  <c r="E33" i="67"/>
  <c r="F33" i="67"/>
  <c r="G33" i="67"/>
  <c r="E44" i="67"/>
  <c r="F44" i="67"/>
  <c r="G44" i="67"/>
  <c r="G43" i="67"/>
  <c r="E43" i="67"/>
  <c r="F43" i="67"/>
  <c r="G43" i="65"/>
  <c r="E43" i="65"/>
  <c r="F43" i="65"/>
  <c r="G46" i="62"/>
  <c r="E46" i="62"/>
  <c r="F46" i="62"/>
  <c r="E54" i="62"/>
  <c r="F54" i="62"/>
  <c r="G54" i="62"/>
  <c r="E45" i="62"/>
  <c r="F45" i="62"/>
  <c r="G45" i="62"/>
  <c r="E27" i="61"/>
  <c r="F27" i="61"/>
  <c r="G27" i="61"/>
  <c r="E56" i="61"/>
  <c r="F56" i="61"/>
  <c r="G56" i="61"/>
  <c r="G20" i="51"/>
  <c r="E20" i="51"/>
  <c r="F20" i="51"/>
  <c r="E55" i="65"/>
  <c r="F55" i="65"/>
  <c r="G55" i="65"/>
  <c r="G36" i="65"/>
  <c r="E36" i="65"/>
  <c r="F36" i="65"/>
  <c r="E25" i="65"/>
  <c r="F25" i="65"/>
  <c r="G25" i="65"/>
  <c r="E24" i="62"/>
  <c r="F24" i="62"/>
  <c r="G24" i="62"/>
  <c r="E49" i="61"/>
  <c r="F49" i="61"/>
  <c r="G49" i="61"/>
  <c r="D7" i="61"/>
  <c r="C7" i="62"/>
  <c r="D7" i="62"/>
  <c r="G35" i="61"/>
  <c r="E35" i="61"/>
  <c r="F35" i="61"/>
  <c r="K32" i="69"/>
  <c r="I32" i="69"/>
  <c r="G44" i="61"/>
  <c r="E44" i="61"/>
  <c r="F44" i="61"/>
  <c r="E13" i="62"/>
  <c r="F13" i="62"/>
  <c r="G13" i="62"/>
  <c r="G41" i="66"/>
  <c r="E41" i="66"/>
  <c r="F41" i="66"/>
  <c r="G41" i="61"/>
  <c r="E41" i="61"/>
  <c r="F41" i="61"/>
  <c r="E39" i="61"/>
  <c r="F39" i="61"/>
  <c r="G39" i="61"/>
  <c r="E28" i="61"/>
  <c r="F28" i="61"/>
  <c r="G28" i="61"/>
  <c r="E44" i="62"/>
  <c r="F44" i="62"/>
  <c r="G44" i="62"/>
  <c r="G56" i="66"/>
  <c r="E56" i="66"/>
  <c r="F56" i="66"/>
  <c r="G49" i="66"/>
  <c r="E49" i="66"/>
  <c r="F49" i="66"/>
  <c r="E38" i="66"/>
  <c r="F38" i="66"/>
  <c r="G38" i="66"/>
  <c r="G19" i="66"/>
  <c r="E19" i="66"/>
  <c r="F19" i="66"/>
  <c r="E52" i="66"/>
  <c r="F52" i="66"/>
  <c r="G52" i="66"/>
  <c r="E15" i="66"/>
  <c r="F15" i="66"/>
  <c r="G15" i="66"/>
  <c r="E34" i="66"/>
  <c r="F34" i="66"/>
  <c r="G34" i="66"/>
  <c r="G44" i="65"/>
  <c r="E44" i="65"/>
  <c r="F44" i="65"/>
  <c r="G30" i="65"/>
  <c r="E30" i="65"/>
  <c r="F30" i="65"/>
  <c r="G22" i="65"/>
  <c r="E22" i="65"/>
  <c r="F22" i="65"/>
  <c r="E36" i="62"/>
  <c r="F36" i="62"/>
  <c r="G36" i="62"/>
  <c r="E18" i="61"/>
  <c r="F18" i="61"/>
  <c r="G18" i="61"/>
  <c r="E25" i="61"/>
  <c r="F25" i="61"/>
  <c r="G25" i="61"/>
  <c r="G47" i="68"/>
  <c r="E47" i="68"/>
  <c r="F47" i="68"/>
  <c r="G53" i="66"/>
  <c r="E53" i="66"/>
  <c r="F53" i="66"/>
  <c r="G25" i="67"/>
  <c r="E25" i="67"/>
  <c r="F25" i="67"/>
  <c r="G30" i="67"/>
  <c r="E30" i="67"/>
  <c r="F30" i="67"/>
  <c r="E18" i="64"/>
  <c r="F18" i="64"/>
  <c r="G18" i="64"/>
  <c r="G23" i="64"/>
  <c r="E23" i="64"/>
  <c r="F23" i="64"/>
  <c r="E49" i="64"/>
  <c r="F49" i="64"/>
  <c r="G49" i="64"/>
  <c r="D10" i="64"/>
  <c r="C10" i="65"/>
  <c r="D10" i="65"/>
  <c r="E17" i="64"/>
  <c r="F17" i="64"/>
  <c r="G17" i="64"/>
  <c r="E19" i="64"/>
  <c r="F19" i="64"/>
  <c r="G19" i="64"/>
  <c r="E55" i="64"/>
  <c r="F55" i="64"/>
  <c r="G55" i="64"/>
  <c r="E32" i="64"/>
  <c r="F32" i="64"/>
  <c r="G32" i="64"/>
  <c r="E13" i="64"/>
  <c r="F13" i="64"/>
  <c r="G13" i="64"/>
  <c r="E43" i="51"/>
  <c r="F43" i="51"/>
  <c r="G43" i="51"/>
  <c r="E16" i="51"/>
  <c r="F16" i="51"/>
  <c r="G16" i="51"/>
  <c r="E21" i="51"/>
  <c r="F21" i="51"/>
  <c r="G21" i="51"/>
  <c r="G34" i="51"/>
  <c r="E34" i="51"/>
  <c r="F34" i="51"/>
  <c r="E42" i="51"/>
  <c r="F42" i="51"/>
  <c r="G42" i="51"/>
  <c r="G23" i="51"/>
  <c r="E23" i="51"/>
  <c r="F23" i="51"/>
  <c r="G11" i="51"/>
  <c r="E11" i="51"/>
  <c r="F11" i="51"/>
  <c r="E54" i="51"/>
  <c r="F54" i="51"/>
  <c r="G54" i="51"/>
  <c r="E13" i="51"/>
  <c r="F13" i="51"/>
  <c r="G13" i="51"/>
  <c r="G38" i="51"/>
  <c r="E38" i="51"/>
  <c r="F38" i="51"/>
  <c r="G55" i="69"/>
  <c r="E55" i="69"/>
  <c r="F55" i="69"/>
  <c r="E41" i="69"/>
  <c r="F41" i="69"/>
  <c r="G41" i="69"/>
  <c r="E54" i="69"/>
  <c r="F54" i="69"/>
  <c r="G54" i="69"/>
  <c r="G45" i="69"/>
  <c r="E45" i="69"/>
  <c r="F45" i="69"/>
  <c r="G24" i="69"/>
  <c r="E24" i="69"/>
  <c r="F24" i="69"/>
  <c r="G56" i="69"/>
  <c r="E56" i="69"/>
  <c r="F56" i="69"/>
  <c r="E29" i="69"/>
  <c r="F29" i="69"/>
  <c r="G29" i="69"/>
  <c r="E53" i="69"/>
  <c r="F53" i="69"/>
  <c r="G53" i="69"/>
  <c r="E46" i="65"/>
  <c r="F46" i="65"/>
  <c r="G46" i="65"/>
  <c r="E14" i="65"/>
  <c r="F14" i="65"/>
  <c r="G14" i="65"/>
  <c r="E50" i="65"/>
  <c r="F50" i="65"/>
  <c r="G50" i="65"/>
  <c r="G9" i="62"/>
  <c r="E9" i="62"/>
  <c r="F9" i="62"/>
  <c r="E31" i="62"/>
  <c r="F31" i="62"/>
  <c r="G31" i="62"/>
  <c r="E33" i="62"/>
  <c r="F33" i="62"/>
  <c r="G33" i="62"/>
  <c r="G10" i="62"/>
  <c r="E10" i="62"/>
  <c r="F10" i="62"/>
  <c r="G37" i="62"/>
  <c r="E37" i="62"/>
  <c r="F37" i="62"/>
  <c r="E26" i="61"/>
  <c r="F26" i="61"/>
  <c r="G26" i="61"/>
  <c r="E52" i="61"/>
  <c r="F52" i="61"/>
  <c r="G52" i="61"/>
  <c r="E21" i="61"/>
  <c r="F21" i="61"/>
  <c r="G21" i="61"/>
  <c r="G41" i="62"/>
  <c r="E41" i="62"/>
  <c r="F41" i="62"/>
  <c r="G42" i="62"/>
  <c r="E42" i="62"/>
  <c r="F42" i="62"/>
  <c r="E49" i="62"/>
  <c r="F49" i="62"/>
  <c r="G49" i="62"/>
  <c r="E23" i="61"/>
  <c r="F23" i="61"/>
  <c r="G23" i="61"/>
  <c r="E48" i="66"/>
  <c r="F48" i="66"/>
  <c r="G48" i="66"/>
  <c r="G19" i="68"/>
  <c r="E19" i="68"/>
  <c r="F19" i="68"/>
  <c r="E39" i="68"/>
  <c r="F39" i="68"/>
  <c r="G39" i="68"/>
  <c r="E51" i="68"/>
  <c r="F51" i="68"/>
  <c r="G51" i="68"/>
  <c r="E44" i="68"/>
  <c r="F44" i="68"/>
  <c r="G44" i="68"/>
  <c r="E50" i="68"/>
  <c r="F50" i="68"/>
  <c r="G50" i="68"/>
  <c r="G25" i="68"/>
  <c r="E25" i="68"/>
  <c r="F25" i="68"/>
  <c r="G32" i="68"/>
  <c r="E32" i="68"/>
  <c r="F32" i="68"/>
  <c r="G24" i="68"/>
  <c r="E24" i="68"/>
  <c r="F24" i="68"/>
  <c r="E18" i="68"/>
  <c r="F18" i="68"/>
  <c r="G18" i="68"/>
  <c r="E46" i="68"/>
  <c r="F46" i="68"/>
  <c r="G46" i="68"/>
  <c r="E53" i="1"/>
  <c r="F53" i="1"/>
  <c r="G53" i="1"/>
  <c r="I53" i="1"/>
  <c r="N53" i="51"/>
  <c r="G32" i="1"/>
  <c r="I32" i="1"/>
  <c r="N32" i="51"/>
  <c r="E32" i="1"/>
  <c r="F32" i="1"/>
  <c r="G11" i="1"/>
  <c r="I11" i="1"/>
  <c r="N11" i="51"/>
  <c r="E11" i="1"/>
  <c r="F11" i="1"/>
  <c r="G13" i="1"/>
  <c r="I13" i="1"/>
  <c r="N13" i="51"/>
  <c r="E13" i="1"/>
  <c r="F13" i="1"/>
  <c r="E10" i="1"/>
  <c r="F10" i="1"/>
  <c r="G10" i="1"/>
  <c r="I10" i="1"/>
  <c r="N10" i="51"/>
  <c r="E28" i="1"/>
  <c r="F28" i="1"/>
  <c r="G28" i="1"/>
  <c r="I28" i="1"/>
  <c r="N28" i="51"/>
  <c r="G33" i="1"/>
  <c r="I33" i="1"/>
  <c r="N33" i="51"/>
  <c r="E33" i="1"/>
  <c r="F33" i="1"/>
  <c r="G41" i="1"/>
  <c r="I41" i="1"/>
  <c r="N41" i="51"/>
  <c r="E41" i="1"/>
  <c r="F41" i="1"/>
  <c r="E14" i="1"/>
  <c r="F14" i="1"/>
  <c r="G14" i="1"/>
  <c r="I14" i="1"/>
  <c r="N14" i="51"/>
  <c r="E56" i="1"/>
  <c r="F56" i="1"/>
  <c r="G56" i="1"/>
  <c r="I56" i="1"/>
  <c r="N56" i="51"/>
  <c r="E23" i="1"/>
  <c r="F23" i="1"/>
  <c r="G23" i="1"/>
  <c r="I23" i="1"/>
  <c r="N23" i="51"/>
  <c r="G38" i="65"/>
  <c r="E38" i="65"/>
  <c r="F38" i="65"/>
  <c r="E32" i="65"/>
  <c r="F32" i="65"/>
  <c r="G32" i="65"/>
  <c r="E31" i="61"/>
  <c r="F31" i="61"/>
  <c r="G31" i="61"/>
  <c r="E19" i="67"/>
  <c r="F19" i="67"/>
  <c r="G19" i="67"/>
  <c r="E42" i="67"/>
  <c r="F42" i="67"/>
  <c r="G42" i="67"/>
  <c r="G29" i="68"/>
  <c r="E29" i="68"/>
  <c r="F29" i="68"/>
  <c r="G46" i="63"/>
  <c r="E46" i="63"/>
  <c r="F46" i="63"/>
  <c r="E56" i="63"/>
  <c r="F56" i="63"/>
  <c r="G56" i="63"/>
  <c r="E32" i="63"/>
  <c r="F32" i="63"/>
  <c r="G32" i="63"/>
  <c r="G51" i="63"/>
  <c r="E51" i="63"/>
  <c r="F51" i="63"/>
  <c r="E45" i="63"/>
  <c r="F45" i="63"/>
  <c r="G45" i="63"/>
  <c r="G15" i="63"/>
  <c r="E15" i="63"/>
  <c r="F15" i="63"/>
  <c r="G10" i="63"/>
  <c r="E10" i="63"/>
  <c r="F10" i="63"/>
  <c r="E40" i="63"/>
  <c r="F40" i="63"/>
  <c r="G40" i="63"/>
  <c r="G22" i="63"/>
  <c r="E22" i="63"/>
  <c r="F22" i="63"/>
  <c r="E41" i="67"/>
  <c r="F41" i="67"/>
  <c r="G41" i="67"/>
  <c r="G37" i="67"/>
  <c r="E37" i="67"/>
  <c r="F37" i="67"/>
  <c r="E18" i="67"/>
  <c r="F18" i="67"/>
  <c r="G18" i="67"/>
  <c r="D13" i="67"/>
  <c r="C13" i="68"/>
  <c r="D13" i="68"/>
  <c r="G39" i="67"/>
  <c r="E39" i="67"/>
  <c r="F39" i="67"/>
  <c r="E48" i="65"/>
  <c r="F48" i="65"/>
  <c r="G48" i="65"/>
  <c r="G13" i="65"/>
  <c r="E13" i="65"/>
  <c r="F13" i="65"/>
  <c r="E26" i="65"/>
  <c r="F26" i="65"/>
  <c r="G26" i="65"/>
  <c r="E52" i="65"/>
  <c r="F52" i="65"/>
  <c r="G52" i="65"/>
  <c r="E12" i="65"/>
  <c r="F12" i="65"/>
  <c r="G12" i="65"/>
  <c r="G54" i="65"/>
  <c r="E54" i="65"/>
  <c r="F54" i="65"/>
  <c r="E50" i="62"/>
  <c r="F50" i="62"/>
  <c r="G50" i="62"/>
  <c r="E55" i="62"/>
  <c r="F55" i="62"/>
  <c r="G55" i="62"/>
  <c r="E25" i="62"/>
  <c r="F25" i="62"/>
  <c r="G25" i="62"/>
  <c r="E34" i="61"/>
  <c r="F34" i="61"/>
  <c r="G34" i="61"/>
  <c r="G46" i="61"/>
  <c r="E46" i="61"/>
  <c r="F46" i="61"/>
  <c r="E40" i="62"/>
  <c r="F40" i="62"/>
  <c r="G40" i="62"/>
  <c r="G51" i="61"/>
  <c r="E51" i="61"/>
  <c r="F51" i="61"/>
  <c r="K36" i="67"/>
  <c r="I36" i="67"/>
  <c r="I16" i="66"/>
  <c r="K16" i="66"/>
  <c r="G55" i="66"/>
  <c r="E55" i="66"/>
  <c r="F55" i="66"/>
  <c r="I36" i="69"/>
  <c r="M36" i="69"/>
  <c r="K36" i="69"/>
  <c r="K49" i="51"/>
  <c r="I49" i="51"/>
  <c r="G11" i="61"/>
  <c r="E11" i="61"/>
  <c r="F11" i="61"/>
  <c r="G29" i="62"/>
  <c r="E29" i="62"/>
  <c r="F29" i="62"/>
  <c r="E12" i="62"/>
  <c r="F12" i="62"/>
  <c r="G12" i="62"/>
  <c r="E51" i="66"/>
  <c r="F51" i="66"/>
  <c r="G51" i="66"/>
  <c r="E54" i="66"/>
  <c r="F54" i="66"/>
  <c r="G54" i="66"/>
  <c r="E40" i="66"/>
  <c r="F40" i="66"/>
  <c r="G40" i="66"/>
  <c r="G30" i="66"/>
  <c r="E30" i="66"/>
  <c r="F30" i="66"/>
  <c r="E21" i="66"/>
  <c r="F21" i="66"/>
  <c r="G21" i="66"/>
  <c r="E42" i="66"/>
  <c r="F42" i="66"/>
  <c r="G42" i="66"/>
  <c r="G39" i="66"/>
  <c r="E39" i="66"/>
  <c r="F39" i="66"/>
  <c r="C12" i="67"/>
  <c r="D12" i="67"/>
  <c r="D12" i="66"/>
  <c r="E35" i="66"/>
  <c r="F35" i="66"/>
  <c r="G35" i="66"/>
  <c r="E26" i="66"/>
  <c r="F26" i="66"/>
  <c r="G26" i="66"/>
  <c r="E31" i="65"/>
  <c r="F31" i="65"/>
  <c r="G31" i="65"/>
  <c r="E30" i="62"/>
  <c r="F30" i="62"/>
  <c r="G30" i="62"/>
  <c r="E55" i="61"/>
  <c r="F55" i="61"/>
  <c r="G55" i="61"/>
  <c r="G45" i="67"/>
  <c r="E45" i="67"/>
  <c r="F45" i="67"/>
  <c r="E52" i="68"/>
  <c r="F52" i="68"/>
  <c r="G52" i="68"/>
  <c r="E25" i="51"/>
  <c r="F25" i="51"/>
  <c r="G25" i="51"/>
  <c r="G52" i="64"/>
  <c r="E52" i="64"/>
  <c r="F52" i="64"/>
  <c r="G54" i="64"/>
  <c r="E54" i="64"/>
  <c r="F54" i="64"/>
  <c r="G56" i="64"/>
  <c r="E56" i="64"/>
  <c r="F56" i="64"/>
  <c r="G22" i="64"/>
  <c r="E22" i="64"/>
  <c r="F22" i="64"/>
  <c r="G15" i="64"/>
  <c r="E15" i="64"/>
  <c r="F15" i="64"/>
  <c r="G51" i="64"/>
  <c r="E51" i="64"/>
  <c r="F51" i="64"/>
  <c r="G38" i="64"/>
  <c r="E38" i="64"/>
  <c r="F38" i="64"/>
  <c r="E11" i="64"/>
  <c r="F11" i="64"/>
  <c r="G11" i="64"/>
  <c r="E35" i="64"/>
  <c r="F35" i="64"/>
  <c r="G35" i="64"/>
  <c r="G43" i="64"/>
  <c r="E43" i="64"/>
  <c r="F43" i="64"/>
  <c r="G25" i="64"/>
  <c r="E25" i="64"/>
  <c r="F25" i="64"/>
  <c r="E46" i="64"/>
  <c r="F46" i="64"/>
  <c r="G46" i="64"/>
  <c r="E37" i="64"/>
  <c r="F37" i="64"/>
  <c r="G37" i="64"/>
  <c r="G39" i="64"/>
  <c r="E39" i="64"/>
  <c r="F39" i="64"/>
  <c r="E24" i="64"/>
  <c r="F24" i="64"/>
  <c r="G24" i="64"/>
  <c r="G8" i="51"/>
  <c r="E8" i="51"/>
  <c r="F8" i="51"/>
  <c r="G55" i="51"/>
  <c r="E55" i="51"/>
  <c r="F55" i="51"/>
  <c r="E27" i="51"/>
  <c r="F27" i="51"/>
  <c r="G27" i="51"/>
  <c r="G50" i="51"/>
  <c r="E50" i="51"/>
  <c r="F50" i="51"/>
  <c r="G47" i="51"/>
  <c r="E47" i="51"/>
  <c r="F47" i="51"/>
  <c r="E32" i="51"/>
  <c r="F32" i="51"/>
  <c r="G32" i="51"/>
  <c r="E26" i="51"/>
  <c r="F26" i="51"/>
  <c r="G26" i="51"/>
  <c r="E24" i="51"/>
  <c r="F24" i="51"/>
  <c r="G24" i="51"/>
  <c r="E46" i="51"/>
  <c r="F46" i="51"/>
  <c r="G46" i="51"/>
  <c r="G52" i="51"/>
  <c r="E52" i="51"/>
  <c r="F52" i="51"/>
  <c r="E56" i="51"/>
  <c r="F56" i="51"/>
  <c r="G56" i="51"/>
  <c r="E48" i="69"/>
  <c r="F48" i="69"/>
  <c r="G48" i="69"/>
  <c r="E19" i="69"/>
  <c r="F19" i="69"/>
  <c r="G19" i="69"/>
  <c r="G50" i="69"/>
  <c r="E50" i="69"/>
  <c r="F50" i="69"/>
  <c r="E17" i="69"/>
  <c r="F17" i="69"/>
  <c r="G17" i="69"/>
  <c r="G40" i="69"/>
  <c r="E40" i="69"/>
  <c r="F40" i="69"/>
  <c r="E35" i="69"/>
  <c r="F35" i="69"/>
  <c r="G35" i="69"/>
  <c r="E39" i="69"/>
  <c r="F39" i="69"/>
  <c r="G39" i="69"/>
  <c r="E18" i="69"/>
  <c r="F18" i="69"/>
  <c r="G18" i="69"/>
  <c r="G33" i="65"/>
  <c r="E33" i="65"/>
  <c r="F33" i="65"/>
  <c r="E24" i="65"/>
  <c r="F24" i="65"/>
  <c r="G24" i="65"/>
  <c r="E21" i="65"/>
  <c r="F21" i="65"/>
  <c r="G21" i="65"/>
  <c r="G41" i="65"/>
  <c r="E41" i="65"/>
  <c r="F41" i="65"/>
  <c r="G56" i="65"/>
  <c r="E56" i="65"/>
  <c r="F56" i="65"/>
  <c r="E17" i="62"/>
  <c r="F17" i="62"/>
  <c r="G17" i="62"/>
  <c r="E11" i="62"/>
  <c r="F11" i="62"/>
  <c r="G11" i="62"/>
  <c r="E26" i="62"/>
  <c r="F26" i="62"/>
  <c r="G26" i="62"/>
  <c r="E9" i="61"/>
  <c r="F9" i="61"/>
  <c r="G9" i="61"/>
  <c r="E19" i="61"/>
  <c r="F19" i="61"/>
  <c r="G19" i="61"/>
  <c r="E48" i="61"/>
  <c r="F48" i="61"/>
  <c r="G48" i="61"/>
  <c r="E15" i="62"/>
  <c r="F15" i="62"/>
  <c r="G15" i="62"/>
  <c r="G34" i="62"/>
  <c r="E34" i="62"/>
  <c r="F34" i="62"/>
  <c r="G22" i="68"/>
  <c r="E22" i="68"/>
  <c r="F22" i="68"/>
  <c r="G54" i="68"/>
  <c r="E54" i="68"/>
  <c r="F54" i="68"/>
  <c r="G37" i="68"/>
  <c r="E37" i="68"/>
  <c r="F37" i="68"/>
  <c r="E48" i="68"/>
  <c r="F48" i="68"/>
  <c r="G48" i="68"/>
  <c r="E16" i="68"/>
  <c r="F16" i="68"/>
  <c r="G16" i="68"/>
  <c r="E34" i="68"/>
  <c r="F34" i="68"/>
  <c r="G34" i="68"/>
  <c r="E39" i="1"/>
  <c r="F39" i="1"/>
  <c r="G39" i="1"/>
  <c r="I39" i="1"/>
  <c r="N39" i="51"/>
  <c r="E36" i="1"/>
  <c r="F36" i="1"/>
  <c r="G36" i="1"/>
  <c r="I36" i="1"/>
  <c r="N36" i="51"/>
  <c r="E40" i="1"/>
  <c r="F40" i="1"/>
  <c r="G40" i="1"/>
  <c r="I40" i="1"/>
  <c r="N40" i="51"/>
  <c r="E6" i="1"/>
  <c r="F6" i="1"/>
  <c r="G6" i="1"/>
  <c r="I6" i="1"/>
  <c r="N6" i="51"/>
  <c r="E18" i="1"/>
  <c r="F18" i="1"/>
  <c r="G18" i="1"/>
  <c r="I18" i="1"/>
  <c r="N18" i="51"/>
  <c r="G35" i="1"/>
  <c r="I35" i="1"/>
  <c r="N35" i="51"/>
  <c r="E35" i="1"/>
  <c r="F35" i="1"/>
  <c r="G27" i="1"/>
  <c r="I27" i="1"/>
  <c r="N27" i="51"/>
  <c r="E27" i="1"/>
  <c r="F27" i="1"/>
  <c r="E9" i="1"/>
  <c r="F9" i="1"/>
  <c r="G9" i="1"/>
  <c r="I9" i="1"/>
  <c r="N9" i="51"/>
  <c r="E49" i="1"/>
  <c r="F49" i="1"/>
  <c r="G49" i="1"/>
  <c r="I49" i="1"/>
  <c r="N49" i="51"/>
  <c r="G15" i="1"/>
  <c r="I15" i="1"/>
  <c r="N15" i="51"/>
  <c r="E15" i="1"/>
  <c r="F15" i="1"/>
  <c r="G49" i="65"/>
  <c r="E49" i="65"/>
  <c r="F49" i="65"/>
  <c r="E53" i="65"/>
  <c r="F53" i="65"/>
  <c r="G53" i="65"/>
  <c r="E34" i="65"/>
  <c r="F34" i="65"/>
  <c r="G34" i="65"/>
  <c r="E16" i="62"/>
  <c r="F16" i="62"/>
  <c r="G16" i="62"/>
  <c r="E42" i="61"/>
  <c r="F42" i="61"/>
  <c r="G42" i="61"/>
  <c r="C14" i="69"/>
  <c r="D14" i="69"/>
  <c r="D14" i="68"/>
  <c r="E22" i="69"/>
  <c r="F22" i="69"/>
  <c r="G22" i="69"/>
  <c r="E37" i="51"/>
  <c r="F37" i="51"/>
  <c r="G37" i="51"/>
  <c r="E53" i="63"/>
  <c r="F53" i="63"/>
  <c r="G53" i="63"/>
  <c r="E12" i="63"/>
  <c r="F12" i="63"/>
  <c r="G12" i="63"/>
  <c r="E39" i="63"/>
  <c r="F39" i="63"/>
  <c r="G39" i="63"/>
  <c r="C9" i="64"/>
  <c r="D9" i="64"/>
  <c r="D9" i="63"/>
  <c r="G52" i="63"/>
  <c r="E52" i="63"/>
  <c r="F52" i="63"/>
  <c r="E38" i="63"/>
  <c r="F38" i="63"/>
  <c r="G38" i="63"/>
  <c r="E55" i="63"/>
  <c r="F55" i="63"/>
  <c r="G55" i="63"/>
  <c r="G24" i="63"/>
  <c r="E24" i="63"/>
  <c r="F24" i="63"/>
  <c r="G13" i="63"/>
  <c r="E13" i="63"/>
  <c r="F13" i="63"/>
  <c r="E33" i="63"/>
  <c r="F33" i="63"/>
  <c r="G33" i="63"/>
  <c r="E22" i="67"/>
  <c r="F22" i="67"/>
  <c r="G22" i="67"/>
  <c r="G16" i="67"/>
  <c r="E16" i="67"/>
  <c r="F16" i="67"/>
  <c r="G34" i="67"/>
  <c r="E34" i="67"/>
  <c r="F34" i="67"/>
  <c r="E15" i="67"/>
  <c r="F15" i="67"/>
  <c r="G15" i="67"/>
  <c r="E47" i="67"/>
  <c r="F47" i="67"/>
  <c r="G47" i="67"/>
  <c r="G14" i="67"/>
  <c r="E14" i="67"/>
  <c r="F14" i="67"/>
  <c r="G27" i="67"/>
  <c r="E27" i="67"/>
  <c r="F27" i="67"/>
  <c r="E50" i="67"/>
  <c r="F50" i="67"/>
  <c r="G50" i="67"/>
  <c r="K16" i="69"/>
  <c r="I16" i="69"/>
  <c r="G52" i="62"/>
  <c r="E52" i="62"/>
  <c r="F52" i="62"/>
  <c r="E21" i="62"/>
  <c r="F21" i="62"/>
  <c r="G21" i="62"/>
  <c r="E50" i="61"/>
  <c r="F50" i="61"/>
  <c r="G50" i="61"/>
  <c r="E30" i="61"/>
  <c r="F30" i="61"/>
  <c r="G30" i="61"/>
  <c r="G15" i="61"/>
  <c r="E15" i="61"/>
  <c r="F15" i="61"/>
  <c r="E17" i="67"/>
  <c r="F17" i="67"/>
  <c r="G17" i="67"/>
  <c r="E42" i="65"/>
  <c r="F42" i="65"/>
  <c r="G42" i="65"/>
  <c r="G19" i="65"/>
  <c r="E19" i="65"/>
  <c r="F19" i="65"/>
  <c r="I19" i="1"/>
  <c r="N19" i="51"/>
  <c r="E27" i="62"/>
  <c r="F27" i="62"/>
  <c r="G27" i="62"/>
  <c r="E29" i="61"/>
  <c r="F29" i="61"/>
  <c r="G29" i="61"/>
  <c r="E38" i="61"/>
  <c r="F38" i="61"/>
  <c r="G38" i="61"/>
  <c r="E42" i="68"/>
  <c r="F42" i="68"/>
  <c r="G42" i="68"/>
  <c r="K37" i="69"/>
  <c r="I37" i="69"/>
  <c r="M37" i="69"/>
  <c r="E13" i="61"/>
  <c r="F13" i="61"/>
  <c r="G13" i="61"/>
  <c r="E32" i="62"/>
  <c r="F32" i="62"/>
  <c r="G32" i="62"/>
  <c r="E23" i="66"/>
  <c r="F23" i="66"/>
  <c r="G23" i="66"/>
  <c r="E46" i="66"/>
  <c r="F46" i="66"/>
  <c r="G46" i="66"/>
  <c r="E29" i="66"/>
  <c r="F29" i="66"/>
  <c r="G29" i="66"/>
  <c r="E45" i="66"/>
  <c r="F45" i="66"/>
  <c r="G45" i="66"/>
  <c r="E17" i="66"/>
  <c r="F17" i="66"/>
  <c r="G17" i="66"/>
  <c r="E36" i="66"/>
  <c r="F36" i="66"/>
  <c r="G36" i="66"/>
  <c r="E50" i="66"/>
  <c r="F50" i="66"/>
  <c r="G50" i="66"/>
  <c r="E24" i="66"/>
  <c r="F24" i="66"/>
  <c r="G24" i="66"/>
  <c r="E23" i="65"/>
  <c r="F23" i="65"/>
  <c r="G23" i="65"/>
  <c r="E39" i="65"/>
  <c r="F39" i="65"/>
  <c r="G39" i="65"/>
  <c r="E17" i="65"/>
  <c r="F17" i="65"/>
  <c r="G17" i="65"/>
  <c r="E18" i="62"/>
  <c r="F18" i="62"/>
  <c r="G18" i="62"/>
  <c r="E20" i="62"/>
  <c r="F20" i="62"/>
  <c r="G20" i="62"/>
  <c r="E33" i="61"/>
  <c r="F33" i="61"/>
  <c r="G33" i="61"/>
  <c r="E45" i="61"/>
  <c r="F45" i="61"/>
  <c r="G45" i="61"/>
  <c r="E40" i="61"/>
  <c r="F40" i="61"/>
  <c r="G40" i="61"/>
  <c r="E31" i="66"/>
  <c r="F31" i="66"/>
  <c r="G31" i="66"/>
  <c r="E35" i="67"/>
  <c r="F35" i="67"/>
  <c r="G35" i="67"/>
  <c r="E31" i="67"/>
  <c r="F31" i="67"/>
  <c r="G31" i="67"/>
  <c r="E38" i="69"/>
  <c r="F38" i="69"/>
  <c r="G38" i="69"/>
  <c r="E33" i="51"/>
  <c r="F33" i="51"/>
  <c r="G33" i="51"/>
  <c r="D6" i="51"/>
  <c r="C6" i="61"/>
  <c r="D6" i="61"/>
  <c r="E34" i="64"/>
  <c r="F34" i="64"/>
  <c r="G34" i="64"/>
  <c r="E36" i="64"/>
  <c r="F36" i="64"/>
  <c r="G36" i="64"/>
  <c r="E48" i="64"/>
  <c r="F48" i="64"/>
  <c r="G48" i="64"/>
  <c r="E33" i="64"/>
  <c r="F33" i="64"/>
  <c r="G33" i="64"/>
  <c r="E26" i="64"/>
  <c r="F26" i="64"/>
  <c r="G26" i="64"/>
  <c r="E16" i="64"/>
  <c r="F16" i="64"/>
  <c r="G16" i="64"/>
  <c r="E18" i="51"/>
  <c r="F18" i="51"/>
  <c r="G18" i="51"/>
  <c r="E28" i="51"/>
  <c r="F28" i="51"/>
  <c r="G28" i="51"/>
  <c r="E39" i="51"/>
  <c r="F39" i="51"/>
  <c r="G39" i="51"/>
  <c r="E30" i="51"/>
  <c r="F30" i="51"/>
  <c r="G30" i="51"/>
  <c r="E35" i="51"/>
  <c r="F35" i="51"/>
  <c r="G35" i="51"/>
  <c r="E12" i="51"/>
  <c r="F12" i="51"/>
  <c r="G12" i="51"/>
  <c r="E31" i="51"/>
  <c r="F31" i="51"/>
  <c r="G31" i="51"/>
  <c r="E14" i="51"/>
  <c r="F14" i="51"/>
  <c r="G14" i="51"/>
  <c r="E17" i="51"/>
  <c r="F17" i="51"/>
  <c r="G17" i="51"/>
  <c r="E36" i="51"/>
  <c r="F36" i="51"/>
  <c r="G36" i="51"/>
  <c r="E7" i="51"/>
  <c r="F7" i="51"/>
  <c r="G7" i="51"/>
  <c r="E44" i="69"/>
  <c r="F44" i="69"/>
  <c r="G44" i="69"/>
  <c r="E30" i="69"/>
  <c r="F30" i="69"/>
  <c r="G30" i="69"/>
  <c r="E31" i="69"/>
  <c r="F31" i="69"/>
  <c r="G31" i="69"/>
  <c r="E28" i="69"/>
  <c r="F28" i="69"/>
  <c r="G28" i="69"/>
  <c r="E51" i="69"/>
  <c r="F51" i="69"/>
  <c r="G51" i="69"/>
  <c r="E34" i="69"/>
  <c r="F34" i="69"/>
  <c r="G34" i="69"/>
  <c r="E40" i="65"/>
  <c r="F40" i="65"/>
  <c r="G40" i="65"/>
  <c r="I44" i="64"/>
  <c r="K44" i="64"/>
  <c r="I47" i="64"/>
  <c r="K47" i="64"/>
  <c r="E43" i="62"/>
  <c r="F43" i="62"/>
  <c r="G43" i="62"/>
  <c r="E47" i="62"/>
  <c r="F47" i="62"/>
  <c r="G47" i="62"/>
  <c r="E54" i="61"/>
  <c r="F54" i="61"/>
  <c r="G54" i="61"/>
  <c r="E17" i="61"/>
  <c r="F17" i="61"/>
  <c r="G17" i="61"/>
  <c r="E22" i="62"/>
  <c r="F22" i="62"/>
  <c r="G22" i="62"/>
  <c r="E51" i="62"/>
  <c r="F51" i="62"/>
  <c r="G51" i="62"/>
  <c r="E43" i="61"/>
  <c r="F43" i="61"/>
  <c r="G43" i="61"/>
  <c r="E33" i="66"/>
  <c r="F33" i="66"/>
  <c r="G33" i="66"/>
  <c r="E36" i="68"/>
  <c r="F36" i="68"/>
  <c r="G36" i="68"/>
  <c r="E20" i="68"/>
  <c r="F20" i="68"/>
  <c r="G20" i="68"/>
  <c r="E40" i="68"/>
  <c r="F40" i="68"/>
  <c r="G40" i="68"/>
  <c r="E17" i="68"/>
  <c r="F17" i="68"/>
  <c r="G17" i="68"/>
  <c r="E49" i="68"/>
  <c r="F49" i="68"/>
  <c r="G49" i="68"/>
  <c r="E38" i="68"/>
  <c r="F38" i="68"/>
  <c r="G38" i="68"/>
  <c r="E56" i="68"/>
  <c r="F56" i="68"/>
  <c r="G56" i="68"/>
  <c r="E21" i="68"/>
  <c r="F21" i="68"/>
  <c r="G21" i="68"/>
  <c r="E29" i="1"/>
  <c r="F29" i="1"/>
  <c r="G29" i="1"/>
  <c r="I29" i="1"/>
  <c r="N29" i="51"/>
  <c r="E17" i="1"/>
  <c r="F17" i="1"/>
  <c r="G17" i="1"/>
  <c r="I17" i="1"/>
  <c r="N17" i="51"/>
  <c r="C5" i="51"/>
  <c r="D5" i="51"/>
  <c r="D5" i="1"/>
  <c r="E46" i="1"/>
  <c r="F46" i="1"/>
  <c r="G46" i="1"/>
  <c r="I46" i="1"/>
  <c r="N46" i="51"/>
  <c r="E21" i="1"/>
  <c r="F21" i="1"/>
  <c r="G21" i="1"/>
  <c r="I21" i="1"/>
  <c r="N21" i="51"/>
  <c r="E55" i="1"/>
  <c r="F55" i="1"/>
  <c r="G55" i="1"/>
  <c r="I55" i="1"/>
  <c r="N55" i="51"/>
  <c r="E52" i="1"/>
  <c r="F52" i="1"/>
  <c r="G52" i="1"/>
  <c r="I52" i="1"/>
  <c r="N52" i="51"/>
  <c r="E20" i="1"/>
  <c r="F20" i="1"/>
  <c r="G20" i="1"/>
  <c r="I20" i="1"/>
  <c r="N20" i="51"/>
  <c r="E51" i="1"/>
  <c r="F51" i="1"/>
  <c r="G51" i="1"/>
  <c r="I51" i="1"/>
  <c r="N51" i="51"/>
  <c r="E44" i="1"/>
  <c r="F44" i="1"/>
  <c r="G44" i="1"/>
  <c r="I44" i="1"/>
  <c r="N44" i="51"/>
  <c r="E8" i="1"/>
  <c r="F8" i="1"/>
  <c r="G8" i="1"/>
  <c r="I8" i="1"/>
  <c r="N8" i="51"/>
  <c r="E24" i="1"/>
  <c r="F24" i="1"/>
  <c r="G24" i="1"/>
  <c r="I24" i="1"/>
  <c r="N24" i="51"/>
  <c r="E27" i="65"/>
  <c r="F27" i="65"/>
  <c r="G27" i="65"/>
  <c r="E29" i="65"/>
  <c r="F29" i="65"/>
  <c r="G29" i="65"/>
  <c r="I50" i="64"/>
  <c r="K50" i="64"/>
  <c r="E22" i="61"/>
  <c r="F22" i="61"/>
  <c r="G22" i="61"/>
  <c r="E45" i="51"/>
  <c r="F45" i="51"/>
  <c r="G45" i="51"/>
  <c r="E25" i="63"/>
  <c r="F25" i="63"/>
  <c r="G25" i="63"/>
  <c r="E28" i="63"/>
  <c r="F28" i="63"/>
  <c r="G28" i="63"/>
  <c r="E49" i="63"/>
  <c r="F49" i="63"/>
  <c r="G49" i="63"/>
  <c r="E42" i="63"/>
  <c r="F42" i="63"/>
  <c r="G42" i="63"/>
  <c r="E21" i="63"/>
  <c r="F21" i="63"/>
  <c r="G21" i="63"/>
  <c r="E14" i="63"/>
  <c r="F14" i="63"/>
  <c r="G14" i="63"/>
  <c r="E30" i="63"/>
  <c r="F30" i="63"/>
  <c r="G30" i="63"/>
  <c r="E43" i="63"/>
  <c r="F43" i="63"/>
  <c r="G43" i="63"/>
  <c r="E16" i="63"/>
  <c r="F16" i="63"/>
  <c r="G16" i="63"/>
  <c r="E18" i="63"/>
  <c r="F18" i="63"/>
  <c r="G18" i="63"/>
  <c r="E29" i="63"/>
  <c r="F29" i="63"/>
  <c r="G29" i="63"/>
  <c r="E11" i="63"/>
  <c r="F11" i="63"/>
  <c r="G11" i="63"/>
  <c r="E37" i="63"/>
  <c r="F37" i="63"/>
  <c r="G37" i="63"/>
  <c r="E41" i="63"/>
  <c r="F41" i="63"/>
  <c r="G41" i="63"/>
  <c r="E47" i="63"/>
  <c r="F47" i="63"/>
  <c r="G47" i="63"/>
  <c r="E20" i="63"/>
  <c r="F20" i="63"/>
  <c r="G20" i="63"/>
  <c r="E40" i="67"/>
  <c r="F40" i="67"/>
  <c r="G40" i="67"/>
  <c r="E54" i="67"/>
  <c r="F54" i="67"/>
  <c r="G54" i="67"/>
  <c r="E53" i="67"/>
  <c r="F53" i="67"/>
  <c r="G53" i="67"/>
  <c r="E23" i="67"/>
  <c r="F23" i="67"/>
  <c r="G23" i="67"/>
  <c r="E20" i="67"/>
  <c r="F20" i="67"/>
  <c r="G20" i="67"/>
  <c r="E38" i="67"/>
  <c r="F38" i="67"/>
  <c r="G38" i="67"/>
  <c r="E32" i="67"/>
  <c r="F32" i="67"/>
  <c r="G32" i="67"/>
  <c r="E56" i="67"/>
  <c r="F56" i="67"/>
  <c r="G56" i="67"/>
  <c r="E29" i="67"/>
  <c r="F29" i="67"/>
  <c r="G29" i="67"/>
  <c r="E51" i="65"/>
  <c r="F51" i="65"/>
  <c r="G51" i="65"/>
  <c r="E45" i="65"/>
  <c r="F45" i="65"/>
  <c r="G45" i="65"/>
  <c r="E20" i="65"/>
  <c r="F20" i="65"/>
  <c r="G20" i="65"/>
  <c r="E18" i="65"/>
  <c r="F18" i="65"/>
  <c r="G18" i="65"/>
  <c r="E53" i="62"/>
  <c r="F53" i="62"/>
  <c r="G53" i="62"/>
  <c r="E56" i="62"/>
  <c r="F56" i="62"/>
  <c r="G56" i="62"/>
  <c r="E14" i="62"/>
  <c r="F14" i="62"/>
  <c r="G14" i="62"/>
  <c r="E20" i="61"/>
  <c r="F20" i="61"/>
  <c r="G20" i="61"/>
  <c r="E12" i="61"/>
  <c r="F12" i="61"/>
  <c r="G12" i="61"/>
  <c r="E47" i="61"/>
  <c r="F47" i="61"/>
  <c r="G47" i="61"/>
  <c r="E8" i="61"/>
  <c r="F8" i="61"/>
  <c r="G8" i="61"/>
  <c r="E36" i="61"/>
  <c r="F36" i="61"/>
  <c r="G36" i="61"/>
  <c r="K49" i="68"/>
  <c r="I49" i="68"/>
  <c r="K12" i="51"/>
  <c r="I12" i="51"/>
  <c r="K46" i="66"/>
  <c r="I46" i="66"/>
  <c r="I21" i="62"/>
  <c r="K21" i="62"/>
  <c r="K48" i="68"/>
  <c r="I48" i="68"/>
  <c r="K21" i="65"/>
  <c r="I21" i="65"/>
  <c r="K17" i="68"/>
  <c r="I17" i="68"/>
  <c r="K22" i="62"/>
  <c r="I22" i="62"/>
  <c r="K30" i="69"/>
  <c r="I30" i="69"/>
  <c r="M30" i="69"/>
  <c r="I45" i="61"/>
  <c r="K45" i="61"/>
  <c r="I17" i="66"/>
  <c r="K17" i="66"/>
  <c r="I50" i="67"/>
  <c r="K50" i="67"/>
  <c r="I33" i="63"/>
  <c r="K33" i="63"/>
  <c r="I12" i="63"/>
  <c r="K12" i="63"/>
  <c r="I34" i="65"/>
  <c r="K34" i="65"/>
  <c r="I26" i="62"/>
  <c r="K26" i="62"/>
  <c r="I24" i="65"/>
  <c r="K24" i="65"/>
  <c r="I39" i="69"/>
  <c r="M39" i="69"/>
  <c r="K39" i="69"/>
  <c r="K48" i="69"/>
  <c r="I48" i="69"/>
  <c r="M48" i="69"/>
  <c r="I46" i="51"/>
  <c r="K46" i="51"/>
  <c r="I27" i="51"/>
  <c r="K27" i="51"/>
  <c r="K37" i="64"/>
  <c r="I37" i="64"/>
  <c r="I31" i="65"/>
  <c r="K31" i="65"/>
  <c r="I54" i="66"/>
  <c r="K54" i="66"/>
  <c r="I12" i="65"/>
  <c r="K12" i="65"/>
  <c r="K36" i="61"/>
  <c r="I36" i="61"/>
  <c r="I51" i="65"/>
  <c r="K51" i="65"/>
  <c r="K20" i="67"/>
  <c r="I20" i="67"/>
  <c r="K41" i="63"/>
  <c r="I41" i="63"/>
  <c r="K43" i="63"/>
  <c r="I43" i="63"/>
  <c r="K49" i="63"/>
  <c r="I49" i="63"/>
  <c r="K40" i="68"/>
  <c r="I40" i="68"/>
  <c r="I17" i="61"/>
  <c r="K17" i="61"/>
  <c r="K28" i="69"/>
  <c r="I28" i="69"/>
  <c r="K44" i="69"/>
  <c r="I44" i="69"/>
  <c r="M44" i="69"/>
  <c r="K33" i="64"/>
  <c r="I33" i="64"/>
  <c r="I31" i="67"/>
  <c r="K31" i="67"/>
  <c r="I33" i="61"/>
  <c r="K33" i="61"/>
  <c r="I45" i="66"/>
  <c r="K45" i="66"/>
  <c r="K38" i="61"/>
  <c r="I38" i="61"/>
  <c r="I42" i="65"/>
  <c r="K42" i="65"/>
  <c r="I30" i="61"/>
  <c r="K30" i="61"/>
  <c r="I47" i="67"/>
  <c r="K47" i="67"/>
  <c r="K55" i="63"/>
  <c r="I55" i="63"/>
  <c r="I53" i="63"/>
  <c r="K53" i="63"/>
  <c r="I53" i="65"/>
  <c r="K53" i="65"/>
  <c r="K34" i="68"/>
  <c r="I34" i="68"/>
  <c r="K48" i="61"/>
  <c r="I48" i="61"/>
  <c r="I11" i="62"/>
  <c r="K11" i="62"/>
  <c r="I35" i="69"/>
  <c r="M35" i="69"/>
  <c r="K35" i="69"/>
  <c r="K69" i="51"/>
  <c r="M69" i="51"/>
  <c r="O69" i="51"/>
  <c r="K61" i="51"/>
  <c r="M61" i="51"/>
  <c r="O61" i="51"/>
  <c r="K57" i="51"/>
  <c r="M57" i="51"/>
  <c r="O57" i="51"/>
  <c r="K68" i="51"/>
  <c r="M68" i="51"/>
  <c r="O68" i="51"/>
  <c r="K64" i="51"/>
  <c r="M64" i="51"/>
  <c r="O64" i="51"/>
  <c r="K62" i="51"/>
  <c r="M62" i="51"/>
  <c r="O62" i="51"/>
  <c r="K66" i="51"/>
  <c r="M66" i="51"/>
  <c r="O66" i="51"/>
  <c r="K58" i="51"/>
  <c r="M58" i="51"/>
  <c r="O58" i="51"/>
  <c r="K56" i="51"/>
  <c r="K59" i="51"/>
  <c r="M59" i="51"/>
  <c r="O59" i="51"/>
  <c r="K65" i="51"/>
  <c r="M65" i="51"/>
  <c r="O65" i="51"/>
  <c r="K60" i="51"/>
  <c r="M60" i="51"/>
  <c r="O60" i="51"/>
  <c r="K67" i="51"/>
  <c r="M67" i="51"/>
  <c r="O67" i="51"/>
  <c r="K63" i="51"/>
  <c r="M63" i="51"/>
  <c r="O63" i="51"/>
  <c r="I56" i="51"/>
  <c r="I24" i="51"/>
  <c r="K24" i="51"/>
  <c r="K24" i="64"/>
  <c r="I24" i="64"/>
  <c r="K46" i="64"/>
  <c r="I46" i="64"/>
  <c r="I26" i="66"/>
  <c r="K26" i="66"/>
  <c r="K51" i="66"/>
  <c r="I51" i="66"/>
  <c r="K50" i="62"/>
  <c r="I50" i="62"/>
  <c r="K52" i="65"/>
  <c r="I52" i="65"/>
  <c r="I48" i="65"/>
  <c r="K48" i="65"/>
  <c r="I41" i="67"/>
  <c r="K41" i="67"/>
  <c r="K45" i="63"/>
  <c r="I45" i="63"/>
  <c r="K63" i="63"/>
  <c r="M63" i="63"/>
  <c r="O63" i="63"/>
  <c r="K62" i="63"/>
  <c r="M62" i="63"/>
  <c r="O62" i="63"/>
  <c r="K59" i="63"/>
  <c r="M59" i="63"/>
  <c r="O59" i="63"/>
  <c r="K61" i="63"/>
  <c r="M61" i="63"/>
  <c r="O61" i="63"/>
  <c r="K60" i="63"/>
  <c r="M60" i="63"/>
  <c r="O60" i="63"/>
  <c r="K68" i="63"/>
  <c r="M68" i="63"/>
  <c r="O68" i="63"/>
  <c r="K67" i="63"/>
  <c r="M67" i="63"/>
  <c r="O67" i="63"/>
  <c r="K64" i="63"/>
  <c r="M64" i="63"/>
  <c r="O64" i="63"/>
  <c r="K58" i="63"/>
  <c r="M58" i="63"/>
  <c r="O58" i="63"/>
  <c r="K66" i="63"/>
  <c r="M66" i="63"/>
  <c r="O66" i="63"/>
  <c r="K56" i="63"/>
  <c r="I56" i="63"/>
  <c r="K69" i="63"/>
  <c r="M69" i="63"/>
  <c r="O69" i="63"/>
  <c r="K65" i="63"/>
  <c r="M65" i="63"/>
  <c r="O65" i="63"/>
  <c r="K57" i="63"/>
  <c r="M57" i="63"/>
  <c r="O57" i="63"/>
  <c r="I32" i="65"/>
  <c r="K32" i="65"/>
  <c r="I18" i="68"/>
  <c r="K18" i="68"/>
  <c r="I44" i="68"/>
  <c r="K44" i="68"/>
  <c r="K21" i="61"/>
  <c r="I21" i="61"/>
  <c r="K31" i="62"/>
  <c r="I31" i="62"/>
  <c r="I14" i="65"/>
  <c r="K14" i="65"/>
  <c r="K13" i="51"/>
  <c r="I13" i="51"/>
  <c r="K13" i="64"/>
  <c r="I13" i="64"/>
  <c r="I17" i="64"/>
  <c r="K17" i="64"/>
  <c r="K18" i="61"/>
  <c r="I18" i="61"/>
  <c r="K34" i="66"/>
  <c r="I34" i="66"/>
  <c r="K39" i="61"/>
  <c r="I39" i="61"/>
  <c r="I25" i="65"/>
  <c r="K25" i="65"/>
  <c r="I45" i="62"/>
  <c r="K45" i="62"/>
  <c r="I44" i="67"/>
  <c r="K44" i="67"/>
  <c r="I34" i="63"/>
  <c r="K34" i="63"/>
  <c r="K26" i="63"/>
  <c r="I26" i="63"/>
  <c r="K25" i="66"/>
  <c r="I25" i="66"/>
  <c r="I26" i="68"/>
  <c r="K26" i="68"/>
  <c r="K24" i="61"/>
  <c r="I24" i="61"/>
  <c r="I47" i="65"/>
  <c r="K47" i="65"/>
  <c r="K49" i="69"/>
  <c r="I49" i="69"/>
  <c r="M49" i="69"/>
  <c r="K44" i="51"/>
  <c r="I44" i="51"/>
  <c r="I21" i="64"/>
  <c r="K21" i="64"/>
  <c r="I14" i="64"/>
  <c r="K14" i="64"/>
  <c r="K27" i="64"/>
  <c r="I27" i="64"/>
  <c r="K27" i="69"/>
  <c r="I27" i="69"/>
  <c r="I39" i="62"/>
  <c r="K39" i="62"/>
  <c r="K30" i="68"/>
  <c r="I30" i="68"/>
  <c r="I32" i="67"/>
  <c r="K32" i="67"/>
  <c r="K54" i="67"/>
  <c r="I54" i="67"/>
  <c r="I29" i="63"/>
  <c r="K29" i="63"/>
  <c r="K21" i="63"/>
  <c r="I21" i="63"/>
  <c r="I28" i="63"/>
  <c r="K28" i="63"/>
  <c r="I20" i="68"/>
  <c r="K20" i="68"/>
  <c r="I43" i="61"/>
  <c r="K43" i="61"/>
  <c r="I17" i="51"/>
  <c r="K17" i="51"/>
  <c r="K33" i="51"/>
  <c r="I33" i="51"/>
  <c r="I29" i="66"/>
  <c r="K29" i="66"/>
  <c r="I32" i="62"/>
  <c r="K32" i="62"/>
  <c r="I17" i="67"/>
  <c r="K17" i="67"/>
  <c r="K50" i="61"/>
  <c r="I50" i="61"/>
  <c r="K15" i="67"/>
  <c r="I15" i="67"/>
  <c r="I38" i="63"/>
  <c r="K38" i="63"/>
  <c r="K37" i="51"/>
  <c r="I37" i="51"/>
  <c r="K42" i="61"/>
  <c r="I42" i="61"/>
  <c r="K16" i="68"/>
  <c r="I16" i="68"/>
  <c r="K19" i="61"/>
  <c r="I19" i="61"/>
  <c r="K17" i="62"/>
  <c r="I17" i="62"/>
  <c r="I26" i="51"/>
  <c r="K26" i="51"/>
  <c r="K35" i="64"/>
  <c r="I35" i="64"/>
  <c r="K25" i="51"/>
  <c r="I25" i="51"/>
  <c r="I55" i="61"/>
  <c r="K55" i="61"/>
  <c r="K35" i="66"/>
  <c r="I35" i="66"/>
  <c r="K12" i="62"/>
  <c r="I12" i="62"/>
  <c r="K34" i="61"/>
  <c r="I34" i="61"/>
  <c r="I26" i="65"/>
  <c r="K26" i="65"/>
  <c r="K18" i="67"/>
  <c r="I18" i="67"/>
  <c r="I42" i="67"/>
  <c r="K42" i="67"/>
  <c r="K51" i="68"/>
  <c r="I51" i="68"/>
  <c r="I48" i="66"/>
  <c r="K48" i="66"/>
  <c r="K52" i="61"/>
  <c r="I52" i="61"/>
  <c r="I46" i="65"/>
  <c r="K46" i="65"/>
  <c r="I54" i="51"/>
  <c r="K54" i="51"/>
  <c r="I21" i="51"/>
  <c r="K21" i="51"/>
  <c r="I32" i="64"/>
  <c r="K32" i="64"/>
  <c r="I36" i="62"/>
  <c r="K36" i="62"/>
  <c r="I15" i="66"/>
  <c r="K15" i="66"/>
  <c r="I38" i="66"/>
  <c r="K38" i="66"/>
  <c r="K13" i="62"/>
  <c r="I13" i="62"/>
  <c r="K54" i="62"/>
  <c r="I54" i="62"/>
  <c r="K33" i="67"/>
  <c r="I33" i="67"/>
  <c r="I17" i="63"/>
  <c r="K17" i="63"/>
  <c r="K48" i="67"/>
  <c r="I48" i="67"/>
  <c r="I28" i="65"/>
  <c r="K28" i="65"/>
  <c r="I32" i="66"/>
  <c r="K32" i="66"/>
  <c r="I46" i="69"/>
  <c r="M46" i="69"/>
  <c r="K46" i="69"/>
  <c r="I47" i="69"/>
  <c r="K47" i="69"/>
  <c r="K42" i="69"/>
  <c r="I42" i="69"/>
  <c r="I51" i="51"/>
  <c r="K51" i="51"/>
  <c r="K41" i="64"/>
  <c r="I41" i="64"/>
  <c r="I28" i="64"/>
  <c r="K28" i="64"/>
  <c r="I45" i="64"/>
  <c r="K45" i="64"/>
  <c r="I35" i="68"/>
  <c r="K35" i="68"/>
  <c r="I37" i="65"/>
  <c r="K37" i="65"/>
  <c r="K28" i="66"/>
  <c r="I28" i="66"/>
  <c r="K20" i="66"/>
  <c r="I20" i="66"/>
  <c r="K10" i="61"/>
  <c r="I10" i="61"/>
  <c r="K14" i="66"/>
  <c r="I14" i="66"/>
  <c r="I38" i="62"/>
  <c r="K38" i="62"/>
  <c r="K51" i="62"/>
  <c r="I51" i="62"/>
  <c r="I36" i="66"/>
  <c r="K36" i="66"/>
  <c r="I22" i="67"/>
  <c r="K22" i="67"/>
  <c r="K39" i="63"/>
  <c r="I39" i="63"/>
  <c r="I22" i="69"/>
  <c r="M22" i="69"/>
  <c r="K22" i="69"/>
  <c r="I16" i="62"/>
  <c r="K16" i="62"/>
  <c r="I9" i="61"/>
  <c r="K9" i="61"/>
  <c r="K18" i="69"/>
  <c r="I18" i="69"/>
  <c r="M18" i="69"/>
  <c r="K19" i="69"/>
  <c r="I19" i="69"/>
  <c r="K32" i="51"/>
  <c r="I32" i="51"/>
  <c r="K11" i="64"/>
  <c r="I11" i="64"/>
  <c r="K52" i="68"/>
  <c r="I52" i="68"/>
  <c r="I30" i="62"/>
  <c r="K30" i="62"/>
  <c r="K42" i="66"/>
  <c r="I42" i="66"/>
  <c r="I40" i="66"/>
  <c r="K40" i="66"/>
  <c r="I40" i="62"/>
  <c r="K40" i="62"/>
  <c r="I25" i="62"/>
  <c r="K25" i="62"/>
  <c r="K19" i="67"/>
  <c r="I19" i="67"/>
  <c r="I39" i="68"/>
  <c r="K39" i="68"/>
  <c r="K23" i="61"/>
  <c r="I23" i="61"/>
  <c r="K26" i="61"/>
  <c r="I26" i="61"/>
  <c r="K53" i="69"/>
  <c r="I53" i="69"/>
  <c r="M53" i="69"/>
  <c r="I54" i="69"/>
  <c r="M54" i="69"/>
  <c r="K54" i="69"/>
  <c r="K42" i="51"/>
  <c r="I42" i="51"/>
  <c r="K16" i="51"/>
  <c r="I16" i="51"/>
  <c r="I55" i="64"/>
  <c r="K55" i="64"/>
  <c r="K18" i="64"/>
  <c r="I18" i="64"/>
  <c r="I52" i="66"/>
  <c r="K52" i="66"/>
  <c r="I44" i="62"/>
  <c r="K44" i="62"/>
  <c r="K49" i="61"/>
  <c r="I49" i="61"/>
  <c r="I56" i="61"/>
  <c r="K57" i="61"/>
  <c r="M57" i="61"/>
  <c r="O57" i="61"/>
  <c r="K68" i="61"/>
  <c r="M68" i="61"/>
  <c r="O68" i="61"/>
  <c r="K61" i="61"/>
  <c r="M61" i="61"/>
  <c r="O61" i="61"/>
  <c r="K65" i="61"/>
  <c r="M65" i="61"/>
  <c r="O65" i="61"/>
  <c r="K69" i="61"/>
  <c r="M69" i="61"/>
  <c r="O69" i="61"/>
  <c r="K58" i="61"/>
  <c r="M58" i="61"/>
  <c r="O58" i="61"/>
  <c r="K64" i="61"/>
  <c r="M64" i="61"/>
  <c r="O64" i="61"/>
  <c r="K66" i="61"/>
  <c r="M66" i="61"/>
  <c r="O66" i="61"/>
  <c r="K56" i="61"/>
  <c r="K67" i="61"/>
  <c r="M67" i="61"/>
  <c r="O67" i="61"/>
  <c r="K63" i="61"/>
  <c r="M63" i="61"/>
  <c r="O63" i="61"/>
  <c r="K62" i="61"/>
  <c r="M62" i="61"/>
  <c r="O62" i="61"/>
  <c r="K59" i="61"/>
  <c r="M59" i="61"/>
  <c r="O59" i="61"/>
  <c r="K60" i="61"/>
  <c r="M60" i="61"/>
  <c r="O60" i="61"/>
  <c r="I24" i="67"/>
  <c r="K24" i="67"/>
  <c r="I35" i="63"/>
  <c r="K35" i="63"/>
  <c r="I33" i="68"/>
  <c r="K33" i="68"/>
  <c r="K21" i="69"/>
  <c r="I21" i="69"/>
  <c r="M21" i="69"/>
  <c r="I15" i="51"/>
  <c r="K15" i="51"/>
  <c r="K20" i="64"/>
  <c r="I20" i="64"/>
  <c r="K31" i="64"/>
  <c r="I31" i="64"/>
  <c r="K53" i="61"/>
  <c r="I53" i="61"/>
  <c r="I27" i="66"/>
  <c r="K27" i="66"/>
  <c r="K22" i="66"/>
  <c r="I22" i="66"/>
  <c r="K23" i="62"/>
  <c r="I23" i="62"/>
  <c r="K43" i="66"/>
  <c r="I43" i="66"/>
  <c r="I18" i="63"/>
  <c r="K18" i="63"/>
  <c r="K22" i="61"/>
  <c r="I22" i="61"/>
  <c r="K36" i="68"/>
  <c r="I36" i="68"/>
  <c r="K47" i="61"/>
  <c r="I47" i="61"/>
  <c r="K16" i="63"/>
  <c r="I16" i="63"/>
  <c r="I27" i="65"/>
  <c r="K27" i="65"/>
  <c r="K61" i="68"/>
  <c r="M61" i="68"/>
  <c r="O61" i="68"/>
  <c r="K57" i="68"/>
  <c r="M57" i="68"/>
  <c r="O57" i="68"/>
  <c r="I56" i="68"/>
  <c r="K59" i="68"/>
  <c r="M59" i="68"/>
  <c r="O59" i="68"/>
  <c r="K60" i="68"/>
  <c r="M60" i="68"/>
  <c r="O60" i="68"/>
  <c r="K63" i="68"/>
  <c r="M63" i="68"/>
  <c r="O63" i="68"/>
  <c r="K65" i="68"/>
  <c r="M65" i="68"/>
  <c r="O65" i="68"/>
  <c r="K58" i="68"/>
  <c r="M58" i="68"/>
  <c r="O58" i="68"/>
  <c r="K67" i="68"/>
  <c r="M67" i="68"/>
  <c r="O67" i="68"/>
  <c r="K69" i="68"/>
  <c r="M69" i="68"/>
  <c r="O69" i="68"/>
  <c r="K56" i="68"/>
  <c r="K62" i="68"/>
  <c r="M62" i="68"/>
  <c r="O62" i="68"/>
  <c r="K68" i="68"/>
  <c r="M68" i="68"/>
  <c r="O68" i="68"/>
  <c r="K66" i="68"/>
  <c r="M66" i="68"/>
  <c r="O66" i="68"/>
  <c r="K64" i="68"/>
  <c r="M64" i="68"/>
  <c r="O64" i="68"/>
  <c r="K51" i="69"/>
  <c r="I51" i="69"/>
  <c r="I26" i="64"/>
  <c r="K26" i="64"/>
  <c r="K24" i="66"/>
  <c r="I24" i="66"/>
  <c r="K15" i="62"/>
  <c r="I15" i="62"/>
  <c r="I17" i="69"/>
  <c r="M17" i="69"/>
  <c r="K17" i="69"/>
  <c r="K21" i="66"/>
  <c r="I21" i="66"/>
  <c r="K55" i="62"/>
  <c r="I55" i="62"/>
  <c r="I40" i="63"/>
  <c r="K40" i="63"/>
  <c r="K32" i="63"/>
  <c r="I32" i="63"/>
  <c r="K31" i="61"/>
  <c r="I31" i="61"/>
  <c r="I46" i="68"/>
  <c r="K46" i="68"/>
  <c r="K50" i="68"/>
  <c r="I50" i="68"/>
  <c r="I49" i="62"/>
  <c r="K49" i="62"/>
  <c r="K33" i="62"/>
  <c r="I33" i="62"/>
  <c r="I50" i="65"/>
  <c r="K50" i="65"/>
  <c r="K29" i="69"/>
  <c r="I29" i="69"/>
  <c r="K41" i="69"/>
  <c r="I41" i="69"/>
  <c r="K43" i="51"/>
  <c r="I43" i="51"/>
  <c r="I19" i="64"/>
  <c r="K19" i="64"/>
  <c r="I49" i="64"/>
  <c r="K49" i="64"/>
  <c r="I25" i="61"/>
  <c r="K25" i="61"/>
  <c r="I28" i="61"/>
  <c r="K28" i="61"/>
  <c r="K24" i="62"/>
  <c r="I24" i="62"/>
  <c r="I55" i="65"/>
  <c r="K55" i="65"/>
  <c r="K27" i="61"/>
  <c r="I27" i="61"/>
  <c r="I49" i="67"/>
  <c r="K49" i="67"/>
  <c r="I36" i="63"/>
  <c r="K36" i="63"/>
  <c r="I23" i="68"/>
  <c r="K23" i="68"/>
  <c r="K28" i="68"/>
  <c r="I28" i="68"/>
  <c r="I16" i="65"/>
  <c r="K16" i="65"/>
  <c r="I48" i="51"/>
  <c r="K48" i="51"/>
  <c r="I30" i="64"/>
  <c r="K30" i="64"/>
  <c r="K40" i="64"/>
  <c r="I40" i="64"/>
  <c r="I43" i="69"/>
  <c r="M43" i="69"/>
  <c r="K43" i="69"/>
  <c r="K28" i="62"/>
  <c r="I28" i="62"/>
  <c r="I20" i="61"/>
  <c r="K20" i="61"/>
  <c r="K60" i="62"/>
  <c r="M60" i="62"/>
  <c r="O60" i="62"/>
  <c r="K66" i="62"/>
  <c r="M66" i="62"/>
  <c r="O66" i="62"/>
  <c r="K62" i="62"/>
  <c r="M62" i="62"/>
  <c r="O62" i="62"/>
  <c r="K59" i="62"/>
  <c r="M59" i="62"/>
  <c r="O59" i="62"/>
  <c r="K57" i="62"/>
  <c r="M57" i="62"/>
  <c r="O57" i="62"/>
  <c r="K63" i="62"/>
  <c r="M63" i="62"/>
  <c r="O63" i="62"/>
  <c r="K69" i="62"/>
  <c r="M69" i="62"/>
  <c r="O69" i="62"/>
  <c r="K67" i="62"/>
  <c r="M67" i="62"/>
  <c r="O67" i="62"/>
  <c r="I56" i="62"/>
  <c r="K58" i="62"/>
  <c r="M58" i="62"/>
  <c r="O58" i="62"/>
  <c r="K56" i="62"/>
  <c r="K61" i="62"/>
  <c r="M61" i="62"/>
  <c r="O61" i="62"/>
  <c r="K68" i="62"/>
  <c r="M68" i="62"/>
  <c r="O68" i="62"/>
  <c r="K64" i="62"/>
  <c r="M64" i="62"/>
  <c r="O64" i="62"/>
  <c r="K65" i="62"/>
  <c r="M65" i="62"/>
  <c r="O65" i="62"/>
  <c r="I18" i="65"/>
  <c r="K18" i="65"/>
  <c r="I45" i="65"/>
  <c r="K45" i="65"/>
  <c r="K29" i="67"/>
  <c r="I29" i="67"/>
  <c r="I53" i="67"/>
  <c r="K53" i="67"/>
  <c r="K40" i="67"/>
  <c r="I40" i="67"/>
  <c r="I47" i="63"/>
  <c r="K47" i="63"/>
  <c r="I37" i="63"/>
  <c r="K37" i="63"/>
  <c r="I25" i="63"/>
  <c r="K25" i="63"/>
  <c r="I21" i="68"/>
  <c r="K21" i="68"/>
  <c r="K38" i="68"/>
  <c r="I38" i="68"/>
  <c r="K47" i="62"/>
  <c r="I47" i="62"/>
  <c r="I40" i="65"/>
  <c r="K40" i="65"/>
  <c r="I8" i="61"/>
  <c r="K8" i="61"/>
  <c r="I12" i="61"/>
  <c r="K12" i="61"/>
  <c r="K14" i="62"/>
  <c r="I14" i="62"/>
  <c r="I53" i="62"/>
  <c r="K53" i="62"/>
  <c r="I20" i="65"/>
  <c r="K20" i="65"/>
  <c r="K20" i="63"/>
  <c r="I20" i="63"/>
  <c r="I45" i="51"/>
  <c r="K45" i="51"/>
  <c r="E5" i="1"/>
  <c r="F5" i="1"/>
  <c r="G5" i="1"/>
  <c r="I54" i="61"/>
  <c r="K54" i="61"/>
  <c r="K43" i="62"/>
  <c r="I43" i="62"/>
  <c r="I34" i="69"/>
  <c r="K34" i="69"/>
  <c r="K7" i="51"/>
  <c r="I7" i="51"/>
  <c r="K48" i="64"/>
  <c r="I48" i="64"/>
  <c r="I34" i="64"/>
  <c r="K34" i="64"/>
  <c r="I31" i="66"/>
  <c r="K31" i="66"/>
  <c r="K15" i="61"/>
  <c r="I15" i="61"/>
  <c r="N50" i="65"/>
  <c r="M50" i="64"/>
  <c r="E5" i="51"/>
  <c r="F5" i="51"/>
  <c r="G5" i="51"/>
  <c r="M44" i="64"/>
  <c r="N44" i="65"/>
  <c r="M16" i="69"/>
  <c r="G12" i="66"/>
  <c r="E12" i="66"/>
  <c r="F12" i="66"/>
  <c r="E13" i="68"/>
  <c r="F13" i="68"/>
  <c r="G13" i="68"/>
  <c r="G11" i="65"/>
  <c r="E11" i="65"/>
  <c r="F11" i="65"/>
  <c r="N28" i="68"/>
  <c r="M28" i="67"/>
  <c r="N31" i="69"/>
  <c r="M31" i="68"/>
  <c r="N55" i="68"/>
  <c r="M55" i="67"/>
  <c r="M29" i="51"/>
  <c r="O29" i="51"/>
  <c r="N29" i="61"/>
  <c r="N9" i="61"/>
  <c r="M9" i="51"/>
  <c r="O9" i="51"/>
  <c r="I29" i="65"/>
  <c r="K29" i="65"/>
  <c r="K33" i="66"/>
  <c r="I33" i="66"/>
  <c r="K36" i="51"/>
  <c r="I36" i="51"/>
  <c r="I14" i="51"/>
  <c r="K14" i="51"/>
  <c r="I36" i="64"/>
  <c r="K36" i="64"/>
  <c r="I18" i="62"/>
  <c r="K18" i="62"/>
  <c r="I39" i="65"/>
  <c r="K39" i="65"/>
  <c r="I27" i="62"/>
  <c r="K27" i="62"/>
  <c r="K19" i="65"/>
  <c r="I19" i="65"/>
  <c r="I27" i="67"/>
  <c r="K27" i="67"/>
  <c r="K34" i="67"/>
  <c r="I34" i="67"/>
  <c r="K13" i="63"/>
  <c r="I13" i="63"/>
  <c r="I52" i="63"/>
  <c r="K52" i="63"/>
  <c r="K49" i="65"/>
  <c r="I49" i="65"/>
  <c r="K37" i="68"/>
  <c r="I37" i="68"/>
  <c r="I22" i="68"/>
  <c r="K22" i="68"/>
  <c r="I41" i="65"/>
  <c r="K41" i="65"/>
  <c r="I47" i="51"/>
  <c r="K47" i="51"/>
  <c r="I8" i="51"/>
  <c r="K8" i="51"/>
  <c r="K39" i="64"/>
  <c r="I39" i="64"/>
  <c r="I43" i="64"/>
  <c r="K43" i="64"/>
  <c r="K51" i="64"/>
  <c r="I51" i="64"/>
  <c r="K22" i="64"/>
  <c r="I22" i="64"/>
  <c r="I54" i="64"/>
  <c r="K54" i="64"/>
  <c r="K45" i="67"/>
  <c r="I45" i="67"/>
  <c r="G12" i="67"/>
  <c r="E12" i="67"/>
  <c r="F12" i="67"/>
  <c r="K30" i="66"/>
  <c r="I30" i="66"/>
  <c r="I11" i="61"/>
  <c r="K11" i="61"/>
  <c r="M16" i="66"/>
  <c r="N16" i="67"/>
  <c r="I51" i="61"/>
  <c r="K51" i="61"/>
  <c r="I46" i="61"/>
  <c r="K46" i="61"/>
  <c r="G13" i="67"/>
  <c r="E13" i="67"/>
  <c r="F13" i="67"/>
  <c r="K37" i="67"/>
  <c r="I37" i="67"/>
  <c r="I22" i="63"/>
  <c r="K22" i="63"/>
  <c r="I10" i="63"/>
  <c r="K10" i="63"/>
  <c r="I46" i="63"/>
  <c r="K46" i="63"/>
  <c r="I38" i="65"/>
  <c r="K38" i="65"/>
  <c r="K24" i="68"/>
  <c r="I24" i="68"/>
  <c r="K25" i="68"/>
  <c r="I25" i="68"/>
  <c r="I41" i="62"/>
  <c r="K41" i="62"/>
  <c r="I37" i="62"/>
  <c r="K37" i="62"/>
  <c r="I9" i="62"/>
  <c r="K9" i="62"/>
  <c r="K66" i="69"/>
  <c r="M66" i="69"/>
  <c r="O66" i="69"/>
  <c r="K56" i="69"/>
  <c r="I56" i="69"/>
  <c r="K62" i="69"/>
  <c r="M62" i="69"/>
  <c r="O62" i="69"/>
  <c r="K61" i="69"/>
  <c r="M61" i="69"/>
  <c r="O61" i="69"/>
  <c r="K58" i="69"/>
  <c r="M58" i="69"/>
  <c r="O58" i="69"/>
  <c r="K65" i="69"/>
  <c r="M65" i="69"/>
  <c r="O65" i="69"/>
  <c r="K64" i="69"/>
  <c r="M64" i="69"/>
  <c r="O64" i="69"/>
  <c r="K69" i="69"/>
  <c r="M69" i="69"/>
  <c r="O69" i="69"/>
  <c r="K68" i="69"/>
  <c r="M68" i="69"/>
  <c r="O68" i="69"/>
  <c r="K57" i="69"/>
  <c r="M57" i="69"/>
  <c r="O57" i="69"/>
  <c r="K59" i="69"/>
  <c r="M59" i="69"/>
  <c r="O59" i="69"/>
  <c r="K60" i="69"/>
  <c r="M60" i="69"/>
  <c r="O60" i="69"/>
  <c r="K63" i="69"/>
  <c r="M63" i="69"/>
  <c r="O63" i="69"/>
  <c r="K67" i="69"/>
  <c r="M67" i="69"/>
  <c r="O67" i="69"/>
  <c r="I45" i="69"/>
  <c r="M45" i="69"/>
  <c r="K45" i="69"/>
  <c r="K38" i="51"/>
  <c r="I38" i="51"/>
  <c r="K23" i="51"/>
  <c r="I23" i="51"/>
  <c r="I34" i="51"/>
  <c r="K34" i="51"/>
  <c r="K25" i="67"/>
  <c r="I25" i="67"/>
  <c r="K47" i="68"/>
  <c r="I47" i="68"/>
  <c r="I22" i="65"/>
  <c r="K22" i="65"/>
  <c r="I44" i="65"/>
  <c r="K44" i="65"/>
  <c r="I19" i="66"/>
  <c r="K19" i="66"/>
  <c r="I49" i="66"/>
  <c r="K49" i="66"/>
  <c r="I41" i="66"/>
  <c r="K41" i="66"/>
  <c r="I44" i="61"/>
  <c r="K44" i="61"/>
  <c r="K35" i="61"/>
  <c r="I35" i="61"/>
  <c r="K46" i="62"/>
  <c r="I46" i="62"/>
  <c r="I43" i="67"/>
  <c r="K43" i="67"/>
  <c r="K46" i="67"/>
  <c r="I46" i="67"/>
  <c r="I26" i="67"/>
  <c r="K26" i="67"/>
  <c r="K54" i="63"/>
  <c r="I54" i="63"/>
  <c r="I48" i="62"/>
  <c r="K48" i="62"/>
  <c r="I15" i="65"/>
  <c r="K15" i="65"/>
  <c r="K15" i="68"/>
  <c r="I15" i="68"/>
  <c r="K27" i="68"/>
  <c r="I27" i="68"/>
  <c r="K55" i="68"/>
  <c r="I55" i="68"/>
  <c r="K53" i="68"/>
  <c r="I53" i="68"/>
  <c r="N22" i="61"/>
  <c r="M22" i="51"/>
  <c r="O22" i="51"/>
  <c r="K20" i="69"/>
  <c r="I20" i="69"/>
  <c r="E11" i="66"/>
  <c r="F11" i="66"/>
  <c r="G11" i="66"/>
  <c r="I25" i="69"/>
  <c r="M25" i="69"/>
  <c r="K25" i="69"/>
  <c r="I26" i="69"/>
  <c r="M26" i="69"/>
  <c r="K26" i="69"/>
  <c r="I10" i="51"/>
  <c r="K10" i="51"/>
  <c r="I42" i="64"/>
  <c r="K42" i="64"/>
  <c r="I18" i="66"/>
  <c r="K18" i="66"/>
  <c r="K44" i="66"/>
  <c r="I44" i="66"/>
  <c r="M41" i="51"/>
  <c r="O41" i="51"/>
  <c r="N41" i="61"/>
  <c r="I31" i="69"/>
  <c r="K31" i="69"/>
  <c r="I30" i="51"/>
  <c r="K30" i="51"/>
  <c r="I28" i="51"/>
  <c r="K28" i="51"/>
  <c r="I16" i="64"/>
  <c r="K16" i="64"/>
  <c r="E6" i="61"/>
  <c r="F6" i="61"/>
  <c r="G6" i="61"/>
  <c r="I38" i="69"/>
  <c r="M38" i="69"/>
  <c r="K38" i="69"/>
  <c r="K35" i="67"/>
  <c r="I35" i="67"/>
  <c r="K40" i="61"/>
  <c r="I40" i="61"/>
  <c r="N47" i="65"/>
  <c r="M47" i="64"/>
  <c r="E6" i="51"/>
  <c r="F6" i="51"/>
  <c r="G6" i="51"/>
  <c r="G9" i="63"/>
  <c r="E9" i="63"/>
  <c r="F9" i="63"/>
  <c r="G14" i="68"/>
  <c r="E14" i="68"/>
  <c r="F14" i="68"/>
  <c r="M49" i="51"/>
  <c r="O49" i="51"/>
  <c r="N49" i="61"/>
  <c r="N36" i="68"/>
  <c r="M36" i="67"/>
  <c r="E10" i="65"/>
  <c r="F10" i="65"/>
  <c r="G10" i="65"/>
  <c r="M32" i="69"/>
  <c r="E7" i="62"/>
  <c r="F7" i="62"/>
  <c r="G7" i="62"/>
  <c r="K53" i="64"/>
  <c r="I53" i="64"/>
  <c r="K47" i="66"/>
  <c r="I47" i="66"/>
  <c r="K37" i="66"/>
  <c r="I37" i="66"/>
  <c r="E8" i="62"/>
  <c r="F8" i="62"/>
  <c r="G8" i="62"/>
  <c r="K32" i="61"/>
  <c r="I32" i="61"/>
  <c r="I35" i="62"/>
  <c r="K35" i="62"/>
  <c r="N19" i="61"/>
  <c r="M19" i="51"/>
  <c r="O19" i="51"/>
  <c r="N48" i="64"/>
  <c r="M48" i="63"/>
  <c r="M12" i="64"/>
  <c r="N12" i="65"/>
  <c r="K30" i="63"/>
  <c r="I30" i="63"/>
  <c r="K58" i="67"/>
  <c r="M58" i="67"/>
  <c r="O58" i="67"/>
  <c r="K60" i="67"/>
  <c r="M60" i="67"/>
  <c r="O60" i="67"/>
  <c r="K69" i="67"/>
  <c r="M69" i="67"/>
  <c r="O69" i="67"/>
  <c r="K67" i="67"/>
  <c r="M67" i="67"/>
  <c r="O67" i="67"/>
  <c r="K65" i="67"/>
  <c r="M65" i="67"/>
  <c r="O65" i="67"/>
  <c r="K62" i="67"/>
  <c r="M62" i="67"/>
  <c r="O62" i="67"/>
  <c r="K57" i="67"/>
  <c r="M57" i="67"/>
  <c r="O57" i="67"/>
  <c r="I56" i="67"/>
  <c r="K61" i="67"/>
  <c r="M61" i="67"/>
  <c r="O61" i="67"/>
  <c r="K64" i="67"/>
  <c r="M64" i="67"/>
  <c r="O64" i="67"/>
  <c r="K66" i="67"/>
  <c r="M66" i="67"/>
  <c r="O66" i="67"/>
  <c r="K56" i="67"/>
  <c r="K63" i="67"/>
  <c r="M63" i="67"/>
  <c r="O63" i="67"/>
  <c r="K59" i="67"/>
  <c r="M59" i="67"/>
  <c r="O59" i="67"/>
  <c r="K68" i="67"/>
  <c r="M68" i="67"/>
  <c r="O68" i="67"/>
  <c r="K38" i="67"/>
  <c r="I38" i="67"/>
  <c r="K23" i="67"/>
  <c r="I23" i="67"/>
  <c r="K11" i="63"/>
  <c r="I11" i="63"/>
  <c r="K14" i="63"/>
  <c r="I14" i="63"/>
  <c r="K42" i="63"/>
  <c r="I42" i="63"/>
  <c r="K31" i="51"/>
  <c r="I31" i="51"/>
  <c r="K35" i="51"/>
  <c r="I35" i="51"/>
  <c r="I39" i="51"/>
  <c r="K39" i="51"/>
  <c r="I18" i="51"/>
  <c r="K18" i="51"/>
  <c r="K20" i="62"/>
  <c r="I20" i="62"/>
  <c r="K17" i="65"/>
  <c r="I17" i="65"/>
  <c r="I23" i="65"/>
  <c r="K23" i="65"/>
  <c r="K50" i="66"/>
  <c r="I50" i="66"/>
  <c r="K23" i="66"/>
  <c r="I23" i="66"/>
  <c r="K13" i="61"/>
  <c r="I13" i="61"/>
  <c r="I42" i="68"/>
  <c r="K42" i="68"/>
  <c r="I29" i="61"/>
  <c r="K29" i="61"/>
  <c r="K52" i="62"/>
  <c r="I52" i="62"/>
  <c r="K14" i="67"/>
  <c r="I14" i="67"/>
  <c r="I16" i="67"/>
  <c r="K16" i="67"/>
  <c r="K24" i="63"/>
  <c r="I24" i="63"/>
  <c r="E9" i="64"/>
  <c r="F9" i="64"/>
  <c r="G9" i="64"/>
  <c r="E14" i="69"/>
  <c r="F14" i="69"/>
  <c r="G14" i="69"/>
  <c r="K54" i="68"/>
  <c r="I54" i="68"/>
  <c r="I34" i="62"/>
  <c r="K34" i="62"/>
  <c r="K65" i="65"/>
  <c r="M65" i="65"/>
  <c r="O65" i="65"/>
  <c r="K60" i="65"/>
  <c r="M60" i="65"/>
  <c r="O60" i="65"/>
  <c r="I56" i="65"/>
  <c r="K57" i="65"/>
  <c r="M57" i="65"/>
  <c r="O57" i="65"/>
  <c r="K66" i="65"/>
  <c r="M66" i="65"/>
  <c r="O66" i="65"/>
  <c r="K56" i="65"/>
  <c r="K68" i="65"/>
  <c r="M68" i="65"/>
  <c r="O68" i="65"/>
  <c r="K61" i="65"/>
  <c r="M61" i="65"/>
  <c r="O61" i="65"/>
  <c r="K62" i="65"/>
  <c r="M62" i="65"/>
  <c r="O62" i="65"/>
  <c r="K64" i="65"/>
  <c r="M64" i="65"/>
  <c r="O64" i="65"/>
  <c r="K59" i="65"/>
  <c r="M59" i="65"/>
  <c r="O59" i="65"/>
  <c r="K63" i="65"/>
  <c r="M63" i="65"/>
  <c r="O63" i="65"/>
  <c r="K67" i="65"/>
  <c r="M67" i="65"/>
  <c r="O67" i="65"/>
  <c r="K69" i="65"/>
  <c r="M69" i="65"/>
  <c r="O69" i="65"/>
  <c r="K58" i="65"/>
  <c r="M58" i="65"/>
  <c r="O58" i="65"/>
  <c r="I33" i="65"/>
  <c r="K33" i="65"/>
  <c r="I40" i="69"/>
  <c r="M40" i="69"/>
  <c r="K40" i="69"/>
  <c r="K50" i="69"/>
  <c r="I50" i="69"/>
  <c r="K52" i="51"/>
  <c r="I52" i="51"/>
  <c r="I50" i="51"/>
  <c r="K50" i="51"/>
  <c r="K55" i="51"/>
  <c r="I55" i="51"/>
  <c r="I25" i="64"/>
  <c r="K25" i="64"/>
  <c r="K38" i="64"/>
  <c r="I38" i="64"/>
  <c r="I15" i="64"/>
  <c r="K15" i="64"/>
  <c r="K66" i="64"/>
  <c r="M66" i="64"/>
  <c r="O66" i="64"/>
  <c r="K65" i="64"/>
  <c r="M65" i="64"/>
  <c r="O65" i="64"/>
  <c r="K63" i="64"/>
  <c r="M63" i="64"/>
  <c r="O63" i="64"/>
  <c r="K56" i="64"/>
  <c r="K62" i="64"/>
  <c r="M62" i="64"/>
  <c r="O62" i="64"/>
  <c r="K69" i="64"/>
  <c r="M69" i="64"/>
  <c r="O69" i="64"/>
  <c r="I56" i="64"/>
  <c r="K61" i="64"/>
  <c r="M61" i="64"/>
  <c r="O61" i="64"/>
  <c r="K67" i="64"/>
  <c r="M67" i="64"/>
  <c r="O67" i="64"/>
  <c r="K68" i="64"/>
  <c r="M68" i="64"/>
  <c r="O68" i="64"/>
  <c r="K60" i="64"/>
  <c r="M60" i="64"/>
  <c r="O60" i="64"/>
  <c r="K57" i="64"/>
  <c r="M57" i="64"/>
  <c r="O57" i="64"/>
  <c r="K64" i="64"/>
  <c r="M64" i="64"/>
  <c r="O64" i="64"/>
  <c r="K58" i="64"/>
  <c r="M58" i="64"/>
  <c r="O58" i="64"/>
  <c r="K59" i="64"/>
  <c r="M59" i="64"/>
  <c r="O59" i="64"/>
  <c r="K52" i="64"/>
  <c r="I52" i="64"/>
  <c r="K39" i="66"/>
  <c r="I39" i="66"/>
  <c r="I29" i="62"/>
  <c r="K29" i="62"/>
  <c r="K55" i="66"/>
  <c r="I55" i="66"/>
  <c r="I54" i="65"/>
  <c r="K54" i="65"/>
  <c r="K13" i="65"/>
  <c r="I13" i="65"/>
  <c r="K39" i="67"/>
  <c r="I39" i="67"/>
  <c r="I15" i="63"/>
  <c r="K15" i="63"/>
  <c r="I51" i="63"/>
  <c r="K51" i="63"/>
  <c r="I29" i="68"/>
  <c r="K29" i="68"/>
  <c r="K32" i="68"/>
  <c r="I32" i="68"/>
  <c r="K19" i="68"/>
  <c r="I19" i="68"/>
  <c r="I42" i="62"/>
  <c r="K42" i="62"/>
  <c r="K10" i="62"/>
  <c r="I10" i="62"/>
  <c r="I24" i="69"/>
  <c r="K24" i="69"/>
  <c r="I55" i="69"/>
  <c r="K55" i="69"/>
  <c r="K11" i="51"/>
  <c r="I11" i="51"/>
  <c r="E10" i="64"/>
  <c r="F10" i="64"/>
  <c r="G10" i="64"/>
  <c r="K23" i="64"/>
  <c r="I23" i="64"/>
  <c r="I30" i="67"/>
  <c r="K30" i="67"/>
  <c r="I53" i="66"/>
  <c r="K53" i="66"/>
  <c r="I30" i="65"/>
  <c r="K30" i="65"/>
  <c r="K69" i="66"/>
  <c r="M69" i="66"/>
  <c r="O69" i="66"/>
  <c r="K61" i="66"/>
  <c r="M61" i="66"/>
  <c r="O61" i="66"/>
  <c r="K58" i="66"/>
  <c r="M58" i="66"/>
  <c r="O58" i="66"/>
  <c r="K62" i="66"/>
  <c r="M62" i="66"/>
  <c r="O62" i="66"/>
  <c r="K63" i="66"/>
  <c r="M63" i="66"/>
  <c r="O63" i="66"/>
  <c r="K56" i="66"/>
  <c r="K67" i="66"/>
  <c r="M67" i="66"/>
  <c r="O67" i="66"/>
  <c r="K68" i="66"/>
  <c r="M68" i="66"/>
  <c r="O68" i="66"/>
  <c r="I56" i="66"/>
  <c r="K65" i="66"/>
  <c r="M65" i="66"/>
  <c r="O65" i="66"/>
  <c r="K57" i="66"/>
  <c r="M57" i="66"/>
  <c r="O57" i="66"/>
  <c r="K59" i="66"/>
  <c r="M59" i="66"/>
  <c r="O59" i="66"/>
  <c r="K60" i="66"/>
  <c r="M60" i="66"/>
  <c r="O60" i="66"/>
  <c r="K64" i="66"/>
  <c r="M64" i="66"/>
  <c r="O64" i="66"/>
  <c r="K66" i="66"/>
  <c r="M66" i="66"/>
  <c r="O66" i="66"/>
  <c r="K41" i="61"/>
  <c r="I41" i="61"/>
  <c r="G7" i="61"/>
  <c r="E7" i="61"/>
  <c r="F7" i="61"/>
  <c r="I36" i="65"/>
  <c r="K36" i="65"/>
  <c r="K20" i="51"/>
  <c r="I20" i="51"/>
  <c r="I43" i="65"/>
  <c r="K43" i="65"/>
  <c r="I51" i="67"/>
  <c r="K51" i="67"/>
  <c r="K52" i="67"/>
  <c r="I52" i="67"/>
  <c r="K44" i="63"/>
  <c r="I44" i="63"/>
  <c r="K27" i="63"/>
  <c r="I27" i="63"/>
  <c r="K50" i="63"/>
  <c r="I50" i="63"/>
  <c r="I19" i="63"/>
  <c r="K19" i="63"/>
  <c r="I23" i="63"/>
  <c r="K23" i="63"/>
  <c r="I13" i="66"/>
  <c r="K13" i="66"/>
  <c r="K19" i="62"/>
  <c r="I19" i="62"/>
  <c r="I35" i="65"/>
  <c r="K35" i="65"/>
  <c r="K41" i="68"/>
  <c r="I41" i="68"/>
  <c r="I43" i="68"/>
  <c r="K43" i="68"/>
  <c r="K45" i="68"/>
  <c r="I45" i="68"/>
  <c r="I14" i="61"/>
  <c r="K14" i="61"/>
  <c r="K37" i="61"/>
  <c r="I37" i="61"/>
  <c r="M31" i="63"/>
  <c r="N31" i="64"/>
  <c r="I23" i="69"/>
  <c r="M23" i="69"/>
  <c r="K23" i="69"/>
  <c r="I40" i="51"/>
  <c r="K40" i="51"/>
  <c r="I29" i="64"/>
  <c r="K29" i="64"/>
  <c r="G8" i="63"/>
  <c r="E8" i="63"/>
  <c r="F8" i="63"/>
  <c r="M16" i="61"/>
  <c r="N16" i="62"/>
  <c r="N53" i="61"/>
  <c r="M53" i="51"/>
  <c r="O53" i="51"/>
  <c r="M52" i="69"/>
  <c r="N21" i="68"/>
  <c r="M21" i="67"/>
  <c r="J6" i="61"/>
  <c r="N6" i="61"/>
  <c r="I6" i="51"/>
  <c r="M6" i="51"/>
  <c r="O6" i="51"/>
  <c r="K6" i="51"/>
  <c r="I13" i="68"/>
  <c r="M13" i="68"/>
  <c r="O13" i="68"/>
  <c r="K13" i="68"/>
  <c r="K14" i="69"/>
  <c r="I14" i="69"/>
  <c r="J8" i="63"/>
  <c r="N8" i="63"/>
  <c r="K8" i="62"/>
  <c r="I8" i="62"/>
  <c r="K5" i="51"/>
  <c r="I5" i="51"/>
  <c r="M5" i="51"/>
  <c r="O5" i="51"/>
  <c r="I10" i="65"/>
  <c r="M10" i="65"/>
  <c r="K10" i="65"/>
  <c r="I6" i="61"/>
  <c r="K6" i="61"/>
  <c r="J5" i="51"/>
  <c r="N5" i="51"/>
  <c r="I5" i="1"/>
  <c r="K11" i="66"/>
  <c r="I11" i="66"/>
  <c r="M11" i="66"/>
  <c r="N29" i="65"/>
  <c r="M29" i="64"/>
  <c r="N23" i="64"/>
  <c r="M23" i="63"/>
  <c r="O23" i="63"/>
  <c r="M32" i="68"/>
  <c r="N32" i="69"/>
  <c r="I9" i="64"/>
  <c r="M9" i="64"/>
  <c r="K9" i="64"/>
  <c r="N31" i="61"/>
  <c r="M31" i="51"/>
  <c r="O31" i="51"/>
  <c r="N35" i="68"/>
  <c r="M35" i="67"/>
  <c r="M10" i="51"/>
  <c r="O10" i="51"/>
  <c r="N10" i="61"/>
  <c r="M15" i="65"/>
  <c r="N15" i="66"/>
  <c r="N49" i="67"/>
  <c r="M49" i="66"/>
  <c r="N47" i="63"/>
  <c r="M47" i="62"/>
  <c r="N29" i="68"/>
  <c r="M29" i="67"/>
  <c r="N50" i="66"/>
  <c r="M50" i="65"/>
  <c r="O50" i="65"/>
  <c r="N46" i="69"/>
  <c r="M46" i="68"/>
  <c r="O46" i="68"/>
  <c r="N47" i="62"/>
  <c r="M47" i="61"/>
  <c r="M22" i="61"/>
  <c r="O22" i="61"/>
  <c r="N22" i="62"/>
  <c r="N43" i="67"/>
  <c r="M43" i="66"/>
  <c r="M22" i="66"/>
  <c r="N22" i="67"/>
  <c r="M53" i="61"/>
  <c r="O53" i="61"/>
  <c r="N53" i="62"/>
  <c r="M20" i="64"/>
  <c r="N20" i="65"/>
  <c r="N27" i="64"/>
  <c r="M27" i="63"/>
  <c r="N52" i="68"/>
  <c r="M52" i="67"/>
  <c r="N41" i="62"/>
  <c r="M41" i="61"/>
  <c r="O41" i="61"/>
  <c r="M56" i="66"/>
  <c r="N56" i="67"/>
  <c r="M53" i="66"/>
  <c r="N53" i="67"/>
  <c r="M24" i="69"/>
  <c r="N42" i="63"/>
  <c r="M42" i="62"/>
  <c r="M51" i="63"/>
  <c r="O51" i="63"/>
  <c r="N51" i="64"/>
  <c r="N54" i="66"/>
  <c r="M54" i="65"/>
  <c r="M29" i="62"/>
  <c r="O29" i="62"/>
  <c r="N29" i="63"/>
  <c r="M50" i="69"/>
  <c r="O50" i="69"/>
  <c r="N16" i="68"/>
  <c r="M16" i="67"/>
  <c r="O16" i="67"/>
  <c r="M42" i="68"/>
  <c r="N42" i="69"/>
  <c r="N23" i="66"/>
  <c r="M23" i="65"/>
  <c r="M39" i="51"/>
  <c r="O39" i="51"/>
  <c r="N39" i="61"/>
  <c r="N35" i="63"/>
  <c r="M35" i="62"/>
  <c r="M28" i="51"/>
  <c r="O28" i="51"/>
  <c r="N28" i="61"/>
  <c r="M31" i="69"/>
  <c r="O31" i="69"/>
  <c r="N44" i="67"/>
  <c r="M44" i="66"/>
  <c r="O44" i="66"/>
  <c r="N55" i="69"/>
  <c r="M55" i="68"/>
  <c r="O55" i="68"/>
  <c r="N15" i="69"/>
  <c r="O15" i="69"/>
  <c r="M15" i="68"/>
  <c r="O15" i="68"/>
  <c r="N35" i="62"/>
  <c r="M35" i="61"/>
  <c r="N25" i="68"/>
  <c r="M25" i="67"/>
  <c r="N23" i="61"/>
  <c r="M23" i="51"/>
  <c r="O23" i="51"/>
  <c r="M37" i="62"/>
  <c r="O37" i="62"/>
  <c r="N37" i="63"/>
  <c r="N38" i="66"/>
  <c r="M38" i="65"/>
  <c r="M10" i="63"/>
  <c r="N10" i="64"/>
  <c r="N46" i="62"/>
  <c r="M46" i="61"/>
  <c r="O16" i="66"/>
  <c r="N30" i="67"/>
  <c r="M30" i="66"/>
  <c r="M45" i="67"/>
  <c r="N45" i="68"/>
  <c r="N22" i="65"/>
  <c r="M22" i="64"/>
  <c r="N37" i="69"/>
  <c r="O37" i="69"/>
  <c r="M37" i="68"/>
  <c r="O37" i="68"/>
  <c r="M34" i="67"/>
  <c r="N34" i="68"/>
  <c r="N19" i="66"/>
  <c r="M19" i="65"/>
  <c r="O19" i="65"/>
  <c r="N36" i="61"/>
  <c r="M36" i="51"/>
  <c r="O36" i="51"/>
  <c r="O44" i="64"/>
  <c r="N31" i="67"/>
  <c r="M31" i="66"/>
  <c r="M34" i="69"/>
  <c r="N54" i="62"/>
  <c r="M54" i="61"/>
  <c r="N45" i="61"/>
  <c r="M45" i="51"/>
  <c r="O45" i="51"/>
  <c r="N20" i="66"/>
  <c r="M20" i="65"/>
  <c r="O20" i="65"/>
  <c r="N8" i="62"/>
  <c r="M8" i="61"/>
  <c r="N21" i="69"/>
  <c r="O21" i="69"/>
  <c r="M21" i="68"/>
  <c r="O21" i="68"/>
  <c r="N37" i="64"/>
  <c r="M37" i="63"/>
  <c r="N18" i="66"/>
  <c r="M18" i="65"/>
  <c r="N43" i="61"/>
  <c r="M43" i="51"/>
  <c r="O43" i="51"/>
  <c r="M29" i="69"/>
  <c r="N33" i="63"/>
  <c r="M33" i="62"/>
  <c r="N50" i="69"/>
  <c r="M50" i="68"/>
  <c r="M31" i="61"/>
  <c r="O31" i="61"/>
  <c r="N31" i="62"/>
  <c r="N21" i="67"/>
  <c r="M21" i="66"/>
  <c r="N15" i="63"/>
  <c r="M15" i="62"/>
  <c r="N56" i="69"/>
  <c r="M56" i="68"/>
  <c r="M27" i="65"/>
  <c r="N27" i="66"/>
  <c r="M35" i="63"/>
  <c r="O35" i="63"/>
  <c r="N35" i="64"/>
  <c r="N18" i="65"/>
  <c r="M18" i="64"/>
  <c r="N16" i="61"/>
  <c r="M16" i="51"/>
  <c r="O16" i="51"/>
  <c r="M26" i="61"/>
  <c r="N26" i="62"/>
  <c r="M11" i="64"/>
  <c r="N11" i="65"/>
  <c r="M19" i="69"/>
  <c r="M51" i="62"/>
  <c r="N51" i="63"/>
  <c r="M14" i="66"/>
  <c r="N14" i="67"/>
  <c r="N20" i="67"/>
  <c r="M20" i="66"/>
  <c r="M41" i="64"/>
  <c r="N41" i="65"/>
  <c r="M42" i="69"/>
  <c r="M54" i="62"/>
  <c r="N54" i="63"/>
  <c r="N12" i="63"/>
  <c r="M12" i="62"/>
  <c r="M35" i="64"/>
  <c r="N35" i="65"/>
  <c r="M17" i="62"/>
  <c r="N17" i="63"/>
  <c r="N16" i="69"/>
  <c r="M16" i="68"/>
  <c r="O16" i="68"/>
  <c r="M37" i="51"/>
  <c r="O37" i="51"/>
  <c r="N37" i="61"/>
  <c r="N15" i="68"/>
  <c r="M15" i="67"/>
  <c r="O15" i="67"/>
  <c r="N21" i="64"/>
  <c r="M21" i="63"/>
  <c r="M54" i="67"/>
  <c r="N54" i="68"/>
  <c r="N30" i="69"/>
  <c r="M30" i="68"/>
  <c r="M27" i="69"/>
  <c r="N44" i="61"/>
  <c r="M44" i="51"/>
  <c r="O44" i="51"/>
  <c r="M26" i="63"/>
  <c r="N26" i="64"/>
  <c r="M34" i="66"/>
  <c r="N34" i="67"/>
  <c r="N13" i="61"/>
  <c r="M13" i="51"/>
  <c r="O13" i="51"/>
  <c r="N31" i="63"/>
  <c r="O31" i="63"/>
  <c r="M31" i="62"/>
  <c r="O31" i="62"/>
  <c r="N41" i="68"/>
  <c r="M41" i="67"/>
  <c r="M24" i="51"/>
  <c r="O24" i="51"/>
  <c r="N24" i="61"/>
  <c r="M48" i="61"/>
  <c r="N48" i="62"/>
  <c r="M55" i="63"/>
  <c r="N55" i="64"/>
  <c r="N38" i="62"/>
  <c r="M38" i="61"/>
  <c r="M33" i="64"/>
  <c r="N33" i="65"/>
  <c r="M28" i="69"/>
  <c r="N40" i="69"/>
  <c r="O40" i="69"/>
  <c r="M40" i="68"/>
  <c r="M43" i="63"/>
  <c r="N43" i="64"/>
  <c r="N20" i="68"/>
  <c r="M20" i="67"/>
  <c r="N36" i="62"/>
  <c r="M36" i="61"/>
  <c r="O36" i="61"/>
  <c r="M37" i="64"/>
  <c r="O37" i="64"/>
  <c r="N37" i="65"/>
  <c r="N22" i="63"/>
  <c r="M22" i="62"/>
  <c r="O22" i="62"/>
  <c r="M21" i="65"/>
  <c r="N21" i="66"/>
  <c r="M12" i="51"/>
  <c r="O12" i="51"/>
  <c r="N12" i="61"/>
  <c r="K7" i="61"/>
  <c r="J7" i="62"/>
  <c r="N7" i="62"/>
  <c r="I7" i="61"/>
  <c r="M7" i="61"/>
  <c r="M11" i="51"/>
  <c r="O11" i="51"/>
  <c r="N11" i="61"/>
  <c r="N39" i="68"/>
  <c r="M39" i="67"/>
  <c r="N54" i="69"/>
  <c r="M54" i="68"/>
  <c r="M23" i="66"/>
  <c r="O23" i="66"/>
  <c r="N23" i="67"/>
  <c r="M23" i="67"/>
  <c r="N23" i="68"/>
  <c r="M47" i="66"/>
  <c r="N47" i="67"/>
  <c r="I7" i="62"/>
  <c r="M7" i="62"/>
  <c r="K7" i="62"/>
  <c r="J9" i="64"/>
  <c r="N9" i="64"/>
  <c r="I9" i="63"/>
  <c r="M9" i="63"/>
  <c r="K9" i="63"/>
  <c r="N44" i="62"/>
  <c r="M44" i="61"/>
  <c r="M34" i="51"/>
  <c r="O34" i="51"/>
  <c r="N34" i="61"/>
  <c r="M37" i="67"/>
  <c r="O37" i="67"/>
  <c r="N37" i="68"/>
  <c r="N54" i="65"/>
  <c r="M54" i="64"/>
  <c r="O54" i="64"/>
  <c r="M47" i="51"/>
  <c r="O47" i="51"/>
  <c r="N47" i="61"/>
  <c r="N27" i="68"/>
  <c r="M27" i="67"/>
  <c r="O27" i="67"/>
  <c r="M18" i="62"/>
  <c r="N18" i="63"/>
  <c r="M48" i="64"/>
  <c r="O48" i="64"/>
  <c r="N48" i="65"/>
  <c r="N40" i="68"/>
  <c r="M40" i="67"/>
  <c r="M36" i="63"/>
  <c r="O36" i="63"/>
  <c r="N36" i="64"/>
  <c r="N19" i="65"/>
  <c r="M19" i="64"/>
  <c r="M49" i="62"/>
  <c r="O49" i="62"/>
  <c r="N49" i="63"/>
  <c r="O21" i="67"/>
  <c r="I8" i="63"/>
  <c r="K8" i="63"/>
  <c r="M40" i="51"/>
  <c r="O40" i="51"/>
  <c r="N40" i="61"/>
  <c r="M14" i="61"/>
  <c r="N14" i="62"/>
  <c r="N43" i="69"/>
  <c r="M43" i="68"/>
  <c r="M35" i="65"/>
  <c r="O35" i="65"/>
  <c r="N35" i="66"/>
  <c r="N13" i="67"/>
  <c r="M13" i="66"/>
  <c r="N19" i="64"/>
  <c r="M19" i="63"/>
  <c r="N43" i="66"/>
  <c r="M43" i="65"/>
  <c r="M36" i="65"/>
  <c r="O36" i="65"/>
  <c r="N36" i="66"/>
  <c r="I10" i="64"/>
  <c r="M10" i="64"/>
  <c r="O10" i="64"/>
  <c r="K10" i="64"/>
  <c r="J10" i="65"/>
  <c r="N10" i="63"/>
  <c r="M10" i="62"/>
  <c r="N19" i="69"/>
  <c r="M19" i="68"/>
  <c r="M13" i="65"/>
  <c r="N13" i="66"/>
  <c r="M55" i="66"/>
  <c r="N55" i="67"/>
  <c r="M39" i="66"/>
  <c r="O39" i="66"/>
  <c r="N39" i="67"/>
  <c r="M56" i="64"/>
  <c r="N56" i="65"/>
  <c r="N15" i="65"/>
  <c r="M15" i="64"/>
  <c r="O15" i="64"/>
  <c r="M25" i="64"/>
  <c r="N25" i="65"/>
  <c r="M50" i="51"/>
  <c r="O50" i="51"/>
  <c r="N50" i="61"/>
  <c r="N33" i="66"/>
  <c r="M33" i="65"/>
  <c r="N24" i="64"/>
  <c r="M24" i="63"/>
  <c r="N14" i="68"/>
  <c r="M14" i="67"/>
  <c r="O14" i="67"/>
  <c r="M13" i="61"/>
  <c r="O13" i="61"/>
  <c r="N13" i="62"/>
  <c r="N50" i="67"/>
  <c r="M50" i="66"/>
  <c r="O50" i="66"/>
  <c r="N17" i="66"/>
  <c r="M17" i="65"/>
  <c r="M35" i="51"/>
  <c r="O35" i="51"/>
  <c r="N35" i="61"/>
  <c r="N42" i="64"/>
  <c r="M42" i="63"/>
  <c r="O42" i="63"/>
  <c r="M11" i="63"/>
  <c r="N11" i="64"/>
  <c r="N38" i="68"/>
  <c r="M38" i="67"/>
  <c r="N32" i="62"/>
  <c r="M32" i="61"/>
  <c r="N37" i="67"/>
  <c r="M37" i="66"/>
  <c r="O37" i="66"/>
  <c r="N53" i="65"/>
  <c r="M53" i="64"/>
  <c r="O32" i="69"/>
  <c r="I14" i="68"/>
  <c r="M14" i="68"/>
  <c r="J14" i="69"/>
  <c r="K14" i="68"/>
  <c r="N40" i="62"/>
  <c r="M40" i="61"/>
  <c r="O40" i="61"/>
  <c r="N42" i="65"/>
  <c r="M42" i="64"/>
  <c r="O42" i="64"/>
  <c r="N48" i="63"/>
  <c r="O48" i="63"/>
  <c r="M48" i="62"/>
  <c r="O48" i="62"/>
  <c r="N26" i="68"/>
  <c r="M26" i="67"/>
  <c r="N43" i="68"/>
  <c r="M43" i="67"/>
  <c r="M41" i="66"/>
  <c r="N41" i="67"/>
  <c r="M19" i="66"/>
  <c r="O19" i="66"/>
  <c r="N19" i="67"/>
  <c r="M22" i="65"/>
  <c r="O22" i="65"/>
  <c r="N22" i="66"/>
  <c r="O45" i="69"/>
  <c r="M24" i="68"/>
  <c r="O24" i="68"/>
  <c r="N24" i="69"/>
  <c r="N43" i="65"/>
  <c r="M43" i="64"/>
  <c r="O43" i="64"/>
  <c r="N8" i="61"/>
  <c r="M8" i="51"/>
  <c r="O8" i="51"/>
  <c r="N41" i="66"/>
  <c r="M41" i="65"/>
  <c r="O41" i="65"/>
  <c r="M52" i="63"/>
  <c r="O52" i="63"/>
  <c r="N52" i="64"/>
  <c r="N39" i="66"/>
  <c r="M39" i="65"/>
  <c r="N36" i="65"/>
  <c r="M36" i="64"/>
  <c r="O36" i="64"/>
  <c r="M29" i="65"/>
  <c r="O29" i="65"/>
  <c r="N29" i="66"/>
  <c r="I11" i="65"/>
  <c r="M11" i="65"/>
  <c r="J11" i="66"/>
  <c r="K11" i="65"/>
  <c r="I12" i="66"/>
  <c r="M12" i="66"/>
  <c r="K12" i="66"/>
  <c r="J12" i="67"/>
  <c r="N15" i="62"/>
  <c r="M15" i="61"/>
  <c r="O15" i="61"/>
  <c r="N7" i="61"/>
  <c r="M7" i="51"/>
  <c r="O7" i="51"/>
  <c r="M43" i="62"/>
  <c r="N43" i="63"/>
  <c r="N20" i="64"/>
  <c r="M20" i="63"/>
  <c r="M38" i="68"/>
  <c r="N38" i="69"/>
  <c r="O38" i="69"/>
  <c r="M20" i="61"/>
  <c r="N20" i="62"/>
  <c r="O43" i="69"/>
  <c r="N30" i="65"/>
  <c r="M30" i="64"/>
  <c r="O30" i="64"/>
  <c r="N16" i="66"/>
  <c r="M16" i="65"/>
  <c r="N23" i="69"/>
  <c r="O23" i="69"/>
  <c r="M23" i="68"/>
  <c r="O23" i="68"/>
  <c r="N49" i="68"/>
  <c r="M49" i="67"/>
  <c r="M55" i="65"/>
  <c r="N55" i="66"/>
  <c r="M28" i="61"/>
  <c r="O28" i="61"/>
  <c r="N28" i="62"/>
  <c r="N49" i="65"/>
  <c r="M49" i="64"/>
  <c r="O49" i="64"/>
  <c r="M40" i="63"/>
  <c r="N40" i="64"/>
  <c r="M26" i="64"/>
  <c r="O26" i="64"/>
  <c r="N26" i="65"/>
  <c r="N16" i="64"/>
  <c r="M16" i="63"/>
  <c r="N36" i="69"/>
  <c r="O36" i="69"/>
  <c r="M36" i="68"/>
  <c r="O36" i="68"/>
  <c r="M23" i="62"/>
  <c r="N23" i="63"/>
  <c r="M31" i="64"/>
  <c r="O31" i="64"/>
  <c r="N31" i="65"/>
  <c r="M56" i="61"/>
  <c r="O56" i="61"/>
  <c r="N56" i="62"/>
  <c r="M44" i="62"/>
  <c r="N44" i="63"/>
  <c r="O54" i="69"/>
  <c r="M39" i="68"/>
  <c r="O39" i="68"/>
  <c r="N39" i="69"/>
  <c r="M25" i="62"/>
  <c r="N25" i="63"/>
  <c r="N40" i="67"/>
  <c r="M40" i="66"/>
  <c r="N30" i="63"/>
  <c r="M30" i="62"/>
  <c r="O30" i="62"/>
  <c r="M9" i="61"/>
  <c r="O9" i="61"/>
  <c r="N9" i="62"/>
  <c r="M22" i="67"/>
  <c r="O22" i="67"/>
  <c r="N22" i="68"/>
  <c r="M37" i="65"/>
  <c r="O37" i="65"/>
  <c r="N37" i="66"/>
  <c r="N45" i="65"/>
  <c r="M45" i="64"/>
  <c r="O45" i="64"/>
  <c r="O46" i="69"/>
  <c r="N28" i="66"/>
  <c r="M28" i="65"/>
  <c r="N17" i="64"/>
  <c r="M17" i="63"/>
  <c r="O17" i="63"/>
  <c r="N38" i="67"/>
  <c r="M38" i="66"/>
  <c r="O38" i="66"/>
  <c r="N36" i="63"/>
  <c r="M36" i="62"/>
  <c r="M21" i="51"/>
  <c r="O21" i="51"/>
  <c r="N21" i="61"/>
  <c r="M46" i="65"/>
  <c r="N46" i="66"/>
  <c r="M48" i="66"/>
  <c r="N48" i="67"/>
  <c r="N42" i="68"/>
  <c r="M42" i="67"/>
  <c r="M26" i="65"/>
  <c r="N26" i="66"/>
  <c r="M55" i="61"/>
  <c r="N55" i="62"/>
  <c r="N17" i="68"/>
  <c r="M17" i="67"/>
  <c r="M29" i="66"/>
  <c r="O29" i="66"/>
  <c r="N29" i="67"/>
  <c r="N17" i="61"/>
  <c r="M17" i="51"/>
  <c r="O17" i="51"/>
  <c r="M20" i="68"/>
  <c r="O20" i="68"/>
  <c r="N20" i="69"/>
  <c r="N14" i="65"/>
  <c r="M14" i="64"/>
  <c r="O14" i="64"/>
  <c r="N47" i="66"/>
  <c r="M47" i="65"/>
  <c r="O47" i="65"/>
  <c r="M26" i="68"/>
  <c r="O26" i="68"/>
  <c r="N26" i="69"/>
  <c r="O26" i="69"/>
  <c r="N44" i="68"/>
  <c r="M44" i="67"/>
  <c r="O44" i="67"/>
  <c r="M25" i="65"/>
  <c r="O25" i="65"/>
  <c r="N25" i="66"/>
  <c r="M17" i="64"/>
  <c r="O17" i="64"/>
  <c r="N17" i="65"/>
  <c r="M44" i="68"/>
  <c r="N44" i="69"/>
  <c r="O44" i="69"/>
  <c r="M32" i="65"/>
  <c r="N32" i="66"/>
  <c r="M56" i="63"/>
  <c r="N56" i="64"/>
  <c r="N45" i="64"/>
  <c r="M45" i="63"/>
  <c r="M50" i="62"/>
  <c r="N50" i="63"/>
  <c r="M24" i="64"/>
  <c r="O24" i="64"/>
  <c r="N24" i="65"/>
  <c r="N56" i="61"/>
  <c r="M56" i="51"/>
  <c r="O56" i="51"/>
  <c r="M53" i="65"/>
  <c r="O53" i="65"/>
  <c r="N53" i="66"/>
  <c r="N30" i="62"/>
  <c r="M30" i="61"/>
  <c r="M33" i="61"/>
  <c r="N33" i="62"/>
  <c r="M54" i="66"/>
  <c r="O54" i="66"/>
  <c r="N54" i="67"/>
  <c r="N46" i="61"/>
  <c r="M46" i="51"/>
  <c r="O46" i="51"/>
  <c r="O39" i="69"/>
  <c r="N26" i="63"/>
  <c r="M26" i="62"/>
  <c r="O26" i="62"/>
  <c r="M12" i="63"/>
  <c r="O12" i="63"/>
  <c r="N12" i="64"/>
  <c r="N50" i="68"/>
  <c r="M50" i="67"/>
  <c r="N45" i="62"/>
  <c r="M45" i="61"/>
  <c r="O45" i="61"/>
  <c r="M21" i="62"/>
  <c r="N21" i="63"/>
  <c r="O52" i="69"/>
  <c r="O16" i="61"/>
  <c r="M51" i="67"/>
  <c r="N51" i="68"/>
  <c r="N23" i="65"/>
  <c r="M23" i="64"/>
  <c r="O23" i="64"/>
  <c r="N52" i="65"/>
  <c r="M52" i="64"/>
  <c r="O52" i="64"/>
  <c r="N52" i="63"/>
  <c r="M52" i="62"/>
  <c r="O52" i="62"/>
  <c r="M20" i="62"/>
  <c r="O20" i="62"/>
  <c r="N20" i="63"/>
  <c r="N14" i="64"/>
  <c r="M14" i="63"/>
  <c r="O14" i="63"/>
  <c r="M18" i="66"/>
  <c r="O18" i="66"/>
  <c r="N18" i="67"/>
  <c r="N44" i="66"/>
  <c r="M44" i="65"/>
  <c r="O44" i="65"/>
  <c r="N25" i="69"/>
  <c r="O25" i="69"/>
  <c r="M25" i="68"/>
  <c r="N11" i="62"/>
  <c r="M11" i="61"/>
  <c r="I12" i="67"/>
  <c r="M12" i="67"/>
  <c r="K12" i="67"/>
  <c r="M22" i="68"/>
  <c r="N22" i="69"/>
  <c r="O22" i="69"/>
  <c r="N27" i="63"/>
  <c r="M27" i="62"/>
  <c r="M14" i="51"/>
  <c r="O14" i="51"/>
  <c r="N14" i="61"/>
  <c r="M14" i="62"/>
  <c r="O14" i="62"/>
  <c r="N14" i="63"/>
  <c r="N56" i="63"/>
  <c r="M56" i="62"/>
  <c r="O56" i="62"/>
  <c r="N48" i="61"/>
  <c r="M48" i="51"/>
  <c r="O48" i="51"/>
  <c r="N25" i="62"/>
  <c r="M25" i="61"/>
  <c r="N37" i="62"/>
  <c r="M37" i="61"/>
  <c r="O37" i="61"/>
  <c r="N45" i="69"/>
  <c r="M45" i="68"/>
  <c r="N41" i="69"/>
  <c r="M41" i="68"/>
  <c r="O41" i="68"/>
  <c r="N19" i="63"/>
  <c r="M19" i="62"/>
  <c r="M50" i="63"/>
  <c r="O50" i="63"/>
  <c r="N50" i="64"/>
  <c r="O50" i="64"/>
  <c r="M44" i="63"/>
  <c r="O44" i="63"/>
  <c r="N44" i="64"/>
  <c r="M20" i="51"/>
  <c r="O20" i="51"/>
  <c r="N20" i="61"/>
  <c r="M30" i="65"/>
  <c r="O30" i="65"/>
  <c r="N30" i="66"/>
  <c r="N30" i="68"/>
  <c r="M30" i="67"/>
  <c r="O30" i="67"/>
  <c r="M55" i="69"/>
  <c r="O55" i="69"/>
  <c r="N29" i="69"/>
  <c r="M29" i="68"/>
  <c r="O29" i="68"/>
  <c r="M15" i="63"/>
  <c r="O15" i="63"/>
  <c r="N15" i="64"/>
  <c r="N38" i="65"/>
  <c r="M38" i="64"/>
  <c r="M55" i="51"/>
  <c r="O55" i="51"/>
  <c r="N55" i="61"/>
  <c r="N52" i="61"/>
  <c r="M52" i="51"/>
  <c r="O52" i="51"/>
  <c r="N56" i="66"/>
  <c r="M56" i="65"/>
  <c r="O56" i="65"/>
  <c r="N34" i="63"/>
  <c r="M34" i="62"/>
  <c r="N29" i="62"/>
  <c r="M29" i="61"/>
  <c r="O29" i="61"/>
  <c r="N18" i="61"/>
  <c r="M18" i="51"/>
  <c r="O18" i="51"/>
  <c r="N56" i="68"/>
  <c r="M56" i="67"/>
  <c r="O56" i="67"/>
  <c r="N30" i="64"/>
  <c r="M30" i="63"/>
  <c r="O30" i="63"/>
  <c r="O12" i="64"/>
  <c r="N16" i="65"/>
  <c r="M16" i="64"/>
  <c r="O16" i="64"/>
  <c r="N30" i="61"/>
  <c r="M30" i="51"/>
  <c r="O30" i="51"/>
  <c r="M20" i="69"/>
  <c r="O20" i="69"/>
  <c r="N53" i="69"/>
  <c r="M53" i="68"/>
  <c r="N27" i="69"/>
  <c r="M27" i="68"/>
  <c r="O27" i="68"/>
  <c r="N54" i="64"/>
  <c r="M54" i="63"/>
  <c r="N46" i="68"/>
  <c r="M46" i="67"/>
  <c r="N46" i="63"/>
  <c r="M46" i="62"/>
  <c r="O46" i="62"/>
  <c r="N47" i="69"/>
  <c r="M47" i="68"/>
  <c r="N38" i="61"/>
  <c r="M38" i="51"/>
  <c r="O38" i="51"/>
  <c r="M56" i="69"/>
  <c r="N9" i="63"/>
  <c r="M9" i="62"/>
  <c r="O9" i="62"/>
  <c r="M41" i="62"/>
  <c r="N41" i="63"/>
  <c r="M46" i="63"/>
  <c r="N46" i="64"/>
  <c r="M22" i="63"/>
  <c r="N22" i="64"/>
  <c r="I13" i="67"/>
  <c r="K13" i="67"/>
  <c r="J13" i="68"/>
  <c r="N13" i="68"/>
  <c r="N51" i="62"/>
  <c r="M51" i="61"/>
  <c r="N51" i="65"/>
  <c r="M51" i="64"/>
  <c r="O51" i="64"/>
  <c r="N39" i="65"/>
  <c r="M39" i="64"/>
  <c r="N49" i="66"/>
  <c r="M49" i="65"/>
  <c r="O49" i="65"/>
  <c r="N13" i="64"/>
  <c r="M13" i="63"/>
  <c r="N33" i="67"/>
  <c r="M33" i="66"/>
  <c r="O33" i="66"/>
  <c r="O55" i="67"/>
  <c r="O28" i="67"/>
  <c r="O16" i="69"/>
  <c r="N34" i="65"/>
  <c r="M34" i="64"/>
  <c r="N53" i="63"/>
  <c r="M53" i="62"/>
  <c r="O53" i="62"/>
  <c r="M12" i="61"/>
  <c r="O12" i="61"/>
  <c r="N12" i="62"/>
  <c r="M40" i="65"/>
  <c r="O40" i="65"/>
  <c r="N40" i="66"/>
  <c r="M25" i="63"/>
  <c r="N25" i="64"/>
  <c r="M47" i="63"/>
  <c r="O47" i="63"/>
  <c r="N47" i="64"/>
  <c r="O47" i="64"/>
  <c r="N53" i="68"/>
  <c r="M53" i="67"/>
  <c r="N45" i="66"/>
  <c r="M45" i="65"/>
  <c r="N28" i="63"/>
  <c r="M28" i="62"/>
  <c r="O28" i="62"/>
  <c r="N40" i="65"/>
  <c r="M40" i="64"/>
  <c r="O40" i="64"/>
  <c r="N28" i="69"/>
  <c r="M28" i="68"/>
  <c r="O28" i="68"/>
  <c r="N27" i="62"/>
  <c r="M27" i="61"/>
  <c r="N24" i="63"/>
  <c r="M24" i="62"/>
  <c r="M41" i="69"/>
  <c r="O41" i="69"/>
  <c r="N32" i="64"/>
  <c r="M32" i="63"/>
  <c r="M55" i="62"/>
  <c r="O55" i="62"/>
  <c r="N55" i="63"/>
  <c r="M24" i="66"/>
  <c r="N24" i="67"/>
  <c r="M51" i="69"/>
  <c r="M18" i="63"/>
  <c r="O18" i="63"/>
  <c r="N18" i="64"/>
  <c r="M27" i="66"/>
  <c r="O27" i="66"/>
  <c r="N27" i="67"/>
  <c r="M15" i="51"/>
  <c r="O15" i="51"/>
  <c r="N15" i="61"/>
  <c r="N33" i="69"/>
  <c r="O33" i="69"/>
  <c r="M33" i="68"/>
  <c r="M24" i="67"/>
  <c r="O24" i="67"/>
  <c r="N24" i="68"/>
  <c r="M49" i="61"/>
  <c r="O49" i="61"/>
  <c r="N49" i="62"/>
  <c r="N42" i="61"/>
  <c r="M42" i="51"/>
  <c r="O42" i="51"/>
  <c r="O53" i="69"/>
  <c r="M23" i="61"/>
  <c r="O23" i="61"/>
  <c r="N23" i="62"/>
  <c r="M19" i="67"/>
  <c r="O19" i="67"/>
  <c r="N19" i="68"/>
  <c r="M42" i="66"/>
  <c r="N42" i="67"/>
  <c r="M52" i="68"/>
  <c r="O52" i="68"/>
  <c r="N52" i="69"/>
  <c r="N32" i="61"/>
  <c r="M32" i="51"/>
  <c r="O32" i="51"/>
  <c r="N39" i="64"/>
  <c r="M39" i="63"/>
  <c r="N10" i="62"/>
  <c r="M10" i="61"/>
  <c r="O10" i="61"/>
  <c r="N28" i="67"/>
  <c r="M28" i="66"/>
  <c r="O28" i="66"/>
  <c r="M48" i="67"/>
  <c r="N48" i="68"/>
  <c r="M33" i="67"/>
  <c r="N33" i="68"/>
  <c r="N13" i="63"/>
  <c r="M13" i="62"/>
  <c r="O13" i="62"/>
  <c r="M52" i="61"/>
  <c r="O52" i="61"/>
  <c r="N52" i="62"/>
  <c r="N51" i="69"/>
  <c r="M51" i="68"/>
  <c r="O51" i="68"/>
  <c r="N18" i="68"/>
  <c r="M18" i="67"/>
  <c r="O18" i="67"/>
  <c r="N34" i="62"/>
  <c r="M34" i="61"/>
  <c r="O34" i="61"/>
  <c r="M35" i="66"/>
  <c r="O35" i="66"/>
  <c r="N35" i="67"/>
  <c r="M25" i="51"/>
  <c r="O25" i="51"/>
  <c r="N25" i="61"/>
  <c r="M19" i="61"/>
  <c r="O19" i="61"/>
  <c r="N19" i="62"/>
  <c r="N42" i="62"/>
  <c r="M42" i="61"/>
  <c r="O42" i="61"/>
  <c r="N50" i="62"/>
  <c r="M50" i="61"/>
  <c r="M33" i="51"/>
  <c r="O33" i="51"/>
  <c r="N33" i="61"/>
  <c r="M27" i="64"/>
  <c r="N27" i="65"/>
  <c r="N24" i="62"/>
  <c r="M24" i="61"/>
  <c r="O24" i="61"/>
  <c r="N25" i="67"/>
  <c r="M25" i="66"/>
  <c r="N39" i="62"/>
  <c r="M39" i="61"/>
  <c r="N18" i="62"/>
  <c r="M18" i="61"/>
  <c r="O18" i="61"/>
  <c r="N13" i="65"/>
  <c r="M13" i="64"/>
  <c r="O13" i="64"/>
  <c r="M21" i="61"/>
  <c r="N21" i="62"/>
  <c r="M48" i="65"/>
  <c r="N48" i="66"/>
  <c r="M26" i="66"/>
  <c r="N26" i="67"/>
  <c r="N34" i="69"/>
  <c r="M34" i="68"/>
  <c r="O34" i="68"/>
  <c r="N49" i="64"/>
  <c r="M49" i="63"/>
  <c r="O49" i="63"/>
  <c r="N41" i="64"/>
  <c r="M41" i="63"/>
  <c r="O41" i="63"/>
  <c r="O30" i="69"/>
  <c r="N17" i="69"/>
  <c r="O17" i="69"/>
  <c r="M17" i="68"/>
  <c r="O17" i="68"/>
  <c r="N48" i="69"/>
  <c r="O48" i="69"/>
  <c r="M48" i="68"/>
  <c r="N46" i="67"/>
  <c r="M46" i="66"/>
  <c r="O46" i="66"/>
  <c r="N49" i="69"/>
  <c r="O49" i="69"/>
  <c r="M49" i="68"/>
  <c r="O49" i="68"/>
  <c r="N52" i="67"/>
  <c r="M52" i="66"/>
  <c r="N55" i="65"/>
  <c r="M55" i="64"/>
  <c r="M40" i="62"/>
  <c r="O40" i="62"/>
  <c r="N40" i="63"/>
  <c r="N16" i="63"/>
  <c r="M16" i="62"/>
  <c r="O16" i="62"/>
  <c r="N36" i="67"/>
  <c r="O36" i="67"/>
  <c r="M36" i="66"/>
  <c r="O36" i="66"/>
  <c r="M38" i="62"/>
  <c r="O38" i="62"/>
  <c r="N38" i="63"/>
  <c r="N35" i="69"/>
  <c r="O35" i="69"/>
  <c r="M35" i="68"/>
  <c r="O35" i="68"/>
  <c r="N28" i="65"/>
  <c r="M28" i="64"/>
  <c r="N51" i="61"/>
  <c r="M51" i="51"/>
  <c r="O51" i="51"/>
  <c r="M47" i="69"/>
  <c r="O47" i="69"/>
  <c r="M32" i="66"/>
  <c r="O32" i="66"/>
  <c r="N32" i="67"/>
  <c r="N15" i="67"/>
  <c r="M15" i="66"/>
  <c r="O15" i="66"/>
  <c r="M32" i="64"/>
  <c r="O32" i="64"/>
  <c r="N32" i="65"/>
  <c r="M54" i="51"/>
  <c r="O54" i="51"/>
  <c r="N54" i="61"/>
  <c r="M26" i="51"/>
  <c r="O26" i="51"/>
  <c r="N26" i="61"/>
  <c r="M38" i="63"/>
  <c r="N38" i="64"/>
  <c r="M32" i="62"/>
  <c r="O32" i="62"/>
  <c r="N32" i="63"/>
  <c r="M43" i="61"/>
  <c r="O43" i="61"/>
  <c r="N43" i="62"/>
  <c r="N28" i="64"/>
  <c r="M28" i="63"/>
  <c r="O28" i="63"/>
  <c r="M29" i="63"/>
  <c r="O29" i="63"/>
  <c r="N29" i="64"/>
  <c r="N32" i="68"/>
  <c r="M32" i="67"/>
  <c r="O32" i="67"/>
  <c r="N39" i="63"/>
  <c r="M39" i="62"/>
  <c r="O39" i="62"/>
  <c r="M21" i="64"/>
  <c r="O21" i="64"/>
  <c r="N21" i="65"/>
  <c r="N34" i="64"/>
  <c r="M34" i="63"/>
  <c r="O34" i="63"/>
  <c r="N45" i="63"/>
  <c r="M45" i="62"/>
  <c r="M14" i="65"/>
  <c r="O14" i="65"/>
  <c r="N14" i="66"/>
  <c r="N18" i="69"/>
  <c r="O18" i="69"/>
  <c r="M18" i="68"/>
  <c r="N52" i="66"/>
  <c r="M52" i="65"/>
  <c r="O52" i="65"/>
  <c r="N51" i="67"/>
  <c r="M51" i="66"/>
  <c r="N46" i="65"/>
  <c r="M46" i="64"/>
  <c r="O46" i="64"/>
  <c r="M11" i="62"/>
  <c r="O11" i="62"/>
  <c r="N11" i="63"/>
  <c r="M53" i="63"/>
  <c r="N53" i="64"/>
  <c r="N47" i="68"/>
  <c r="M47" i="67"/>
  <c r="O47" i="67"/>
  <c r="M42" i="65"/>
  <c r="O42" i="65"/>
  <c r="N42" i="66"/>
  <c r="M45" i="66"/>
  <c r="N45" i="67"/>
  <c r="M31" i="67"/>
  <c r="O31" i="67"/>
  <c r="N31" i="68"/>
  <c r="O31" i="68"/>
  <c r="N17" i="62"/>
  <c r="M17" i="61"/>
  <c r="O17" i="61"/>
  <c r="N51" i="66"/>
  <c r="M51" i="65"/>
  <c r="N12" i="66"/>
  <c r="M12" i="65"/>
  <c r="O12" i="65"/>
  <c r="M31" i="65"/>
  <c r="N31" i="66"/>
  <c r="N27" i="61"/>
  <c r="M27" i="51"/>
  <c r="O27" i="51"/>
  <c r="N24" i="66"/>
  <c r="M24" i="65"/>
  <c r="M34" i="65"/>
  <c r="O34" i="65"/>
  <c r="N34" i="66"/>
  <c r="M33" i="63"/>
  <c r="N33" i="64"/>
  <c r="M17" i="66"/>
  <c r="O17" i="66"/>
  <c r="N17" i="67"/>
  <c r="O11" i="63"/>
  <c r="P24" i="51"/>
  <c r="O45" i="66"/>
  <c r="O11" i="61"/>
  <c r="O45" i="63"/>
  <c r="O12" i="66"/>
  <c r="O14" i="68"/>
  <c r="O13" i="65"/>
  <c r="P27" i="51"/>
  <c r="O47" i="68"/>
  <c r="O46" i="67"/>
  <c r="O17" i="67"/>
  <c r="O28" i="65"/>
  <c r="O56" i="64"/>
  <c r="O14" i="61"/>
  <c r="O34" i="66"/>
  <c r="O41" i="64"/>
  <c r="O14" i="66"/>
  <c r="O20" i="61"/>
  <c r="P12" i="51"/>
  <c r="O43" i="63"/>
  <c r="O10" i="63"/>
  <c r="P28" i="51"/>
  <c r="O9" i="64"/>
  <c r="K2" i="51"/>
  <c r="P17" i="51"/>
  <c r="O38" i="63"/>
  <c r="P54" i="51"/>
  <c r="O52" i="66"/>
  <c r="O48" i="68"/>
  <c r="O48" i="65"/>
  <c r="O25" i="66"/>
  <c r="P33" i="51"/>
  <c r="O48" i="67"/>
  <c r="O33" i="68"/>
  <c r="O51" i="69"/>
  <c r="O24" i="62"/>
  <c r="O53" i="67"/>
  <c r="O34" i="64"/>
  <c r="O13" i="63"/>
  <c r="O39" i="64"/>
  <c r="O51" i="61"/>
  <c r="M13" i="67"/>
  <c r="O13" i="67"/>
  <c r="O46" i="63"/>
  <c r="O38" i="64"/>
  <c r="P20" i="51"/>
  <c r="P48" i="51"/>
  <c r="O22" i="68"/>
  <c r="O50" i="67"/>
  <c r="O33" i="61"/>
  <c r="O56" i="63"/>
  <c r="O44" i="68"/>
  <c r="O26" i="65"/>
  <c r="O48" i="66"/>
  <c r="O25" i="62"/>
  <c r="O55" i="65"/>
  <c r="O38" i="68"/>
  <c r="O43" i="62"/>
  <c r="O39" i="65"/>
  <c r="O26" i="67"/>
  <c r="O38" i="67"/>
  <c r="O17" i="65"/>
  <c r="O24" i="63"/>
  <c r="P50" i="51"/>
  <c r="O19" i="68"/>
  <c r="N10" i="65"/>
  <c r="O43" i="65"/>
  <c r="O13" i="66"/>
  <c r="O43" i="68"/>
  <c r="M8" i="63"/>
  <c r="O8" i="63"/>
  <c r="O19" i="64"/>
  <c r="O47" i="66"/>
  <c r="O20" i="67"/>
  <c r="O40" i="68"/>
  <c r="O33" i="64"/>
  <c r="O55" i="63"/>
  <c r="O41" i="67"/>
  <c r="O27" i="69"/>
  <c r="O54" i="67"/>
  <c r="O35" i="64"/>
  <c r="O54" i="62"/>
  <c r="O20" i="66"/>
  <c r="O11" i="64"/>
  <c r="O21" i="66"/>
  <c r="O50" i="68"/>
  <c r="O29" i="69"/>
  <c r="O37" i="63"/>
  <c r="O8" i="61"/>
  <c r="O34" i="69"/>
  <c r="O45" i="67"/>
  <c r="O46" i="61"/>
  <c r="O38" i="65"/>
  <c r="O35" i="61"/>
  <c r="P39" i="51"/>
  <c r="O42" i="68"/>
  <c r="O54" i="65"/>
  <c r="O42" i="62"/>
  <c r="O53" i="66"/>
  <c r="O56" i="66"/>
  <c r="O52" i="67"/>
  <c r="O29" i="67"/>
  <c r="O35" i="67"/>
  <c r="M6" i="61"/>
  <c r="O6" i="61"/>
  <c r="M14" i="69"/>
  <c r="P10" i="51"/>
  <c r="O24" i="65"/>
  <c r="O51" i="65"/>
  <c r="O33" i="63"/>
  <c r="O31" i="65"/>
  <c r="O53" i="63"/>
  <c r="O51" i="66"/>
  <c r="O18" i="68"/>
  <c r="K2" i="68"/>
  <c r="O45" i="62"/>
  <c r="O21" i="61"/>
  <c r="O50" i="61"/>
  <c r="O39" i="63"/>
  <c r="O42" i="66"/>
  <c r="O32" i="63"/>
  <c r="O25" i="63"/>
  <c r="O56" i="69"/>
  <c r="P38" i="51"/>
  <c r="O54" i="63"/>
  <c r="O53" i="68"/>
  <c r="P30" i="51"/>
  <c r="O34" i="62"/>
  <c r="O19" i="62"/>
  <c r="O45" i="68"/>
  <c r="O27" i="62"/>
  <c r="O25" i="68"/>
  <c r="O51" i="67"/>
  <c r="O21" i="62"/>
  <c r="O30" i="61"/>
  <c r="O42" i="67"/>
  <c r="O36" i="62"/>
  <c r="O40" i="66"/>
  <c r="O44" i="62"/>
  <c r="O16" i="63"/>
  <c r="O49" i="67"/>
  <c r="O16" i="65"/>
  <c r="O20" i="63"/>
  <c r="P7" i="51"/>
  <c r="N12" i="67"/>
  <c r="N11" i="66"/>
  <c r="O11" i="66"/>
  <c r="O41" i="66"/>
  <c r="O53" i="64"/>
  <c r="O32" i="61"/>
  <c r="O33" i="65"/>
  <c r="O55" i="66"/>
  <c r="O40" i="67"/>
  <c r="P34" i="51"/>
  <c r="O54" i="68"/>
  <c r="O39" i="67"/>
  <c r="O21" i="65"/>
  <c r="O38" i="61"/>
  <c r="O26" i="63"/>
  <c r="O30" i="68"/>
  <c r="O21" i="63"/>
  <c r="O12" i="62"/>
  <c r="O42" i="69"/>
  <c r="O51" i="62"/>
  <c r="O18" i="64"/>
  <c r="O27" i="65"/>
  <c r="P43" i="51"/>
  <c r="O31" i="66"/>
  <c r="P36" i="51"/>
  <c r="O22" i="64"/>
  <c r="O30" i="66"/>
  <c r="O35" i="62"/>
  <c r="O23" i="65"/>
  <c r="O20" i="64"/>
  <c r="O22" i="66"/>
  <c r="O15" i="65"/>
  <c r="O32" i="68"/>
  <c r="O29" i="64"/>
  <c r="M8" i="62"/>
  <c r="O8" i="62"/>
  <c r="P6" i="51"/>
  <c r="P26" i="51"/>
  <c r="O28" i="64"/>
  <c r="O55" i="64"/>
  <c r="O26" i="66"/>
  <c r="O39" i="61"/>
  <c r="O27" i="64"/>
  <c r="O33" i="67"/>
  <c r="O24" i="66"/>
  <c r="O27" i="61"/>
  <c r="O45" i="65"/>
  <c r="O22" i="63"/>
  <c r="O41" i="62"/>
  <c r="O25" i="61"/>
  <c r="O12" i="67"/>
  <c r="O50" i="62"/>
  <c r="O32" i="65"/>
  <c r="O55" i="61"/>
  <c r="O46" i="65"/>
  <c r="O23" i="62"/>
  <c r="O40" i="63"/>
  <c r="O11" i="65"/>
  <c r="P8" i="51"/>
  <c r="O43" i="67"/>
  <c r="N14" i="69"/>
  <c r="O25" i="64"/>
  <c r="O10" i="62"/>
  <c r="O19" i="63"/>
  <c r="P40" i="51"/>
  <c r="O18" i="62"/>
  <c r="P47" i="51"/>
  <c r="O44" i="61"/>
  <c r="O9" i="63"/>
  <c r="O7" i="62"/>
  <c r="O23" i="67"/>
  <c r="O7" i="61"/>
  <c r="O28" i="69"/>
  <c r="O48" i="61"/>
  <c r="P44" i="51"/>
  <c r="P37" i="51"/>
  <c r="O17" i="62"/>
  <c r="O19" i="69"/>
  <c r="O26" i="61"/>
  <c r="O56" i="68"/>
  <c r="O15" i="62"/>
  <c r="O33" i="62"/>
  <c r="O18" i="65"/>
  <c r="O54" i="61"/>
  <c r="O34" i="67"/>
  <c r="O25" i="67"/>
  <c r="O24" i="69"/>
  <c r="O27" i="63"/>
  <c r="O43" i="66"/>
  <c r="O47" i="61"/>
  <c r="O47" i="62"/>
  <c r="O49" i="66"/>
  <c r="O10" i="65"/>
  <c r="D11" i="50"/>
  <c r="P66" i="68"/>
  <c r="P67" i="68"/>
  <c r="P58" i="68"/>
  <c r="P64" i="68"/>
  <c r="P69" i="68"/>
  <c r="P62" i="68"/>
  <c r="P60" i="68"/>
  <c r="P59" i="68"/>
  <c r="P65" i="68"/>
  <c r="P63" i="68"/>
  <c r="P61" i="68"/>
  <c r="P57" i="68"/>
  <c r="P68" i="68"/>
  <c r="P41" i="68"/>
  <c r="P35" i="68"/>
  <c r="P17" i="68"/>
  <c r="P28" i="68"/>
  <c r="P37" i="68"/>
  <c r="P46" i="68"/>
  <c r="P13" i="68"/>
  <c r="P39" i="68"/>
  <c r="P15" i="68"/>
  <c r="P24" i="68"/>
  <c r="P51" i="68"/>
  <c r="P27" i="68"/>
  <c r="P36" i="68"/>
  <c r="P16" i="68"/>
  <c r="P23" i="68"/>
  <c r="P31" i="68"/>
  <c r="P52" i="68"/>
  <c r="P34" i="68"/>
  <c r="P49" i="68"/>
  <c r="P29" i="68"/>
  <c r="P55" i="68"/>
  <c r="P20" i="68"/>
  <c r="P21" i="68"/>
  <c r="P26" i="68"/>
  <c r="K2" i="66"/>
  <c r="P11" i="66"/>
  <c r="P10" i="62"/>
  <c r="P33" i="68"/>
  <c r="P25" i="67"/>
  <c r="P44" i="62"/>
  <c r="P45" i="68"/>
  <c r="K2" i="62"/>
  <c r="P36" i="62"/>
  <c r="P40" i="63"/>
  <c r="P30" i="68"/>
  <c r="P56" i="51"/>
  <c r="P19" i="62"/>
  <c r="P53" i="68"/>
  <c r="P45" i="62"/>
  <c r="O14" i="69"/>
  <c r="P42" i="62"/>
  <c r="P45" i="51"/>
  <c r="P50" i="68"/>
  <c r="P54" i="62"/>
  <c r="P13" i="51"/>
  <c r="P40" i="68"/>
  <c r="P43" i="68"/>
  <c r="P19" i="68"/>
  <c r="P38" i="68"/>
  <c r="P56" i="63"/>
  <c r="P14" i="51"/>
  <c r="P46" i="63"/>
  <c r="P13" i="63"/>
  <c r="P25" i="51"/>
  <c r="P51" i="51"/>
  <c r="P10" i="63"/>
  <c r="P35" i="51"/>
  <c r="P9" i="63"/>
  <c r="P23" i="62"/>
  <c r="P39" i="67"/>
  <c r="P25" i="68"/>
  <c r="P18" i="68"/>
  <c r="P50" i="67"/>
  <c r="K2" i="64"/>
  <c r="P35" i="64"/>
  <c r="K2" i="65"/>
  <c r="P15" i="62"/>
  <c r="P17" i="62"/>
  <c r="P24" i="66"/>
  <c r="P54" i="68"/>
  <c r="P55" i="66"/>
  <c r="P20" i="63"/>
  <c r="P16" i="63"/>
  <c r="P21" i="62"/>
  <c r="P18" i="51"/>
  <c r="P25" i="63"/>
  <c r="P51" i="66"/>
  <c r="P31" i="51"/>
  <c r="P42" i="68"/>
  <c r="P23" i="51"/>
  <c r="P37" i="63"/>
  <c r="P54" i="67"/>
  <c r="P11" i="51"/>
  <c r="P21" i="51"/>
  <c r="P52" i="51"/>
  <c r="P24" i="62"/>
  <c r="P32" i="51"/>
  <c r="P38" i="63"/>
  <c r="P5" i="51"/>
  <c r="P15" i="51"/>
  <c r="P16" i="51"/>
  <c r="P33" i="62"/>
  <c r="K2" i="67"/>
  <c r="P12" i="67"/>
  <c r="P27" i="61"/>
  <c r="P26" i="63"/>
  <c r="P30" i="61"/>
  <c r="K2" i="61"/>
  <c r="P50" i="61"/>
  <c r="P35" i="61"/>
  <c r="P20" i="67"/>
  <c r="P25" i="62"/>
  <c r="P13" i="67"/>
  <c r="P56" i="68"/>
  <c r="P23" i="67"/>
  <c r="P43" i="67"/>
  <c r="P32" i="68"/>
  <c r="P35" i="62"/>
  <c r="P51" i="67"/>
  <c r="P53" i="63"/>
  <c r="P35" i="67"/>
  <c r="P8" i="63"/>
  <c r="K2" i="63"/>
  <c r="P26" i="67"/>
  <c r="P43" i="62"/>
  <c r="P44" i="68"/>
  <c r="P22" i="68"/>
  <c r="P53" i="67"/>
  <c r="P48" i="67"/>
  <c r="P48" i="68"/>
  <c r="D3" i="50"/>
  <c r="P22" i="51"/>
  <c r="P57" i="51"/>
  <c r="P62" i="51"/>
  <c r="P60" i="51"/>
  <c r="P9" i="51"/>
  <c r="P61" i="51"/>
  <c r="P64" i="51"/>
  <c r="P69" i="51"/>
  <c r="P53" i="51"/>
  <c r="P58" i="51"/>
  <c r="P49" i="51"/>
  <c r="P65" i="51"/>
  <c r="P41" i="51"/>
  <c r="P63" i="51"/>
  <c r="P68" i="51"/>
  <c r="P66" i="51"/>
  <c r="P19" i="51"/>
  <c r="P29" i="51"/>
  <c r="P67" i="51"/>
  <c r="P59" i="51"/>
  <c r="P46" i="51"/>
  <c r="P14" i="66"/>
  <c r="P47" i="68"/>
  <c r="P42" i="51"/>
  <c r="P14" i="68"/>
  <c r="P45" i="63"/>
  <c r="P55" i="51"/>
  <c r="P11" i="63"/>
  <c r="D8" i="50"/>
  <c r="P67" i="65"/>
  <c r="P57" i="65"/>
  <c r="P59" i="65"/>
  <c r="P62" i="65"/>
  <c r="P64" i="65"/>
  <c r="P68" i="65"/>
  <c r="P65" i="65"/>
  <c r="P60" i="65"/>
  <c r="P66" i="65"/>
  <c r="P63" i="65"/>
  <c r="P69" i="65"/>
  <c r="P61" i="65"/>
  <c r="P58" i="65"/>
  <c r="P36" i="65"/>
  <c r="P19" i="65"/>
  <c r="P49" i="65"/>
  <c r="P12" i="65"/>
  <c r="P40" i="65"/>
  <c r="P35" i="65"/>
  <c r="P44" i="65"/>
  <c r="P53" i="65"/>
  <c r="P25" i="65"/>
  <c r="P47" i="65"/>
  <c r="P29" i="65"/>
  <c r="P30" i="65"/>
  <c r="P20" i="65"/>
  <c r="P52" i="65"/>
  <c r="P56" i="65"/>
  <c r="P41" i="65"/>
  <c r="P37" i="65"/>
  <c r="P50" i="65"/>
  <c r="P34" i="65"/>
  <c r="P42" i="65"/>
  <c r="P14" i="65"/>
  <c r="P22" i="65"/>
  <c r="P54" i="65"/>
  <c r="P40" i="66"/>
  <c r="P21" i="65"/>
  <c r="P20" i="64"/>
  <c r="P18" i="65"/>
  <c r="P53" i="66"/>
  <c r="P13" i="66"/>
  <c r="P24" i="65"/>
  <c r="P12" i="66"/>
  <c r="P70" i="66"/>
  <c r="P28" i="65"/>
  <c r="P20" i="61"/>
  <c r="P17" i="65"/>
  <c r="D10" i="50"/>
  <c r="P57" i="67"/>
  <c r="P59" i="67"/>
  <c r="P61" i="67"/>
  <c r="P66" i="67"/>
  <c r="P67" i="67"/>
  <c r="P64" i="67"/>
  <c r="P65" i="67"/>
  <c r="P69" i="67"/>
  <c r="P68" i="67"/>
  <c r="P60" i="67"/>
  <c r="P62" i="67"/>
  <c r="P58" i="67"/>
  <c r="P63" i="67"/>
  <c r="P36" i="67"/>
  <c r="P27" i="67"/>
  <c r="P56" i="67"/>
  <c r="P24" i="67"/>
  <c r="P37" i="67"/>
  <c r="P55" i="67"/>
  <c r="P21" i="67"/>
  <c r="P22" i="67"/>
  <c r="P15" i="67"/>
  <c r="P18" i="67"/>
  <c r="P47" i="67"/>
  <c r="P30" i="67"/>
  <c r="P28" i="67"/>
  <c r="P31" i="67"/>
  <c r="P16" i="67"/>
  <c r="P19" i="67"/>
  <c r="P32" i="67"/>
  <c r="P44" i="67"/>
  <c r="P14" i="67"/>
  <c r="P70" i="67"/>
  <c r="P46" i="67"/>
  <c r="P45" i="66"/>
  <c r="P34" i="66"/>
  <c r="L4" i="50"/>
  <c r="M4" i="50"/>
  <c r="L5" i="50"/>
  <c r="M5" i="50"/>
  <c r="F3" i="50"/>
  <c r="L3" i="50"/>
  <c r="M3" i="50"/>
  <c r="P39" i="64"/>
  <c r="P48" i="66"/>
  <c r="D6" i="50"/>
  <c r="P63" i="63"/>
  <c r="P64" i="63"/>
  <c r="P67" i="63"/>
  <c r="P69" i="63"/>
  <c r="P61" i="63"/>
  <c r="P59" i="63"/>
  <c r="P62" i="63"/>
  <c r="P65" i="63"/>
  <c r="P58" i="63"/>
  <c r="P68" i="63"/>
  <c r="P60" i="63"/>
  <c r="P66" i="63"/>
  <c r="P57" i="63"/>
  <c r="P47" i="63"/>
  <c r="P51" i="63"/>
  <c r="P30" i="63"/>
  <c r="P34" i="63"/>
  <c r="P52" i="63"/>
  <c r="P50" i="63"/>
  <c r="P28" i="63"/>
  <c r="P41" i="63"/>
  <c r="P35" i="63"/>
  <c r="P18" i="63"/>
  <c r="P14" i="63"/>
  <c r="P48" i="63"/>
  <c r="P15" i="63"/>
  <c r="P31" i="63"/>
  <c r="P36" i="63"/>
  <c r="P12" i="63"/>
  <c r="P70" i="63"/>
  <c r="P23" i="63"/>
  <c r="P29" i="63"/>
  <c r="P42" i="63"/>
  <c r="P17" i="63"/>
  <c r="P49" i="63"/>
  <c r="P44" i="63"/>
  <c r="P20" i="66"/>
  <c r="P33" i="63"/>
  <c r="P33" i="65"/>
  <c r="P39" i="61"/>
  <c r="P27" i="63"/>
  <c r="P21" i="66"/>
  <c r="P54" i="63"/>
  <c r="P26" i="66"/>
  <c r="P18" i="62"/>
  <c r="P25" i="66"/>
  <c r="P51" i="61"/>
  <c r="P24" i="63"/>
  <c r="P55" i="63"/>
  <c r="P31" i="65"/>
  <c r="P27" i="62"/>
  <c r="P53" i="64"/>
  <c r="P12" i="62"/>
  <c r="P29" i="64"/>
  <c r="P11" i="65"/>
  <c r="P48" i="61"/>
  <c r="P10" i="65"/>
  <c r="P14" i="61"/>
  <c r="P38" i="64"/>
  <c r="P8" i="61"/>
  <c r="P49" i="67"/>
  <c r="P22" i="63"/>
  <c r="P13" i="65"/>
  <c r="P43" i="63"/>
  <c r="P46" i="61"/>
  <c r="P51" i="65"/>
  <c r="P40" i="67"/>
  <c r="P31" i="66"/>
  <c r="P25" i="61"/>
  <c r="P26" i="61"/>
  <c r="P28" i="64"/>
  <c r="P55" i="65"/>
  <c r="P52" i="67"/>
  <c r="P32" i="61"/>
  <c r="P46" i="65"/>
  <c r="P18" i="64"/>
  <c r="P43" i="65"/>
  <c r="P27" i="65"/>
  <c r="P25" i="64"/>
  <c r="D9" i="50"/>
  <c r="P64" i="66"/>
  <c r="P63" i="66"/>
  <c r="P66" i="66"/>
  <c r="P60" i="66"/>
  <c r="P69" i="66"/>
  <c r="P61" i="66"/>
  <c r="P59" i="66"/>
  <c r="P57" i="66"/>
  <c r="P68" i="66"/>
  <c r="P67" i="66"/>
  <c r="P65" i="66"/>
  <c r="P58" i="66"/>
  <c r="P62" i="66"/>
  <c r="P23" i="66"/>
  <c r="P29" i="66"/>
  <c r="P37" i="66"/>
  <c r="P17" i="66"/>
  <c r="P44" i="66"/>
  <c r="P36" i="66"/>
  <c r="P15" i="66"/>
  <c r="P39" i="66"/>
  <c r="P19" i="66"/>
  <c r="P16" i="66"/>
  <c r="P18" i="66"/>
  <c r="P38" i="66"/>
  <c r="P27" i="66"/>
  <c r="P32" i="66"/>
  <c r="P46" i="66"/>
  <c r="P33" i="66"/>
  <c r="P54" i="66"/>
  <c r="P50" i="66"/>
  <c r="P35" i="66"/>
  <c r="P28" i="66"/>
  <c r="P33" i="61"/>
  <c r="P33" i="64"/>
  <c r="P38" i="65"/>
  <c r="P42" i="66"/>
  <c r="P6" i="61"/>
  <c r="P47" i="61"/>
  <c r="P70" i="51"/>
  <c r="P19" i="64"/>
  <c r="P11" i="64"/>
  <c r="P56" i="66"/>
  <c r="P22" i="64"/>
  <c r="P32" i="65"/>
  <c r="P44" i="61"/>
  <c r="P11" i="61"/>
  <c r="P9" i="64"/>
  <c r="P38" i="67"/>
  <c r="P55" i="64"/>
  <c r="P56" i="64"/>
  <c r="P26" i="65"/>
  <c r="P47" i="66"/>
  <c r="P29" i="67"/>
  <c r="P21" i="61"/>
  <c r="P16" i="65"/>
  <c r="P15" i="65"/>
  <c r="D5" i="50"/>
  <c r="P65" i="62"/>
  <c r="P66" i="62"/>
  <c r="P61" i="62"/>
  <c r="P69" i="62"/>
  <c r="P64" i="62"/>
  <c r="P67" i="62"/>
  <c r="P60" i="62"/>
  <c r="P62" i="62"/>
  <c r="P68" i="62"/>
  <c r="P58" i="62"/>
  <c r="P57" i="62"/>
  <c r="P63" i="62"/>
  <c r="P59" i="62"/>
  <c r="P30" i="62"/>
  <c r="P52" i="62"/>
  <c r="P39" i="62"/>
  <c r="P37" i="62"/>
  <c r="P55" i="62"/>
  <c r="P40" i="62"/>
  <c r="P31" i="62"/>
  <c r="P13" i="62"/>
  <c r="P49" i="62"/>
  <c r="P38" i="62"/>
  <c r="P46" i="62"/>
  <c r="P16" i="62"/>
  <c r="P53" i="62"/>
  <c r="P14" i="62"/>
  <c r="P48" i="62"/>
  <c r="P11" i="62"/>
  <c r="P9" i="62"/>
  <c r="P28" i="62"/>
  <c r="P26" i="62"/>
  <c r="P20" i="62"/>
  <c r="P29" i="62"/>
  <c r="P32" i="62"/>
  <c r="P56" i="62"/>
  <c r="P22" i="62"/>
  <c r="P34" i="67"/>
  <c r="P21" i="63"/>
  <c r="P50" i="62"/>
  <c r="P49" i="66"/>
  <c r="P34" i="62"/>
  <c r="P8" i="62"/>
  <c r="D7" i="50"/>
  <c r="P66" i="64"/>
  <c r="P67" i="64"/>
  <c r="P65" i="64"/>
  <c r="P57" i="64"/>
  <c r="P59" i="64"/>
  <c r="P63" i="64"/>
  <c r="P58" i="64"/>
  <c r="P64" i="64"/>
  <c r="P61" i="64"/>
  <c r="P62" i="64"/>
  <c r="P60" i="64"/>
  <c r="P68" i="64"/>
  <c r="P69" i="64"/>
  <c r="P44" i="64"/>
  <c r="P14" i="64"/>
  <c r="P42" i="64"/>
  <c r="P24" i="64"/>
  <c r="P48" i="64"/>
  <c r="P36" i="64"/>
  <c r="P16" i="64"/>
  <c r="P46" i="64"/>
  <c r="P54" i="64"/>
  <c r="P52" i="64"/>
  <c r="P49" i="64"/>
  <c r="P15" i="64"/>
  <c r="P26" i="64"/>
  <c r="P51" i="64"/>
  <c r="P47" i="64"/>
  <c r="P32" i="64"/>
  <c r="P21" i="64"/>
  <c r="P50" i="64"/>
  <c r="P12" i="64"/>
  <c r="P30" i="64"/>
  <c r="P31" i="64"/>
  <c r="P43" i="64"/>
  <c r="P23" i="64"/>
  <c r="P13" i="64"/>
  <c r="P40" i="64"/>
  <c r="P45" i="64"/>
  <c r="P10" i="64"/>
  <c r="P37" i="64"/>
  <c r="P17" i="64"/>
  <c r="P45" i="65"/>
  <c r="D4" i="50"/>
  <c r="P60" i="61"/>
  <c r="P62" i="61"/>
  <c r="P68" i="61"/>
  <c r="P67" i="61"/>
  <c r="P59" i="61"/>
  <c r="P66" i="61"/>
  <c r="P63" i="61"/>
  <c r="P69" i="61"/>
  <c r="P65" i="61"/>
  <c r="P64" i="61"/>
  <c r="P57" i="61"/>
  <c r="P61" i="61"/>
  <c r="P58" i="61"/>
  <c r="P34" i="61"/>
  <c r="P43" i="61"/>
  <c r="P18" i="61"/>
  <c r="P16" i="61"/>
  <c r="P9" i="61"/>
  <c r="P28" i="61"/>
  <c r="P42" i="61"/>
  <c r="P56" i="61"/>
  <c r="P29" i="61"/>
  <c r="P37" i="61"/>
  <c r="P53" i="61"/>
  <c r="P23" i="61"/>
  <c r="P22" i="61"/>
  <c r="P24" i="61"/>
  <c r="P52" i="61"/>
  <c r="P45" i="61"/>
  <c r="P10" i="61"/>
  <c r="P31" i="61"/>
  <c r="P15" i="61"/>
  <c r="P40" i="61"/>
  <c r="P17" i="61"/>
  <c r="P13" i="61"/>
  <c r="P19" i="61"/>
  <c r="P36" i="61"/>
  <c r="P41" i="61"/>
  <c r="P49" i="61"/>
  <c r="P12" i="61"/>
  <c r="P30" i="66"/>
  <c r="P34" i="64"/>
  <c r="P39" i="65"/>
  <c r="P38" i="61"/>
  <c r="P23" i="65"/>
  <c r="P55" i="61"/>
  <c r="P7" i="61"/>
  <c r="P43" i="66"/>
  <c r="P17" i="67"/>
  <c r="P52" i="66"/>
  <c r="P41" i="67"/>
  <c r="P33" i="67"/>
  <c r="P54" i="61"/>
  <c r="P41" i="64"/>
  <c r="P48" i="65"/>
  <c r="K2" i="69"/>
  <c r="P39" i="63"/>
  <c r="P41" i="66"/>
  <c r="P51" i="62"/>
  <c r="P41" i="62"/>
  <c r="P7" i="62"/>
  <c r="P47" i="62"/>
  <c r="P32" i="63"/>
  <c r="P22" i="66"/>
  <c r="P19" i="63"/>
  <c r="P45" i="67"/>
  <c r="P42" i="67"/>
  <c r="P27" i="64"/>
  <c r="P70" i="68"/>
  <c r="L11" i="50"/>
  <c r="M11" i="50"/>
  <c r="F11" i="50"/>
  <c r="P70" i="64"/>
  <c r="D12" i="50"/>
  <c r="P69" i="69"/>
  <c r="P59" i="69"/>
  <c r="P65" i="69"/>
  <c r="P58" i="69"/>
  <c r="P61" i="69"/>
  <c r="P64" i="69"/>
  <c r="P66" i="69"/>
  <c r="P62" i="69"/>
  <c r="P67" i="69"/>
  <c r="P57" i="69"/>
  <c r="P60" i="69"/>
  <c r="P68" i="69"/>
  <c r="P63" i="69"/>
  <c r="P18" i="69"/>
  <c r="P48" i="69"/>
  <c r="P17" i="69"/>
  <c r="P40" i="69"/>
  <c r="P25" i="69"/>
  <c r="P36" i="69"/>
  <c r="P43" i="69"/>
  <c r="P55" i="69"/>
  <c r="P33" i="69"/>
  <c r="P54" i="69"/>
  <c r="P41" i="69"/>
  <c r="P22" i="69"/>
  <c r="P23" i="69"/>
  <c r="P15" i="69"/>
  <c r="P30" i="69"/>
  <c r="P32" i="69"/>
  <c r="P37" i="69"/>
  <c r="P46" i="69"/>
  <c r="P45" i="69"/>
  <c r="P38" i="69"/>
  <c r="P44" i="69"/>
  <c r="P49" i="69"/>
  <c r="P52" i="69"/>
  <c r="P35" i="69"/>
  <c r="P21" i="69"/>
  <c r="P47" i="69"/>
  <c r="P20" i="69"/>
  <c r="P26" i="69"/>
  <c r="P50" i="69"/>
  <c r="P31" i="69"/>
  <c r="P53" i="69"/>
  <c r="P16" i="69"/>
  <c r="P39" i="69"/>
  <c r="P24" i="69"/>
  <c r="P51" i="69"/>
  <c r="P19" i="69"/>
  <c r="P34" i="69"/>
  <c r="P28" i="69"/>
  <c r="P29" i="69"/>
  <c r="P56" i="69"/>
  <c r="P27" i="69"/>
  <c r="P42" i="69"/>
  <c r="P14" i="69"/>
  <c r="P70" i="69"/>
  <c r="O5" i="50"/>
  <c r="P5" i="50"/>
  <c r="F4" i="50"/>
  <c r="O4" i="50"/>
  <c r="P4" i="50"/>
  <c r="O6" i="50"/>
  <c r="P6" i="50"/>
  <c r="L9" i="50"/>
  <c r="M9" i="50"/>
  <c r="L8" i="50"/>
  <c r="M8" i="50"/>
  <c r="L10" i="50"/>
  <c r="M10" i="50"/>
  <c r="L7" i="50"/>
  <c r="M7" i="50"/>
  <c r="G7" i="50"/>
  <c r="F7" i="50"/>
  <c r="F5" i="50"/>
  <c r="R5" i="50"/>
  <c r="S5" i="50"/>
  <c r="R6" i="50"/>
  <c r="S6" i="50"/>
  <c r="P70" i="61"/>
  <c r="P70" i="62"/>
  <c r="F10" i="50"/>
  <c r="U10" i="50"/>
  <c r="V10" i="50"/>
  <c r="G10" i="50"/>
  <c r="O9" i="50"/>
  <c r="P9" i="50"/>
  <c r="O8" i="50"/>
  <c r="P8" i="50"/>
  <c r="G8" i="50"/>
  <c r="F8" i="50"/>
  <c r="O10" i="50"/>
  <c r="P10" i="50"/>
  <c r="R10" i="50"/>
  <c r="S10" i="50"/>
  <c r="R9" i="50"/>
  <c r="S9" i="50"/>
  <c r="G9" i="50"/>
  <c r="F9" i="50"/>
  <c r="P70" i="65"/>
  <c r="U6" i="50"/>
  <c r="V6" i="50"/>
  <c r="G6" i="50"/>
  <c r="F6" i="50"/>
  <c r="L6" i="50"/>
  <c r="M6" i="50"/>
  <c r="G3" i="50"/>
  <c r="G5" i="50"/>
  <c r="G4" i="50"/>
  <c r="F12" i="50"/>
  <c r="O12" i="50"/>
  <c r="P12" i="50"/>
  <c r="G12" i="50"/>
  <c r="L12" i="50"/>
  <c r="M12" i="50"/>
  <c r="G11" i="50"/>
</calcChain>
</file>

<file path=xl/sharedStrings.xml><?xml version="1.0" encoding="utf-8"?>
<sst xmlns="http://schemas.openxmlformats.org/spreadsheetml/2006/main" count="309" uniqueCount="47">
  <si>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</si>
  <si>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</si>
  <si>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</si>
  <si>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</si>
  <si>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</si>
  <si>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</si>
  <si>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</si>
  <si>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Health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</si>
  <si>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</si>
  <si>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</si>
  <si>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</si>
  <si>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</si>
  <si>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</si>
  <si>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</si>
  <si>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Gross Costs</t>
  </si>
  <si>
    <t>Return to Education</t>
  </si>
  <si>
    <t>Gross Benefits | Completion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</si>
  <si>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</si>
  <si>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</si>
  <si>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</si>
  <si>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</si>
  <si>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</si>
  <si>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</si>
  <si>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</si>
  <si>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</si>
  <si>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</si>
  <si>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</si>
  <si>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</si>
  <si>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</si>
  <si>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</si>
  <si>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</si>
  <si>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</si>
  <si>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</si>
  <si>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</si>
  <si>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</si>
  <si>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</si>
  <si>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</si>
  <si>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</si>
  <si>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</si>
  <si>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</si>
  <si>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</si>
  <si>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</si>
  <si>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</si>
  <si>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</si>
  <si>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</si>
  <si>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</si>
  <si>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All other variables from meta.xls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</si>
</sst>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6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</cellStyleXfs>
  <cellXfs count="26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" fontId="4" fillId="0" borderId="0" xfId="0" applyNumberFormat="1" applyFon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168" fontId="0" fillId="0" borderId="0" xfId="1" applyFont="1"/>
  </cellXfs>
  <cellStyles count="5">
    <cellStyle name="3Decimals" xfId="1"/>
    <cellStyle name="NoDecimals" xfId="2"/>
    <cellStyle name="NoDecimalsNoComma" xfId="3"/>
    <cellStyle name="Normal" xfId="0" builtinId="0" customBuiltin="1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>
      <selection activeCell="F16" sqref="F16"/>
    </sheetView>
  </sheetViews>
  <sheetFormatPr defaultRowHeight="12.75" x14ac:dyDescent="0.2"/>
  <cols>
    <col min="1" max="1" width="9.140625" style="19"/>
    <col min="2" max="3" width="12.42578125" style="9" customWidth="1"/>
    <col min="4" max="6" width="9.140625" style="9"/>
    <col min="7" max="7" width="9.5703125" style="9" customWidth="1"/>
    <col min="8" max="9" width="9.140625" style="9"/>
    <col min="10" max="10" width="9.5703125" style="9" customWidth="1"/>
    <col min="11" max="11" width="9.140625" style="10"/>
    <col min="12" max="16384" width="9.140625" style="9"/>
  </cols>
  <sheetData>
    <row r="1" spans="1:21" x14ac:dyDescent="0.2">
      <c r="A1" s="19" t="s">
        <v>5</v>
      </c>
      <c r="B1" s="21" t="s">
        <v>38</v>
      </c>
      <c r="C1" s="21" t="s">
        <v>39</v>
      </c>
      <c r="D1" s="9" t="s">
        <v>10</v>
      </c>
      <c r="E1" s="9" t="s">
        <v>9</v>
      </c>
      <c r="F1" s="21" t="s">
        <v>45</v>
      </c>
      <c r="G1" s="9" t="s">
        <v>3</v>
      </c>
      <c r="H1" s="9" t="s">
        <v>4</v>
      </c>
      <c r="K1" s="10" t="s">
        <v>19</v>
      </c>
      <c r="L1" s="9" t="s">
        <v>1</v>
      </c>
      <c r="O1" s="9" t="s">
        <v>42</v>
      </c>
      <c r="P1" s="9" t="s">
        <v>43</v>
      </c>
      <c r="Q1" s="9" t="s">
        <v>44</v>
      </c>
    </row>
    <row r="2" spans="1:21" x14ac:dyDescent="0.2">
      <c r="A2" s="19">
        <v>8</v>
      </c>
      <c r="B2" s="20">
        <v>30305</v>
      </c>
      <c r="C2" s="20">
        <v>13940</v>
      </c>
      <c r="D2" s="24">
        <v>8.6999999999999994E-2</v>
      </c>
      <c r="E2" s="24">
        <v>1</v>
      </c>
      <c r="F2" s="24">
        <v>1</v>
      </c>
      <c r="G2" s="9">
        <v>2.5000000000000001E-2</v>
      </c>
      <c r="H2" s="11">
        <f>AVERAGE(L2:L53)</f>
        <v>2.0085479604911836</v>
      </c>
      <c r="I2" s="14"/>
      <c r="J2" s="19"/>
      <c r="K2" s="10">
        <v>0</v>
      </c>
      <c r="L2" s="9">
        <f t="shared" ref="L2:L33" si="0">(1+experiencepremium)^K2</f>
        <v>1</v>
      </c>
      <c r="O2" s="23">
        <v>0</v>
      </c>
      <c r="P2" s="23">
        <v>3662</v>
      </c>
      <c r="Q2" s="9">
        <v>0.28000000000000003</v>
      </c>
    </row>
    <row r="3" spans="1:21" x14ac:dyDescent="0.2">
      <c r="A3" s="19">
        <v>9</v>
      </c>
      <c r="B3" s="20">
        <v>31572</v>
      </c>
      <c r="C3" s="20">
        <v>14523</v>
      </c>
      <c r="D3" s="24">
        <v>8.3000000000000004E-2</v>
      </c>
      <c r="E3" s="24">
        <v>0.94099999999999995</v>
      </c>
      <c r="F3" s="24">
        <v>1</v>
      </c>
      <c r="H3" s="11">
        <f>AVERAGE(L2:L52)</f>
        <v>1.978852107996969</v>
      </c>
      <c r="I3" s="14"/>
      <c r="J3" s="19"/>
      <c r="K3" s="10">
        <v>1</v>
      </c>
      <c r="L3" s="9">
        <f t="shared" si="0"/>
        <v>1.0249999999999999</v>
      </c>
      <c r="P3" s="16"/>
      <c r="Q3" s="16"/>
      <c r="T3" s="16"/>
      <c r="U3" s="16"/>
    </row>
    <row r="4" spans="1:21" x14ac:dyDescent="0.2">
      <c r="A4" s="19">
        <v>10</v>
      </c>
      <c r="B4" s="20">
        <v>32893</v>
      </c>
      <c r="C4" s="20">
        <v>15131</v>
      </c>
      <c r="D4" s="24">
        <v>7.9000000000000001E-2</v>
      </c>
      <c r="E4" s="24">
        <v>0.94099999999999995</v>
      </c>
      <c r="F4" s="24">
        <v>1</v>
      </c>
      <c r="H4" s="11">
        <f>AVERAGE(L2:L51)</f>
        <v>1.9496869757628374</v>
      </c>
      <c r="I4" s="14"/>
      <c r="J4" s="19"/>
      <c r="K4" s="10">
        <v>2</v>
      </c>
      <c r="L4" s="9">
        <f t="shared" si="0"/>
        <v>1.0506249999999999</v>
      </c>
      <c r="P4" s="16"/>
      <c r="Q4" s="16"/>
      <c r="T4" s="16"/>
      <c r="U4" s="16"/>
    </row>
    <row r="5" spans="1:21" x14ac:dyDescent="0.2">
      <c r="A5" s="19">
        <v>11</v>
      </c>
      <c r="B5" s="20">
        <v>34269</v>
      </c>
      <c r="C5" s="20">
        <v>15764</v>
      </c>
      <c r="D5" s="24">
        <v>7.4999999999999997E-2</v>
      </c>
      <c r="E5" s="24">
        <v>0.94099999999999995</v>
      </c>
      <c r="F5" s="24">
        <v>1</v>
      </c>
      <c r="H5" s="11">
        <f>AVERAGE(L2:L50)</f>
        <v>1.9210422854781857</v>
      </c>
      <c r="I5" s="14"/>
      <c r="J5" s="19"/>
      <c r="K5" s="10">
        <v>3</v>
      </c>
      <c r="L5" s="9">
        <f t="shared" si="0"/>
        <v>1.0768906249999999</v>
      </c>
      <c r="P5" s="16"/>
      <c r="Q5" s="16"/>
      <c r="T5" s="16"/>
      <c r="U5" s="16"/>
    </row>
    <row r="6" spans="1:21" x14ac:dyDescent="0.2">
      <c r="A6" s="19">
        <v>12</v>
      </c>
      <c r="B6" s="20">
        <v>39144</v>
      </c>
      <c r="C6" s="20">
        <v>18006</v>
      </c>
      <c r="D6" s="24">
        <v>6.3E-2</v>
      </c>
      <c r="E6" s="24">
        <v>0.94099999999999995</v>
      </c>
      <c r="F6" s="24">
        <v>1</v>
      </c>
      <c r="H6" s="11">
        <f>AVERAGE(L2:L49)</f>
        <v>1.8929079672445346</v>
      </c>
      <c r="I6" s="14"/>
      <c r="J6" s="19"/>
      <c r="K6" s="10">
        <v>4</v>
      </c>
      <c r="L6" s="9">
        <f t="shared" si="0"/>
        <v>1.1038128906249998</v>
      </c>
      <c r="P6" s="16"/>
      <c r="Q6" s="16"/>
      <c r="T6" s="16"/>
      <c r="U6" s="16"/>
    </row>
    <row r="7" spans="1:21" x14ac:dyDescent="0.2">
      <c r="A7" s="19">
        <v>13</v>
      </c>
      <c r="B7" s="20">
        <v>40704</v>
      </c>
      <c r="C7" s="20">
        <v>18624</v>
      </c>
      <c r="D7" s="24">
        <v>6.0999999999999999E-2</v>
      </c>
      <c r="E7" s="24">
        <v>0.61399999999999999</v>
      </c>
      <c r="F7" s="24">
        <v>1</v>
      </c>
      <c r="H7" s="11">
        <f>AVERAGE(L2:L48)</f>
        <v>1.8652741552202943</v>
      </c>
      <c r="I7" s="14"/>
      <c r="J7" s="19"/>
      <c r="K7" s="10">
        <v>5</v>
      </c>
      <c r="L7" s="9">
        <f t="shared" si="0"/>
        <v>1.1314082128906247</v>
      </c>
      <c r="P7" s="16"/>
      <c r="Q7" s="16"/>
      <c r="T7" s="16"/>
      <c r="U7" s="16"/>
    </row>
    <row r="8" spans="1:21" x14ac:dyDescent="0.2">
      <c r="A8" s="19">
        <v>14</v>
      </c>
      <c r="B8" s="20">
        <v>42327</v>
      </c>
      <c r="C8" s="20">
        <v>19264</v>
      </c>
      <c r="D8" s="24">
        <v>5.8999999999999997E-2</v>
      </c>
      <c r="E8" s="24">
        <v>0.61399999999999999</v>
      </c>
      <c r="F8" s="24">
        <v>1</v>
      </c>
      <c r="H8" s="11">
        <f>AVERAGE(L2:L47)</f>
        <v>1.8381311833585117</v>
      </c>
      <c r="I8" s="14"/>
      <c r="J8" s="19"/>
      <c r="K8" s="10">
        <v>6</v>
      </c>
      <c r="L8" s="9">
        <f t="shared" si="0"/>
        <v>1.1596934182128902</v>
      </c>
      <c r="P8" s="16"/>
      <c r="Q8" s="16"/>
      <c r="T8" s="16"/>
      <c r="U8" s="16"/>
    </row>
    <row r="9" spans="1:21" x14ac:dyDescent="0.2">
      <c r="A9" s="19">
        <v>15</v>
      </c>
      <c r="B9" s="20">
        <v>44014</v>
      </c>
      <c r="C9" s="20">
        <v>19925</v>
      </c>
      <c r="D9" s="24">
        <v>5.7000000000000002E-2</v>
      </c>
      <c r="E9" s="24">
        <v>0.61399999999999999</v>
      </c>
      <c r="F9" s="24">
        <v>1</v>
      </c>
      <c r="H9" s="11">
        <f>AVERAGE(L2:L46)</f>
        <v>1.8114695812355892</v>
      </c>
      <c r="I9" s="14"/>
      <c r="J9" s="19"/>
      <c r="K9" s="10">
        <v>7</v>
      </c>
      <c r="L9" s="9">
        <f t="shared" si="0"/>
        <v>1.1886857536682125</v>
      </c>
      <c r="P9" s="16"/>
      <c r="Q9" s="16"/>
      <c r="T9" s="16"/>
      <c r="U9" s="16"/>
    </row>
    <row r="10" spans="1:21" x14ac:dyDescent="0.2">
      <c r="A10" s="19">
        <v>16</v>
      </c>
      <c r="B10" s="20">
        <v>55770</v>
      </c>
      <c r="C10" s="20">
        <v>24509</v>
      </c>
      <c r="D10" s="24">
        <v>4.7E-2</v>
      </c>
      <c r="E10" s="24">
        <v>0.61399999999999999</v>
      </c>
      <c r="F10" s="24">
        <v>1</v>
      </c>
      <c r="H10" s="11">
        <f>AVERAGE(L2:L45)</f>
        <v>1.7852800699689915</v>
      </c>
      <c r="I10" s="14"/>
      <c r="J10" s="19"/>
      <c r="K10" s="10">
        <v>8</v>
      </c>
      <c r="L10" s="9">
        <f t="shared" si="0"/>
        <v>1.2184028975099177</v>
      </c>
      <c r="P10" s="16"/>
      <c r="Q10" s="16"/>
      <c r="T10" s="16"/>
      <c r="U10" s="16"/>
    </row>
    <row r="11" spans="1:21" x14ac:dyDescent="0.2">
      <c r="A11" s="19">
        <v>17</v>
      </c>
      <c r="B11" s="20">
        <v>56935</v>
      </c>
      <c r="C11" s="20">
        <v>24919</v>
      </c>
      <c r="D11" s="24">
        <v>4.5999999999999999E-2</v>
      </c>
      <c r="E11" s="24">
        <v>0.32600000000000001</v>
      </c>
      <c r="F11" s="24">
        <v>1</v>
      </c>
      <c r="H11" s="11">
        <f>AVERAGE(L2:L44)</f>
        <v>1.7595535582220223</v>
      </c>
      <c r="I11" s="14"/>
      <c r="J11" s="19"/>
      <c r="K11" s="10">
        <v>9</v>
      </c>
      <c r="L11" s="9">
        <f t="shared" si="0"/>
        <v>1.2488629699476654</v>
      </c>
      <c r="P11" s="16"/>
      <c r="Q11" s="16"/>
      <c r="T11" s="16"/>
      <c r="U11" s="16"/>
    </row>
    <row r="12" spans="1:21" x14ac:dyDescent="0.2">
      <c r="A12" s="19">
        <v>18</v>
      </c>
      <c r="B12" s="20">
        <v>64901</v>
      </c>
      <c r="C12" s="20">
        <v>27709</v>
      </c>
      <c r="D12" s="24">
        <v>4.2000000000000003E-2</v>
      </c>
      <c r="E12" s="24">
        <v>0.32600000000000001</v>
      </c>
      <c r="F12" s="24">
        <v>1</v>
      </c>
      <c r="H12" s="11">
        <f>AVERAGE(L2:L43)</f>
        <v>1.7342811382937739</v>
      </c>
      <c r="I12" s="14"/>
      <c r="J12" s="19"/>
      <c r="K12" s="10">
        <v>10</v>
      </c>
      <c r="L12" s="9">
        <f t="shared" si="0"/>
        <v>1.2800845441963571</v>
      </c>
      <c r="P12" s="16"/>
      <c r="Q12" s="16"/>
      <c r="T12" s="16"/>
      <c r="U12" s="16"/>
    </row>
    <row r="13" spans="1:21" x14ac:dyDescent="0.2">
      <c r="B13"/>
      <c r="C13"/>
      <c r="K13" s="10">
        <v>11</v>
      </c>
      <c r="L13" s="9">
        <f t="shared" si="0"/>
        <v>1.312086657801266</v>
      </c>
    </row>
    <row r="14" spans="1:21" x14ac:dyDescent="0.2">
      <c r="B14" s="15"/>
      <c r="C14" s="15"/>
      <c r="D14" s="17"/>
      <c r="E14" s="17"/>
      <c r="K14" s="10">
        <v>12</v>
      </c>
      <c r="L14" s="9">
        <f t="shared" si="0"/>
        <v>1.3448888242462975</v>
      </c>
    </row>
    <row r="15" spans="1:21" ht="14.25" x14ac:dyDescent="0.2">
      <c r="B15" s="15"/>
      <c r="C15" s="15"/>
      <c r="D15" s="18"/>
      <c r="E15" s="17"/>
      <c r="K15" s="10">
        <v>13</v>
      </c>
      <c r="L15" s="9">
        <f t="shared" si="0"/>
        <v>1.3785110448524549</v>
      </c>
    </row>
    <row r="16" spans="1:21" ht="14.25" x14ac:dyDescent="0.2">
      <c r="B16" s="15"/>
      <c r="C16" s="15"/>
      <c r="D16" s="18"/>
      <c r="E16" s="17"/>
      <c r="F16" s="9" t="s">
        <v>46</v>
      </c>
      <c r="K16" s="10">
        <v>14</v>
      </c>
      <c r="L16" s="9">
        <f t="shared" si="0"/>
        <v>1.4129738209737661</v>
      </c>
    </row>
    <row r="17" spans="2:12" ht="14.25" x14ac:dyDescent="0.2">
      <c r="B17" s="15"/>
      <c r="C17" s="15"/>
      <c r="D17" s="18"/>
      <c r="E17" s="17"/>
      <c r="K17" s="10">
        <v>15</v>
      </c>
      <c r="L17" s="9">
        <f t="shared" si="0"/>
        <v>1.4482981664981105</v>
      </c>
    </row>
    <row r="18" spans="2:12" ht="14.25" x14ac:dyDescent="0.2">
      <c r="B18" s="15"/>
      <c r="C18" s="15"/>
      <c r="D18" s="18"/>
      <c r="E18" s="17"/>
      <c r="K18" s="10">
        <v>16</v>
      </c>
      <c r="L18" s="9">
        <f t="shared" si="0"/>
        <v>1.4845056206605631</v>
      </c>
    </row>
    <row r="19" spans="2:12" ht="14.25" x14ac:dyDescent="0.2">
      <c r="B19" s="15"/>
      <c r="C19" s="15"/>
      <c r="D19" s="18"/>
      <c r="E19" s="17"/>
      <c r="K19" s="10">
        <v>17</v>
      </c>
      <c r="L19" s="9">
        <f t="shared" si="0"/>
        <v>1.521618261177077</v>
      </c>
    </row>
    <row r="20" spans="2:12" ht="14.25" x14ac:dyDescent="0.2">
      <c r="B20" s="15"/>
      <c r="C20" s="15"/>
      <c r="D20" s="18"/>
      <c r="E20" s="17"/>
      <c r="K20" s="10">
        <v>18</v>
      </c>
      <c r="L20" s="9">
        <f t="shared" si="0"/>
        <v>1.559658717706504</v>
      </c>
    </row>
    <row r="21" spans="2:12" ht="14.25" x14ac:dyDescent="0.2">
      <c r="B21" s="15"/>
      <c r="C21" s="15"/>
      <c r="D21" s="18"/>
      <c r="E21" s="17"/>
      <c r="K21" s="10">
        <v>19</v>
      </c>
      <c r="L21" s="9">
        <f t="shared" si="0"/>
        <v>1.5986501856491666</v>
      </c>
    </row>
    <row r="22" spans="2:12" ht="14.25" x14ac:dyDescent="0.2">
      <c r="B22" s="15"/>
      <c r="C22" s="15"/>
      <c r="D22" s="18"/>
      <c r="E22" s="17"/>
      <c r="K22" s="10">
        <v>20</v>
      </c>
      <c r="L22" s="9">
        <f t="shared" si="0"/>
        <v>1.6386164402903955</v>
      </c>
    </row>
    <row r="23" spans="2:12" ht="14.25" x14ac:dyDescent="0.2">
      <c r="B23" s="15"/>
      <c r="C23" s="15"/>
      <c r="D23" s="18"/>
      <c r="E23" s="17"/>
      <c r="K23" s="10">
        <v>21</v>
      </c>
      <c r="L23" s="9">
        <f t="shared" si="0"/>
        <v>1.6795818512976552</v>
      </c>
    </row>
    <row r="24" spans="2:12" ht="14.25" x14ac:dyDescent="0.2">
      <c r="B24" s="15"/>
      <c r="C24" s="15"/>
      <c r="D24" s="18"/>
      <c r="E24" s="17"/>
      <c r="K24" s="10">
        <v>22</v>
      </c>
      <c r="L24" s="9">
        <f t="shared" si="0"/>
        <v>1.7215713975800966</v>
      </c>
    </row>
    <row r="25" spans="2:12" ht="14.25" x14ac:dyDescent="0.2">
      <c r="B25" s="15"/>
      <c r="C25" s="15"/>
      <c r="D25" s="18"/>
      <c r="E25" s="17"/>
      <c r="K25" s="10">
        <v>23</v>
      </c>
      <c r="L25" s="9">
        <f t="shared" si="0"/>
        <v>1.7646106825195991</v>
      </c>
    </row>
    <row r="26" spans="2:12" x14ac:dyDescent="0.2">
      <c r="B26" s="15"/>
      <c r="C26" s="15"/>
      <c r="D26" s="17"/>
      <c r="E26" s="17"/>
      <c r="K26" s="10">
        <v>24</v>
      </c>
      <c r="L26" s="9">
        <f t="shared" si="0"/>
        <v>1.8087259495825889</v>
      </c>
    </row>
    <row r="27" spans="2:12" x14ac:dyDescent="0.2">
      <c r="B27" s="2"/>
      <c r="C27" s="2"/>
      <c r="D27" s="2"/>
      <c r="E27" s="2"/>
      <c r="K27" s="10">
        <v>25</v>
      </c>
      <c r="L27" s="9">
        <f t="shared" si="0"/>
        <v>1.8539440983221533</v>
      </c>
    </row>
    <row r="28" spans="2:12" x14ac:dyDescent="0.2">
      <c r="B28" s="2"/>
      <c r="C28" s="2"/>
      <c r="D28" s="2"/>
      <c r="E28" s="2"/>
      <c r="K28" s="10">
        <v>26</v>
      </c>
      <c r="L28" s="9">
        <f t="shared" si="0"/>
        <v>1.9002927007802071</v>
      </c>
    </row>
    <row r="29" spans="2:12" x14ac:dyDescent="0.2">
      <c r="K29" s="10">
        <v>27</v>
      </c>
      <c r="L29" s="9">
        <f t="shared" si="0"/>
        <v>1.9478000182997122</v>
      </c>
    </row>
    <row r="30" spans="2:12" x14ac:dyDescent="0.2">
      <c r="K30" s="10">
        <v>28</v>
      </c>
      <c r="L30" s="9">
        <f t="shared" si="0"/>
        <v>1.9964950187572048</v>
      </c>
    </row>
    <row r="31" spans="2:12" x14ac:dyDescent="0.2">
      <c r="K31" s="10">
        <v>29</v>
      </c>
      <c r="L31" s="9">
        <f t="shared" si="0"/>
        <v>2.0464073942261352</v>
      </c>
    </row>
    <row r="32" spans="2:12" x14ac:dyDescent="0.2">
      <c r="K32" s="10">
        <v>30</v>
      </c>
      <c r="L32" s="9">
        <f t="shared" si="0"/>
        <v>2.097567579081788</v>
      </c>
    </row>
    <row r="33" spans="11:12" x14ac:dyDescent="0.2">
      <c r="K33" s="10">
        <v>31</v>
      </c>
      <c r="L33" s="9">
        <f t="shared" si="0"/>
        <v>2.1500067685588333</v>
      </c>
    </row>
    <row r="34" spans="11:12" x14ac:dyDescent="0.2">
      <c r="K34" s="10">
        <v>32</v>
      </c>
      <c r="L34" s="9">
        <f t="shared" ref="L34:L53" si="1">(1+experiencepremium)^K34</f>
        <v>2.2037569377728037</v>
      </c>
    </row>
    <row r="35" spans="11:12" x14ac:dyDescent="0.2">
      <c r="K35" s="10">
        <v>33</v>
      </c>
      <c r="L35" s="9">
        <f t="shared" si="1"/>
        <v>2.2588508612171236</v>
      </c>
    </row>
    <row r="36" spans="11:12" x14ac:dyDescent="0.2">
      <c r="K36" s="10">
        <v>34</v>
      </c>
      <c r="L36" s="9">
        <f t="shared" si="1"/>
        <v>2.3153221327475517</v>
      </c>
    </row>
    <row r="37" spans="11:12" x14ac:dyDescent="0.2">
      <c r="K37" s="10">
        <v>35</v>
      </c>
      <c r="L37" s="9">
        <f t="shared" si="1"/>
        <v>2.3732051860662402</v>
      </c>
    </row>
    <row r="38" spans="11:12" x14ac:dyDescent="0.2">
      <c r="K38" s="10">
        <v>36</v>
      </c>
      <c r="L38" s="9">
        <f t="shared" si="1"/>
        <v>2.4325353157178964</v>
      </c>
    </row>
    <row r="39" spans="11:12" x14ac:dyDescent="0.2">
      <c r="K39" s="10">
        <v>37</v>
      </c>
      <c r="L39" s="9">
        <f t="shared" si="1"/>
        <v>2.4933486986108435</v>
      </c>
    </row>
    <row r="40" spans="11:12" x14ac:dyDescent="0.2">
      <c r="K40" s="10">
        <v>38</v>
      </c>
      <c r="L40" s="9">
        <f t="shared" si="1"/>
        <v>2.555682416076114</v>
      </c>
    </row>
    <row r="41" spans="11:12" x14ac:dyDescent="0.2">
      <c r="K41" s="10">
        <v>39</v>
      </c>
      <c r="L41" s="9">
        <f t="shared" si="1"/>
        <v>2.6195744764780171</v>
      </c>
    </row>
    <row r="42" spans="11:12" x14ac:dyDescent="0.2">
      <c r="K42" s="10">
        <v>40</v>
      </c>
      <c r="L42" s="9">
        <f t="shared" si="1"/>
        <v>2.6850638383899672</v>
      </c>
    </row>
    <row r="43" spans="11:12" x14ac:dyDescent="0.2">
      <c r="K43" s="10">
        <v>41</v>
      </c>
      <c r="L43" s="9">
        <f t="shared" si="1"/>
        <v>2.7521904343497163</v>
      </c>
    </row>
    <row r="44" spans="11:12" x14ac:dyDescent="0.2">
      <c r="K44" s="10">
        <v>42</v>
      </c>
      <c r="L44" s="9">
        <f t="shared" si="1"/>
        <v>2.8209951952084591</v>
      </c>
    </row>
    <row r="45" spans="11:12" x14ac:dyDescent="0.2">
      <c r="K45" s="10">
        <v>43</v>
      </c>
      <c r="L45" s="9">
        <f t="shared" si="1"/>
        <v>2.8915200750886707</v>
      </c>
    </row>
    <row r="46" spans="11:12" x14ac:dyDescent="0.2">
      <c r="K46" s="10">
        <v>44</v>
      </c>
      <c r="L46" s="9">
        <f t="shared" si="1"/>
        <v>2.9638080769658868</v>
      </c>
    </row>
    <row r="47" spans="11:12" x14ac:dyDescent="0.2">
      <c r="K47" s="10">
        <v>45</v>
      </c>
      <c r="L47" s="9">
        <f t="shared" si="1"/>
        <v>3.0379032788900342</v>
      </c>
    </row>
    <row r="48" spans="11:12" x14ac:dyDescent="0.2">
      <c r="K48" s="10">
        <v>46</v>
      </c>
      <c r="L48" s="9">
        <f t="shared" si="1"/>
        <v>3.1138508608622844</v>
      </c>
    </row>
    <row r="49" spans="11:12" x14ac:dyDescent="0.2">
      <c r="K49" s="10">
        <v>47</v>
      </c>
      <c r="L49" s="9">
        <f t="shared" si="1"/>
        <v>3.1916971323838421</v>
      </c>
    </row>
    <row r="50" spans="11:12" x14ac:dyDescent="0.2">
      <c r="K50" s="10">
        <v>48</v>
      </c>
      <c r="L50" s="9">
        <f t="shared" si="1"/>
        <v>3.2714895606934378</v>
      </c>
    </row>
    <row r="51" spans="11:12" x14ac:dyDescent="0.2">
      <c r="K51" s="10">
        <v>49</v>
      </c>
      <c r="L51" s="9">
        <f t="shared" si="1"/>
        <v>3.3532767997107733</v>
      </c>
    </row>
    <row r="52" spans="11:12" x14ac:dyDescent="0.2">
      <c r="K52" s="10">
        <v>50</v>
      </c>
      <c r="L52" s="9">
        <f t="shared" si="1"/>
        <v>3.4371087197035428</v>
      </c>
    </row>
    <row r="53" spans="11:12" x14ac:dyDescent="0.2">
      <c r="K53" s="10">
        <v>51</v>
      </c>
      <c r="L53" s="9">
        <f t="shared" si="1"/>
        <v>3.5230364376961316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P11" sqref="P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Meta!A9+6</f>
        <v>21</v>
      </c>
      <c r="C2" s="8">
        <f>Meta!B9</f>
        <v>44014</v>
      </c>
      <c r="D2" s="8">
        <f>Meta!C9</f>
        <v>19925</v>
      </c>
      <c r="E2" s="1">
        <f>Meta!D9</f>
        <v>5.7000000000000002E-2</v>
      </c>
      <c r="F2" s="1">
        <f>Meta!H9</f>
        <v>1.8114695812355892</v>
      </c>
      <c r="G2" s="1">
        <f>Meta!E9</f>
        <v>0.61399999999999999</v>
      </c>
      <c r="H2" s="1">
        <f>Meta!F9</f>
        <v>1</v>
      </c>
      <c r="I2" s="1">
        <f>Meta!D8</f>
        <v>5.8999999999999997E-2</v>
      </c>
      <c r="J2" s="14"/>
      <c r="K2" s="13">
        <f>IRR(O5:O69)+1</f>
        <v>1.0136663188275397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B11" s="1">
        <v>1</v>
      </c>
      <c r="C11" s="5">
        <f>0.1*Grade14!C11</f>
        <v>2302.719217388114</v>
      </c>
      <c r="D11" s="5">
        <f t="shared" ref="D11:D36" si="0">IF(A11&lt;startage,1,0)*(C11*(1-initialunempprob))+IF(A11=startage,1,0)*(C11*(1-unempprob))+IF(A11&gt;startage,1,0)*(C11*(1-unempprob)+unempprob*300*52)</f>
        <v>2166.8587835622152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165.76469694250946</v>
      </c>
      <c r="G11" s="5">
        <f t="shared" ref="G11:G56" si="3">D11-F11</f>
        <v>2001.0940866197056</v>
      </c>
      <c r="H11" s="23">
        <f>0.1*Grade14!H11</f>
        <v>1048.0209559799803</v>
      </c>
      <c r="I11" s="5">
        <f t="shared" ref="I11:I36" si="4">G11+IF(A11&lt;startage,1,0)*(H11*(1-initialunempprob))+IF(A11&gt;=startage,1,0)*(H11*(1-unempprob))</f>
        <v>2987.2818061968674</v>
      </c>
      <c r="J11" s="23">
        <f>0.05*feel*Grade14!G11</f>
        <v>243.51311470208134</v>
      </c>
      <c r="K11" s="23">
        <f t="shared" ref="K11:K36" si="5">IF(A11&gt;=startage,1,0)*0.002*G11</f>
        <v>0</v>
      </c>
      <c r="L11" s="23">
        <f>coltuition</f>
        <v>3662</v>
      </c>
      <c r="M11" s="23">
        <f t="shared" ref="M11:M69" si="6">I11+K11</f>
        <v>2987.2818061968674</v>
      </c>
      <c r="N11" s="23">
        <f>J11+L11+Grade14!I11</f>
        <v>31161.184217765218</v>
      </c>
      <c r="O11" s="23">
        <f t="shared" ref="O11:O42" si="7">IF(A11&lt;startage,1,0)*(M11-N11)+IF(A11&gt;=startage,1,0)*(completionprob*(part*(I11-N11)+K11))</f>
        <v>-28173.90241156835</v>
      </c>
      <c r="P11" s="23">
        <f t="shared" ref="P11:P36" si="8">O11/return^(A11-startage+1)</f>
        <v>-28173.90241156835</v>
      </c>
      <c r="Q11" s="23"/>
    </row>
    <row r="12" spans="1:17" x14ac:dyDescent="0.2">
      <c r="A12" s="5">
        <v>21</v>
      </c>
      <c r="B12" s="1">
        <f t="shared" ref="B12:B36" si="9">(1+experiencepremium)^(A12-startage)</f>
        <v>1</v>
      </c>
      <c r="C12" s="5">
        <f t="shared" ref="C12:C36" si="10">pretaxincome*B12/expnorm</f>
        <v>24297.399446243195</v>
      </c>
      <c r="D12" s="5">
        <f t="shared" si="0"/>
        <v>22912.447677807333</v>
      </c>
      <c r="E12" s="5">
        <f t="shared" si="1"/>
        <v>13412.447677807333</v>
      </c>
      <c r="F12" s="5">
        <f t="shared" si="2"/>
        <v>4680.9141668040938</v>
      </c>
      <c r="G12" s="5">
        <f t="shared" si="3"/>
        <v>18231.533511003239</v>
      </c>
      <c r="H12" s="23">
        <f t="shared" ref="H12:H37" si="11">benefits*B12/expnorm</f>
        <v>10999.356658481294</v>
      </c>
      <c r="I12" s="5">
        <f t="shared" si="4"/>
        <v>28603.926839951098</v>
      </c>
      <c r="J12" s="23"/>
      <c r="K12" s="23">
        <f t="shared" si="5"/>
        <v>36.463067022006477</v>
      </c>
      <c r="L12" s="23"/>
      <c r="M12" s="23">
        <f t="shared" si="6"/>
        <v>28640.389906973105</v>
      </c>
      <c r="N12" s="23">
        <f>J12+L12+Grade14!I12</f>
        <v>28486.952280639711</v>
      </c>
      <c r="O12" s="23">
        <f t="shared" si="7"/>
        <v>94.210702568703937</v>
      </c>
      <c r="P12" s="23">
        <f t="shared" si="8"/>
        <v>92.940547415714718</v>
      </c>
      <c r="Q12" s="23"/>
    </row>
    <row r="13" spans="1:17" x14ac:dyDescent="0.2">
      <c r="A13" s="5">
        <v>22</v>
      </c>
      <c r="B13" s="1">
        <f t="shared" si="9"/>
        <v>1.0249999999999999</v>
      </c>
      <c r="C13" s="5">
        <f t="shared" si="10"/>
        <v>24904.834432399275</v>
      </c>
      <c r="D13" s="5">
        <f t="shared" si="0"/>
        <v>24374.458869752514</v>
      </c>
      <c r="E13" s="5">
        <f t="shared" si="1"/>
        <v>14874.458869752514</v>
      </c>
      <c r="F13" s="5">
        <f t="shared" si="2"/>
        <v>5158.2608209741957</v>
      </c>
      <c r="G13" s="5">
        <f t="shared" si="3"/>
        <v>19216.198048778318</v>
      </c>
      <c r="H13" s="23">
        <f t="shared" si="11"/>
        <v>11274.340574943326</v>
      </c>
      <c r="I13" s="5">
        <f t="shared" si="4"/>
        <v>29847.901210949873</v>
      </c>
      <c r="J13" s="23"/>
      <c r="K13" s="23">
        <f t="shared" si="5"/>
        <v>38.432396097556641</v>
      </c>
      <c r="L13" s="23"/>
      <c r="M13" s="23">
        <f t="shared" si="6"/>
        <v>29886.333607047429</v>
      </c>
      <c r="N13" s="23">
        <f>J13+L13+Grade14!I13</f>
        <v>29113.628852655707</v>
      </c>
      <c r="O13" s="23">
        <f t="shared" si="7"/>
        <v>474.44071919651725</v>
      </c>
      <c r="P13" s="23">
        <f t="shared" si="8"/>
        <v>461.73407184386934</v>
      </c>
      <c r="Q13" s="23"/>
    </row>
    <row r="14" spans="1:17" x14ac:dyDescent="0.2">
      <c r="A14" s="5">
        <v>23</v>
      </c>
      <c r="B14" s="1">
        <f t="shared" si="9"/>
        <v>1.0506249999999999</v>
      </c>
      <c r="C14" s="5">
        <f t="shared" si="10"/>
        <v>25527.455293209256</v>
      </c>
      <c r="D14" s="5">
        <f t="shared" si="0"/>
        <v>24961.590341496329</v>
      </c>
      <c r="E14" s="5">
        <f t="shared" si="1"/>
        <v>15461.590341496329</v>
      </c>
      <c r="F14" s="5">
        <f t="shared" si="2"/>
        <v>5349.9592464985508</v>
      </c>
      <c r="G14" s="5">
        <f t="shared" si="3"/>
        <v>19611.631094997778</v>
      </c>
      <c r="H14" s="23">
        <f t="shared" si="11"/>
        <v>11556.19908931691</v>
      </c>
      <c r="I14" s="5">
        <f t="shared" si="4"/>
        <v>30509.126836223622</v>
      </c>
      <c r="J14" s="23"/>
      <c r="K14" s="23">
        <f t="shared" si="5"/>
        <v>39.223262189995559</v>
      </c>
      <c r="L14" s="23"/>
      <c r="M14" s="23">
        <f t="shared" si="6"/>
        <v>30548.350098413619</v>
      </c>
      <c r="N14" s="23">
        <f>J14+L14+Grade14!I14</f>
        <v>29755.972338972097</v>
      </c>
      <c r="O14" s="23">
        <f t="shared" si="7"/>
        <v>486.51994429709407</v>
      </c>
      <c r="P14" s="23">
        <f t="shared" si="8"/>
        <v>467.10616488099947</v>
      </c>
      <c r="Q14" s="23"/>
    </row>
    <row r="15" spans="1:17" x14ac:dyDescent="0.2">
      <c r="A15" s="5">
        <v>24</v>
      </c>
      <c r="B15" s="1">
        <f t="shared" si="9"/>
        <v>1.0768906249999999</v>
      </c>
      <c r="C15" s="5">
        <f t="shared" si="10"/>
        <v>26165.641675539489</v>
      </c>
      <c r="D15" s="5">
        <f t="shared" si="0"/>
        <v>25563.400100033738</v>
      </c>
      <c r="E15" s="5">
        <f t="shared" si="1"/>
        <v>16063.400100033738</v>
      </c>
      <c r="F15" s="5">
        <f t="shared" si="2"/>
        <v>5546.4501326610152</v>
      </c>
      <c r="G15" s="5">
        <f t="shared" si="3"/>
        <v>20016.949967372722</v>
      </c>
      <c r="H15" s="23">
        <f t="shared" si="11"/>
        <v>11845.104066549831</v>
      </c>
      <c r="I15" s="5">
        <f t="shared" si="4"/>
        <v>31186.883102129214</v>
      </c>
      <c r="J15" s="23"/>
      <c r="K15" s="23">
        <f t="shared" si="5"/>
        <v>40.033899934745449</v>
      </c>
      <c r="L15" s="23"/>
      <c r="M15" s="23">
        <f t="shared" si="6"/>
        <v>31226.917002063958</v>
      </c>
      <c r="N15" s="23">
        <f>J15+L15+Grade14!I15</f>
        <v>30414.374412446399</v>
      </c>
      <c r="O15" s="23">
        <f t="shared" si="7"/>
        <v>498.90115002518166</v>
      </c>
      <c r="P15" s="23">
        <f t="shared" si="8"/>
        <v>472.53549815180071</v>
      </c>
      <c r="Q15" s="23"/>
    </row>
    <row r="16" spans="1:17" x14ac:dyDescent="0.2">
      <c r="A16" s="5">
        <v>25</v>
      </c>
      <c r="B16" s="1">
        <f t="shared" si="9"/>
        <v>1.1038128906249998</v>
      </c>
      <c r="C16" s="5">
        <f t="shared" si="10"/>
        <v>26819.78271742797</v>
      </c>
      <c r="D16" s="5">
        <f t="shared" si="0"/>
        <v>26180.255102534575</v>
      </c>
      <c r="E16" s="5">
        <f t="shared" si="1"/>
        <v>16680.255102534575</v>
      </c>
      <c r="F16" s="5">
        <f t="shared" si="2"/>
        <v>5747.8532909775386</v>
      </c>
      <c r="G16" s="5">
        <f t="shared" si="3"/>
        <v>20432.401811557036</v>
      </c>
      <c r="H16" s="23">
        <f t="shared" si="11"/>
        <v>12141.231668213575</v>
      </c>
      <c r="I16" s="5">
        <f t="shared" si="4"/>
        <v>31881.583274682438</v>
      </c>
      <c r="J16" s="23"/>
      <c r="K16" s="23">
        <f t="shared" si="5"/>
        <v>40.864803623114071</v>
      </c>
      <c r="L16" s="23"/>
      <c r="M16" s="23">
        <f t="shared" si="6"/>
        <v>31922.448078305551</v>
      </c>
      <c r="N16" s="23">
        <f>J16+L16+Grade14!I16</f>
        <v>31089.236537757555</v>
      </c>
      <c r="O16" s="23">
        <f t="shared" si="7"/>
        <v>511.5918858964701</v>
      </c>
      <c r="P16" s="23">
        <f t="shared" si="8"/>
        <v>478.02274973244209</v>
      </c>
      <c r="Q16" s="23"/>
    </row>
    <row r="17" spans="1:17" x14ac:dyDescent="0.2">
      <c r="A17" s="5">
        <v>26</v>
      </c>
      <c r="B17" s="1">
        <f t="shared" si="9"/>
        <v>1.1314082128906247</v>
      </c>
      <c r="C17" s="5">
        <f t="shared" si="10"/>
        <v>27490.277285363671</v>
      </c>
      <c r="D17" s="5">
        <f t="shared" si="0"/>
        <v>26812.531480097939</v>
      </c>
      <c r="E17" s="5">
        <f t="shared" si="1"/>
        <v>17312.531480097939</v>
      </c>
      <c r="F17" s="5">
        <f t="shared" si="2"/>
        <v>5954.2915282519771</v>
      </c>
      <c r="G17" s="5">
        <f t="shared" si="3"/>
        <v>20858.239951845964</v>
      </c>
      <c r="H17" s="23">
        <f t="shared" si="11"/>
        <v>12444.762459918913</v>
      </c>
      <c r="I17" s="5">
        <f t="shared" si="4"/>
        <v>32593.650951549498</v>
      </c>
      <c r="J17" s="23"/>
      <c r="K17" s="23">
        <f t="shared" si="5"/>
        <v>41.716479903691926</v>
      </c>
      <c r="L17" s="23"/>
      <c r="M17" s="23">
        <f t="shared" si="6"/>
        <v>32635.367431453189</v>
      </c>
      <c r="N17" s="23">
        <f>J17+L17+Grade14!I17</f>
        <v>31780.970216201491</v>
      </c>
      <c r="O17" s="23">
        <f t="shared" si="7"/>
        <v>524.59989016454324</v>
      </c>
      <c r="P17" s="23">
        <f t="shared" si="8"/>
        <v>483.5686047671843</v>
      </c>
      <c r="Q17" s="23"/>
    </row>
    <row r="18" spans="1:17" x14ac:dyDescent="0.2">
      <c r="A18" s="5">
        <v>27</v>
      </c>
      <c r="B18" s="1">
        <f t="shared" si="9"/>
        <v>1.1596934182128902</v>
      </c>
      <c r="C18" s="5">
        <f t="shared" si="10"/>
        <v>28177.53421749776</v>
      </c>
      <c r="D18" s="5">
        <f t="shared" si="0"/>
        <v>27460.614767100386</v>
      </c>
      <c r="E18" s="5">
        <f t="shared" si="1"/>
        <v>17960.614767100386</v>
      </c>
      <c r="F18" s="5">
        <f t="shared" si="2"/>
        <v>6165.8907214582759</v>
      </c>
      <c r="G18" s="5">
        <f t="shared" si="3"/>
        <v>21294.72404564211</v>
      </c>
      <c r="H18" s="23">
        <f t="shared" si="11"/>
        <v>12755.881521416886</v>
      </c>
      <c r="I18" s="5">
        <f t="shared" si="4"/>
        <v>33323.520320338233</v>
      </c>
      <c r="J18" s="23"/>
      <c r="K18" s="23">
        <f t="shared" si="5"/>
        <v>42.589448091284218</v>
      </c>
      <c r="L18" s="23"/>
      <c r="M18" s="23">
        <f t="shared" si="6"/>
        <v>33366.109768429516</v>
      </c>
      <c r="N18" s="23">
        <f>J18+L18+Grade14!I18</f>
        <v>32489.99723660653</v>
      </c>
      <c r="O18" s="23">
        <f t="shared" si="7"/>
        <v>537.9330945393142</v>
      </c>
      <c r="P18" s="23">
        <f t="shared" si="8"/>
        <v>489.1737555543188</v>
      </c>
      <c r="Q18" s="23"/>
    </row>
    <row r="19" spans="1:17" x14ac:dyDescent="0.2">
      <c r="A19" s="5">
        <v>28</v>
      </c>
      <c r="B19" s="1">
        <f t="shared" si="9"/>
        <v>1.1886857536682125</v>
      </c>
      <c r="C19" s="5">
        <f t="shared" si="10"/>
        <v>28881.972572935203</v>
      </c>
      <c r="D19" s="5">
        <f t="shared" si="0"/>
        <v>28124.900136277894</v>
      </c>
      <c r="E19" s="5">
        <f t="shared" si="1"/>
        <v>18624.900136277894</v>
      </c>
      <c r="F19" s="5">
        <f t="shared" si="2"/>
        <v>6382.7798944947326</v>
      </c>
      <c r="G19" s="5">
        <f t="shared" si="3"/>
        <v>21742.120241783163</v>
      </c>
      <c r="H19" s="23">
        <f t="shared" si="11"/>
        <v>13074.778559452308</v>
      </c>
      <c r="I19" s="5">
        <f t="shared" si="4"/>
        <v>34071.636423346688</v>
      </c>
      <c r="J19" s="23"/>
      <c r="K19" s="23">
        <f t="shared" si="5"/>
        <v>43.484240483566325</v>
      </c>
      <c r="L19" s="23"/>
      <c r="M19" s="23">
        <f t="shared" si="6"/>
        <v>34115.120663830254</v>
      </c>
      <c r="N19" s="23">
        <f>J19+L19+Grade14!I19</f>
        <v>33216.749932521692</v>
      </c>
      <c r="O19" s="23">
        <f t="shared" si="7"/>
        <v>551.59962902345728</v>
      </c>
      <c r="P19" s="23">
        <f t="shared" si="8"/>
        <v>494.83890163300606</v>
      </c>
      <c r="Q19" s="23"/>
    </row>
    <row r="20" spans="1:17" x14ac:dyDescent="0.2">
      <c r="A20" s="5">
        <v>29</v>
      </c>
      <c r="B20" s="1">
        <f t="shared" si="9"/>
        <v>1.2184028975099177</v>
      </c>
      <c r="C20" s="5">
        <f t="shared" si="10"/>
        <v>29604.021887258579</v>
      </c>
      <c r="D20" s="5">
        <f t="shared" si="0"/>
        <v>28805.792639684838</v>
      </c>
      <c r="E20" s="5">
        <f t="shared" si="1"/>
        <v>19305.792639684838</v>
      </c>
      <c r="F20" s="5">
        <f t="shared" si="2"/>
        <v>6605.0912968570992</v>
      </c>
      <c r="G20" s="5">
        <f t="shared" si="3"/>
        <v>22200.701342827739</v>
      </c>
      <c r="H20" s="23">
        <f t="shared" si="11"/>
        <v>13401.648023438614</v>
      </c>
      <c r="I20" s="5">
        <f t="shared" si="4"/>
        <v>34838.455428930349</v>
      </c>
      <c r="J20" s="23"/>
      <c r="K20" s="23">
        <f t="shared" si="5"/>
        <v>44.401402685655476</v>
      </c>
      <c r="L20" s="23"/>
      <c r="M20" s="23">
        <f t="shared" si="6"/>
        <v>34882.856831616002</v>
      </c>
      <c r="N20" s="23">
        <f>J20+L20+Grade14!I20</f>
        <v>33961.671445834727</v>
      </c>
      <c r="O20" s="23">
        <f t="shared" si="7"/>
        <v>565.60782686970424</v>
      </c>
      <c r="P20" s="23">
        <f t="shared" si="8"/>
        <v>500.56474987095027</v>
      </c>
      <c r="Q20" s="23"/>
    </row>
    <row r="21" spans="1:17" x14ac:dyDescent="0.2">
      <c r="A21" s="5">
        <v>30</v>
      </c>
      <c r="B21" s="1">
        <f t="shared" si="9"/>
        <v>1.2488629699476654</v>
      </c>
      <c r="C21" s="5">
        <f t="shared" si="10"/>
        <v>30344.12243444004</v>
      </c>
      <c r="D21" s="5">
        <f t="shared" si="0"/>
        <v>29503.707455676958</v>
      </c>
      <c r="E21" s="5">
        <f t="shared" si="1"/>
        <v>20003.707455676958</v>
      </c>
      <c r="F21" s="5">
        <f t="shared" si="2"/>
        <v>6832.9604842785266</v>
      </c>
      <c r="G21" s="5">
        <f t="shared" si="3"/>
        <v>22670.746971398432</v>
      </c>
      <c r="H21" s="23">
        <f t="shared" si="11"/>
        <v>13736.689224024578</v>
      </c>
      <c r="I21" s="5">
        <f t="shared" si="4"/>
        <v>35624.444909653612</v>
      </c>
      <c r="J21" s="23"/>
      <c r="K21" s="23">
        <f t="shared" si="5"/>
        <v>45.341493942796866</v>
      </c>
      <c r="L21" s="23"/>
      <c r="M21" s="23">
        <f t="shared" si="6"/>
        <v>35669.786403596408</v>
      </c>
      <c r="N21" s="23">
        <f>J21+L21+Grade14!I21</f>
        <v>34725.215996980602</v>
      </c>
      <c r="O21" s="23">
        <f t="shared" si="7"/>
        <v>579.96622966210555</v>
      </c>
      <c r="P21" s="23">
        <f t="shared" si="8"/>
        <v>506.35201455299324</v>
      </c>
      <c r="Q21" s="23"/>
    </row>
    <row r="22" spans="1:17" x14ac:dyDescent="0.2">
      <c r="A22" s="5">
        <v>31</v>
      </c>
      <c r="B22" s="1">
        <f t="shared" si="9"/>
        <v>1.2800845441963571</v>
      </c>
      <c r="C22" s="5">
        <f t="shared" si="10"/>
        <v>31102.725495301042</v>
      </c>
      <c r="D22" s="5">
        <f t="shared" si="0"/>
        <v>30219.070142068882</v>
      </c>
      <c r="E22" s="5">
        <f t="shared" si="1"/>
        <v>20719.070142068882</v>
      </c>
      <c r="F22" s="5">
        <f t="shared" si="2"/>
        <v>7066.5264013854885</v>
      </c>
      <c r="G22" s="5">
        <f t="shared" si="3"/>
        <v>23152.543740683395</v>
      </c>
      <c r="H22" s="23">
        <f t="shared" si="11"/>
        <v>14080.106454625195</v>
      </c>
      <c r="I22" s="5">
        <f t="shared" si="4"/>
        <v>36430.084127394955</v>
      </c>
      <c r="J22" s="23"/>
      <c r="K22" s="23">
        <f t="shared" si="5"/>
        <v>46.30508748136679</v>
      </c>
      <c r="L22" s="23"/>
      <c r="M22" s="23">
        <f t="shared" si="6"/>
        <v>36476.389214876319</v>
      </c>
      <c r="N22" s="23">
        <f>J22+L22+Grade14!I22</f>
        <v>35507.849161905113</v>
      </c>
      <c r="O22" s="23">
        <f t="shared" si="7"/>
        <v>594.68359252432253</v>
      </c>
      <c r="P22" s="23">
        <f t="shared" si="8"/>
        <v>512.20141747060859</v>
      </c>
      <c r="Q22" s="23"/>
    </row>
    <row r="23" spans="1:17" x14ac:dyDescent="0.2">
      <c r="A23" s="5">
        <v>32</v>
      </c>
      <c r="B23" s="1">
        <f t="shared" si="9"/>
        <v>1.312086657801266</v>
      </c>
      <c r="C23" s="5">
        <f t="shared" si="10"/>
        <v>31880.293632683566</v>
      </c>
      <c r="D23" s="5">
        <f t="shared" si="0"/>
        <v>30952.316895620603</v>
      </c>
      <c r="E23" s="5">
        <f t="shared" si="1"/>
        <v>21452.316895620603</v>
      </c>
      <c r="F23" s="5">
        <f t="shared" si="2"/>
        <v>7305.9314664201256</v>
      </c>
      <c r="G23" s="5">
        <f t="shared" si="3"/>
        <v>23646.385429200476</v>
      </c>
      <c r="H23" s="23">
        <f t="shared" si="11"/>
        <v>14432.109115990823</v>
      </c>
      <c r="I23" s="5">
        <f t="shared" si="4"/>
        <v>37255.864325579823</v>
      </c>
      <c r="J23" s="23"/>
      <c r="K23" s="23">
        <f t="shared" si="5"/>
        <v>47.292770858400957</v>
      </c>
      <c r="L23" s="23"/>
      <c r="M23" s="23">
        <f t="shared" si="6"/>
        <v>37303.157096438226</v>
      </c>
      <c r="N23" s="23">
        <f>J23+L23+Grade14!I23</f>
        <v>36310.04815595274</v>
      </c>
      <c r="O23" s="23">
        <f t="shared" si="7"/>
        <v>609.76888945808741</v>
      </c>
      <c r="P23" s="23">
        <f t="shared" si="8"/>
        <v>518.11368801227377</v>
      </c>
      <c r="Q23" s="23"/>
    </row>
    <row r="24" spans="1:17" x14ac:dyDescent="0.2">
      <c r="A24" s="5">
        <v>33</v>
      </c>
      <c r="B24" s="1">
        <f t="shared" si="9"/>
        <v>1.3448888242462975</v>
      </c>
      <c r="C24" s="5">
        <f t="shared" si="10"/>
        <v>32677.300973500653</v>
      </c>
      <c r="D24" s="5">
        <f t="shared" si="0"/>
        <v>31703.894818011115</v>
      </c>
      <c r="E24" s="5">
        <f t="shared" si="1"/>
        <v>22203.894818011115</v>
      </c>
      <c r="F24" s="5">
        <f t="shared" si="2"/>
        <v>7551.3216580806293</v>
      </c>
      <c r="G24" s="5">
        <f t="shared" si="3"/>
        <v>24152.573159930485</v>
      </c>
      <c r="H24" s="23">
        <f t="shared" si="11"/>
        <v>14792.911843890592</v>
      </c>
      <c r="I24" s="5">
        <f t="shared" si="4"/>
        <v>38102.289028719315</v>
      </c>
      <c r="J24" s="23"/>
      <c r="K24" s="23">
        <f t="shared" si="5"/>
        <v>48.305146319860974</v>
      </c>
      <c r="L24" s="23"/>
      <c r="M24" s="23">
        <f t="shared" si="6"/>
        <v>38150.594175039179</v>
      </c>
      <c r="N24" s="23">
        <f>J24+L24+Grade14!I24</f>
        <v>37132.302124851551</v>
      </c>
      <c r="O24" s="23">
        <f t="shared" si="7"/>
        <v>625.23131881520192</v>
      </c>
      <c r="P24" s="23">
        <f t="shared" si="8"/>
        <v>524.08956325483143</v>
      </c>
      <c r="Q24" s="23"/>
    </row>
    <row r="25" spans="1:17" x14ac:dyDescent="0.2">
      <c r="A25" s="5">
        <v>34</v>
      </c>
      <c r="B25" s="1">
        <f t="shared" si="9"/>
        <v>1.3785110448524549</v>
      </c>
      <c r="C25" s="5">
        <f t="shared" si="10"/>
        <v>33494.23349783817</v>
      </c>
      <c r="D25" s="5">
        <f t="shared" si="0"/>
        <v>32474.262188461395</v>
      </c>
      <c r="E25" s="5">
        <f t="shared" si="1"/>
        <v>22974.262188461395</v>
      </c>
      <c r="F25" s="5">
        <f t="shared" si="2"/>
        <v>7802.8466045326459</v>
      </c>
      <c r="G25" s="5">
        <f t="shared" si="3"/>
        <v>24671.415583928749</v>
      </c>
      <c r="H25" s="23">
        <f t="shared" si="11"/>
        <v>15162.734639987855</v>
      </c>
      <c r="I25" s="5">
        <f t="shared" si="4"/>
        <v>38969.874349437297</v>
      </c>
      <c r="J25" s="23"/>
      <c r="K25" s="23">
        <f t="shared" si="5"/>
        <v>49.342831167857497</v>
      </c>
      <c r="L25" s="23"/>
      <c r="M25" s="23">
        <f t="shared" si="6"/>
        <v>39019.217180605156</v>
      </c>
      <c r="N25" s="23">
        <f>J25+L25+Grade14!I25</f>
        <v>37975.112442972844</v>
      </c>
      <c r="O25" s="23">
        <f t="shared" si="7"/>
        <v>641.08030890623866</v>
      </c>
      <c r="P25" s="23">
        <f t="shared" si="8"/>
        <v>530.1297880557039</v>
      </c>
      <c r="Q25" s="23"/>
    </row>
    <row r="26" spans="1:17" x14ac:dyDescent="0.2">
      <c r="A26" s="5">
        <v>35</v>
      </c>
      <c r="B26" s="1">
        <f t="shared" si="9"/>
        <v>1.4129738209737661</v>
      </c>
      <c r="C26" s="5">
        <f t="shared" si="10"/>
        <v>34331.589335284116</v>
      </c>
      <c r="D26" s="5">
        <f t="shared" si="0"/>
        <v>33263.888743172916</v>
      </c>
      <c r="E26" s="5">
        <f t="shared" si="1"/>
        <v>23763.888743172916</v>
      </c>
      <c r="F26" s="5">
        <f t="shared" si="2"/>
        <v>8060.6596746459572</v>
      </c>
      <c r="G26" s="5">
        <f t="shared" si="3"/>
        <v>25203.229068526958</v>
      </c>
      <c r="H26" s="23">
        <f t="shared" si="11"/>
        <v>15541.803005987551</v>
      </c>
      <c r="I26" s="5">
        <f t="shared" si="4"/>
        <v>39859.149303173217</v>
      </c>
      <c r="J26" s="23"/>
      <c r="K26" s="23">
        <f t="shared" si="5"/>
        <v>50.406458137053917</v>
      </c>
      <c r="L26" s="23"/>
      <c r="M26" s="23">
        <f t="shared" si="6"/>
        <v>39909.555761310272</v>
      </c>
      <c r="N26" s="23">
        <f>J26+L26+Grade14!I26</f>
        <v>38838.993019047164</v>
      </c>
      <c r="O26" s="23">
        <f t="shared" si="7"/>
        <v>657.32552374954764</v>
      </c>
      <c r="P26" s="23">
        <f t="shared" si="8"/>
        <v>536.23511514612755</v>
      </c>
      <c r="Q26" s="23"/>
    </row>
    <row r="27" spans="1:17" x14ac:dyDescent="0.2">
      <c r="A27" s="5">
        <v>36</v>
      </c>
      <c r="B27" s="1">
        <f t="shared" si="9"/>
        <v>1.4482981664981105</v>
      </c>
      <c r="C27" s="5">
        <f t="shared" si="10"/>
        <v>35189.879068666225</v>
      </c>
      <c r="D27" s="5">
        <f t="shared" si="0"/>
        <v>34073.255961752242</v>
      </c>
      <c r="E27" s="5">
        <f t="shared" si="1"/>
        <v>24573.255961752242</v>
      </c>
      <c r="F27" s="5">
        <f t="shared" si="2"/>
        <v>8324.9180715121074</v>
      </c>
      <c r="G27" s="5">
        <f t="shared" si="3"/>
        <v>25748.337890240135</v>
      </c>
      <c r="H27" s="23">
        <f t="shared" si="11"/>
        <v>15930.348081137241</v>
      </c>
      <c r="I27" s="5">
        <f t="shared" si="4"/>
        <v>40770.656130752555</v>
      </c>
      <c r="J27" s="23"/>
      <c r="K27" s="23">
        <f t="shared" si="5"/>
        <v>51.496675780480267</v>
      </c>
      <c r="L27" s="23"/>
      <c r="M27" s="23">
        <f t="shared" si="6"/>
        <v>40822.152806533035</v>
      </c>
      <c r="N27" s="23">
        <f>J27+L27+Grade14!I27</f>
        <v>39724.470609523341</v>
      </c>
      <c r="O27" s="23">
        <f t="shared" si="7"/>
        <v>673.97686896395226</v>
      </c>
      <c r="P27" s="23">
        <f t="shared" si="8"/>
        <v>542.40630522531558</v>
      </c>
      <c r="Q27" s="23"/>
    </row>
    <row r="28" spans="1:17" x14ac:dyDescent="0.2">
      <c r="A28" s="5">
        <v>37</v>
      </c>
      <c r="B28" s="1">
        <f t="shared" si="9"/>
        <v>1.4845056206605631</v>
      </c>
      <c r="C28" s="5">
        <f t="shared" si="10"/>
        <v>36069.62604538288</v>
      </c>
      <c r="D28" s="5">
        <f t="shared" si="0"/>
        <v>34902.85736079605</v>
      </c>
      <c r="E28" s="5">
        <f t="shared" si="1"/>
        <v>25402.85736079605</v>
      </c>
      <c r="F28" s="5">
        <f t="shared" si="2"/>
        <v>8595.7829282999101</v>
      </c>
      <c r="G28" s="5">
        <f t="shared" si="3"/>
        <v>26307.074432496142</v>
      </c>
      <c r="H28" s="23">
        <f t="shared" si="11"/>
        <v>16328.606783165671</v>
      </c>
      <c r="I28" s="5">
        <f t="shared" si="4"/>
        <v>41704.950629021369</v>
      </c>
      <c r="J28" s="23"/>
      <c r="K28" s="23">
        <f t="shared" si="5"/>
        <v>52.614148864992281</v>
      </c>
      <c r="L28" s="23"/>
      <c r="M28" s="23">
        <f t="shared" si="6"/>
        <v>41757.564777886364</v>
      </c>
      <c r="N28" s="23">
        <f>J28+L28+Grade14!I28</f>
        <v>40632.085139761424</v>
      </c>
      <c r="O28" s="23">
        <f t="shared" si="7"/>
        <v>691.04449780871107</v>
      </c>
      <c r="P28" s="23">
        <f t="shared" si="8"/>
        <v>548.64412705554957</v>
      </c>
      <c r="Q28" s="23"/>
    </row>
    <row r="29" spans="1:17" x14ac:dyDescent="0.2">
      <c r="A29" s="5">
        <v>38</v>
      </c>
      <c r="B29" s="1">
        <f t="shared" si="9"/>
        <v>1.521618261177077</v>
      </c>
      <c r="C29" s="5">
        <f t="shared" si="10"/>
        <v>36971.366696517449</v>
      </c>
      <c r="D29" s="5">
        <f t="shared" si="0"/>
        <v>35753.198794815951</v>
      </c>
      <c r="E29" s="5">
        <f t="shared" si="1"/>
        <v>26253.198794815951</v>
      </c>
      <c r="F29" s="5">
        <f t="shared" si="2"/>
        <v>8873.419406507408</v>
      </c>
      <c r="G29" s="5">
        <f t="shared" si="3"/>
        <v>26879.779388308543</v>
      </c>
      <c r="H29" s="23">
        <f t="shared" si="11"/>
        <v>16736.821952744813</v>
      </c>
      <c r="I29" s="5">
        <f t="shared" si="4"/>
        <v>42662.602489746903</v>
      </c>
      <c r="J29" s="23"/>
      <c r="K29" s="23">
        <f t="shared" si="5"/>
        <v>53.759558776617091</v>
      </c>
      <c r="L29" s="23"/>
      <c r="M29" s="23">
        <f t="shared" si="6"/>
        <v>42716.362048523522</v>
      </c>
      <c r="N29" s="23">
        <f>J29+L29+Grade14!I29</f>
        <v>41562.390033255462</v>
      </c>
      <c r="O29" s="23">
        <f t="shared" si="7"/>
        <v>708.53881737458767</v>
      </c>
      <c r="P29" s="23">
        <f t="shared" si="8"/>
        <v>554.94935755834081</v>
      </c>
      <c r="Q29" s="23"/>
    </row>
    <row r="30" spans="1:17" x14ac:dyDescent="0.2">
      <c r="A30" s="5">
        <v>39</v>
      </c>
      <c r="B30" s="1">
        <f t="shared" si="9"/>
        <v>1.559658717706504</v>
      </c>
      <c r="C30" s="5">
        <f t="shared" si="10"/>
        <v>37895.650863930387</v>
      </c>
      <c r="D30" s="5">
        <f t="shared" si="0"/>
        <v>36624.798764686348</v>
      </c>
      <c r="E30" s="5">
        <f t="shared" si="1"/>
        <v>27124.798764686348</v>
      </c>
      <c r="F30" s="5">
        <f t="shared" si="2"/>
        <v>9157.9967966700933</v>
      </c>
      <c r="G30" s="5">
        <f t="shared" si="3"/>
        <v>27466.801968016254</v>
      </c>
      <c r="H30" s="23">
        <f t="shared" si="11"/>
        <v>17155.242501563433</v>
      </c>
      <c r="I30" s="5">
        <f t="shared" si="4"/>
        <v>43644.195646990571</v>
      </c>
      <c r="J30" s="23"/>
      <c r="K30" s="23">
        <f t="shared" si="5"/>
        <v>54.933603936032512</v>
      </c>
      <c r="L30" s="23"/>
      <c r="M30" s="23">
        <f t="shared" si="6"/>
        <v>43699.129250926606</v>
      </c>
      <c r="N30" s="23">
        <f>J30+L30+Grade14!I30</f>
        <v>42515.952549086847</v>
      </c>
      <c r="O30" s="23">
        <f t="shared" si="7"/>
        <v>726.47049492961025</v>
      </c>
      <c r="P30" s="23">
        <f t="shared" si="8"/>
        <v>561.32278191151659</v>
      </c>
      <c r="Q30" s="23"/>
    </row>
    <row r="31" spans="1:17" x14ac:dyDescent="0.2">
      <c r="A31" s="5">
        <v>40</v>
      </c>
      <c r="B31" s="1">
        <f t="shared" si="9"/>
        <v>1.5986501856491666</v>
      </c>
      <c r="C31" s="5">
        <f t="shared" si="10"/>
        <v>38843.042135528638</v>
      </c>
      <c r="D31" s="5">
        <f t="shared" si="0"/>
        <v>37518.188733803501</v>
      </c>
      <c r="E31" s="5">
        <f t="shared" si="1"/>
        <v>28018.188733803501</v>
      </c>
      <c r="F31" s="5">
        <f t="shared" si="2"/>
        <v>9449.6886215868435</v>
      </c>
      <c r="G31" s="5">
        <f t="shared" si="3"/>
        <v>28068.500112216658</v>
      </c>
      <c r="H31" s="23">
        <f t="shared" si="11"/>
        <v>17584.12356410252</v>
      </c>
      <c r="I31" s="5">
        <f t="shared" si="4"/>
        <v>44650.328633165336</v>
      </c>
      <c r="J31" s="23"/>
      <c r="K31" s="23">
        <f t="shared" si="5"/>
        <v>56.137000224433315</v>
      </c>
      <c r="L31" s="23"/>
      <c r="M31" s="23">
        <f t="shared" si="6"/>
        <v>44706.465633389773</v>
      </c>
      <c r="N31" s="23">
        <f>J31+L31+Grade14!I31</f>
        <v>43493.354127814011</v>
      </c>
      <c r="O31" s="23">
        <f t="shared" si="7"/>
        <v>744.85046442351563</v>
      </c>
      <c r="P31" s="23">
        <f t="shared" si="8"/>
        <v>567.76519364734452</v>
      </c>
      <c r="Q31" s="23"/>
    </row>
    <row r="32" spans="1:17" x14ac:dyDescent="0.2">
      <c r="A32" s="5">
        <v>41</v>
      </c>
      <c r="B32" s="1">
        <f t="shared" si="9"/>
        <v>1.6386164402903955</v>
      </c>
      <c r="C32" s="5">
        <f t="shared" si="10"/>
        <v>39814.118188916851</v>
      </c>
      <c r="D32" s="5">
        <f t="shared" si="0"/>
        <v>38433.913452148583</v>
      </c>
      <c r="E32" s="5">
        <f t="shared" si="1"/>
        <v>28933.913452148583</v>
      </c>
      <c r="F32" s="5">
        <f t="shared" si="2"/>
        <v>9748.6727421265132</v>
      </c>
      <c r="G32" s="5">
        <f t="shared" si="3"/>
        <v>28685.24071002207</v>
      </c>
      <c r="H32" s="23">
        <f t="shared" si="11"/>
        <v>18023.726653205078</v>
      </c>
      <c r="I32" s="5">
        <f t="shared" si="4"/>
        <v>45681.614943994457</v>
      </c>
      <c r="J32" s="23"/>
      <c r="K32" s="23">
        <f t="shared" si="5"/>
        <v>57.370481420044143</v>
      </c>
      <c r="L32" s="23"/>
      <c r="M32" s="23">
        <f t="shared" si="6"/>
        <v>45738.985425414503</v>
      </c>
      <c r="N32" s="23">
        <f>J32+L32+Grade14!I32</f>
        <v>44495.19074600935</v>
      </c>
      <c r="O32" s="23">
        <f t="shared" si="7"/>
        <v>763.68993315476257</v>
      </c>
      <c r="P32" s="23">
        <f t="shared" si="8"/>
        <v>574.27739475164401</v>
      </c>
      <c r="Q32" s="23"/>
    </row>
    <row r="33" spans="1:17" x14ac:dyDescent="0.2">
      <c r="A33" s="5">
        <v>42</v>
      </c>
      <c r="B33" s="1">
        <f t="shared" si="9"/>
        <v>1.6795818512976552</v>
      </c>
      <c r="C33" s="5">
        <f t="shared" si="10"/>
        <v>40809.47114363977</v>
      </c>
      <c r="D33" s="5">
        <f t="shared" si="0"/>
        <v>39372.531288452301</v>
      </c>
      <c r="E33" s="5">
        <f t="shared" si="1"/>
        <v>29872.531288452301</v>
      </c>
      <c r="F33" s="5">
        <f t="shared" si="2"/>
        <v>10055.131465679677</v>
      </c>
      <c r="G33" s="5">
        <f t="shared" si="3"/>
        <v>29317.399822772626</v>
      </c>
      <c r="H33" s="23">
        <f t="shared" si="11"/>
        <v>18474.319819535205</v>
      </c>
      <c r="I33" s="5">
        <f t="shared" si="4"/>
        <v>46738.683412594328</v>
      </c>
      <c r="J33" s="23"/>
      <c r="K33" s="23">
        <f t="shared" si="5"/>
        <v>58.63479964554525</v>
      </c>
      <c r="L33" s="23"/>
      <c r="M33" s="23">
        <f t="shared" si="6"/>
        <v>46797.318212239872</v>
      </c>
      <c r="N33" s="23">
        <f>J33+L33+Grade14!I33</f>
        <v>45522.073279659584</v>
      </c>
      <c r="O33" s="23">
        <f t="shared" si="7"/>
        <v>783.00038860429743</v>
      </c>
      <c r="P33" s="23">
        <f t="shared" si="8"/>
        <v>580.86019576398667</v>
      </c>
      <c r="Q33" s="23"/>
    </row>
    <row r="34" spans="1:17" x14ac:dyDescent="0.2">
      <c r="A34" s="5">
        <v>43</v>
      </c>
      <c r="B34" s="1">
        <f t="shared" si="9"/>
        <v>1.7215713975800966</v>
      </c>
      <c r="C34" s="5">
        <f t="shared" si="10"/>
        <v>41829.707922230766</v>
      </c>
      <c r="D34" s="5">
        <f t="shared" si="0"/>
        <v>40334.614570663609</v>
      </c>
      <c r="E34" s="5">
        <f t="shared" si="1"/>
        <v>30834.614570663609</v>
      </c>
      <c r="F34" s="5">
        <f t="shared" si="2"/>
        <v>10369.251657321667</v>
      </c>
      <c r="G34" s="5">
        <f t="shared" si="3"/>
        <v>29965.362913341942</v>
      </c>
      <c r="H34" s="23">
        <f t="shared" si="11"/>
        <v>18936.177815023584</v>
      </c>
      <c r="I34" s="5">
        <f t="shared" si="4"/>
        <v>47822.178592909186</v>
      </c>
      <c r="J34" s="23"/>
      <c r="K34" s="23">
        <f t="shared" si="5"/>
        <v>59.930725826683883</v>
      </c>
      <c r="L34" s="23"/>
      <c r="M34" s="23">
        <f t="shared" si="6"/>
        <v>47882.109318735871</v>
      </c>
      <c r="N34" s="23">
        <f>J34+L34+Grade14!I34</f>
        <v>46574.62787665108</v>
      </c>
      <c r="O34" s="23">
        <f t="shared" si="7"/>
        <v>802.79360544006045</v>
      </c>
      <c r="P34" s="23">
        <f t="shared" si="8"/>
        <v>587.51441587886404</v>
      </c>
      <c r="Q34" s="23"/>
    </row>
    <row r="35" spans="1:17" x14ac:dyDescent="0.2">
      <c r="A35" s="5">
        <v>44</v>
      </c>
      <c r="B35" s="1">
        <f t="shared" si="9"/>
        <v>1.7646106825195991</v>
      </c>
      <c r="C35" s="5">
        <f t="shared" si="10"/>
        <v>42875.450620286538</v>
      </c>
      <c r="D35" s="5">
        <f t="shared" si="0"/>
        <v>41320.749934930202</v>
      </c>
      <c r="E35" s="5">
        <f t="shared" si="1"/>
        <v>31820.749934930202</v>
      </c>
      <c r="F35" s="5">
        <f t="shared" si="2"/>
        <v>10691.224853754711</v>
      </c>
      <c r="G35" s="5">
        <f t="shared" si="3"/>
        <v>30629.525081175489</v>
      </c>
      <c r="H35" s="23">
        <f t="shared" si="11"/>
        <v>19409.582260399173</v>
      </c>
      <c r="I35" s="5">
        <f t="shared" si="4"/>
        <v>48932.76115273191</v>
      </c>
      <c r="J35" s="23"/>
      <c r="K35" s="23">
        <f t="shared" si="5"/>
        <v>61.259050162350981</v>
      </c>
      <c r="L35" s="23"/>
      <c r="M35" s="23">
        <f t="shared" si="6"/>
        <v>48994.020202894259</v>
      </c>
      <c r="N35" s="23">
        <f>J35+L35+Grade14!I35</f>
        <v>47653.496338567347</v>
      </c>
      <c r="O35" s="23">
        <f t="shared" si="7"/>
        <v>823.08165269672475</v>
      </c>
      <c r="P35" s="23">
        <f t="shared" si="8"/>
        <v>594.2408830479992</v>
      </c>
      <c r="Q35" s="23"/>
    </row>
    <row r="36" spans="1:17" x14ac:dyDescent="0.2">
      <c r="A36" s="5">
        <v>45</v>
      </c>
      <c r="B36" s="1">
        <f t="shared" si="9"/>
        <v>1.8087259495825889</v>
      </c>
      <c r="C36" s="5">
        <f t="shared" si="10"/>
        <v>43947.336885793695</v>
      </c>
      <c r="D36" s="5">
        <f t="shared" si="0"/>
        <v>42331.53868330345</v>
      </c>
      <c r="E36" s="5">
        <f t="shared" si="1"/>
        <v>32831.53868330345</v>
      </c>
      <c r="F36" s="5">
        <f t="shared" si="2"/>
        <v>11021.247380098575</v>
      </c>
      <c r="G36" s="5">
        <f t="shared" si="3"/>
        <v>31310.291303204875</v>
      </c>
      <c r="H36" s="23">
        <f t="shared" si="11"/>
        <v>19894.821816909152</v>
      </c>
      <c r="I36" s="5">
        <f t="shared" si="4"/>
        <v>50071.108276550207</v>
      </c>
      <c r="J36" s="23"/>
      <c r="K36" s="23">
        <f t="shared" si="5"/>
        <v>62.620582606409748</v>
      </c>
      <c r="L36" s="23"/>
      <c r="M36" s="23">
        <f t="shared" si="6"/>
        <v>50133.728859156618</v>
      </c>
      <c r="N36" s="23">
        <f>J36+L36+Grade14!I36</f>
        <v>48759.336512031528</v>
      </c>
      <c r="O36" s="23">
        <f t="shared" si="7"/>
        <v>843.87690113480414</v>
      </c>
      <c r="P36" s="23">
        <f t="shared" si="8"/>
        <v>601.04043408363805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1.8539440983221533</v>
      </c>
      <c r="C37" s="5">
        <f t="shared" ref="C37:C56" si="13">pretaxincome*B37/expnorm</f>
        <v>45046.020307938525</v>
      </c>
      <c r="D37" s="5">
        <f t="shared" ref="D37:D56" si="14">IF(A37&lt;startage,1,0)*(C37*(1-initialunempprob))+IF(A37=startage,1,0)*(C37*(1-unempprob))+IF(A37&gt;startage,1,0)*(C37*(1-unempprob)+unempprob*300*52)</f>
        <v>43367.59715038602</v>
      </c>
      <c r="E37" s="5">
        <f t="shared" si="1"/>
        <v>33867.59715038602</v>
      </c>
      <c r="F37" s="5">
        <f t="shared" si="2"/>
        <v>11359.520469601035</v>
      </c>
      <c r="G37" s="5">
        <f t="shared" si="3"/>
        <v>32008.076680784987</v>
      </c>
      <c r="H37" s="23">
        <f t="shared" si="11"/>
        <v>20392.192362331876</v>
      </c>
      <c r="I37" s="5">
        <f t="shared" ref="I37:I56" si="15">G37+IF(A37&lt;startage,1,0)*(H37*(1-initialunempprob))+IF(A37&gt;=startage,1,0)*(H37*(1-unempprob))</f>
        <v>51237.914078463946</v>
      </c>
      <c r="J37" s="23"/>
      <c r="K37" s="23">
        <f t="shared" ref="K37:K56" si="16">IF(A37&gt;=startage,1,0)*0.002*G37</f>
        <v>64.016153361569977</v>
      </c>
      <c r="L37" s="23"/>
      <c r="M37" s="23">
        <f t="shared" si="6"/>
        <v>51301.930231825514</v>
      </c>
      <c r="N37" s="23">
        <f>J37+L37+Grade14!I37</f>
        <v>49892.822689832319</v>
      </c>
      <c r="O37" s="23">
        <f t="shared" si="7"/>
        <v>865.19203078382259</v>
      </c>
      <c r="P37" s="23">
        <f t="shared" ref="P37:P68" si="17">O37/return^(A37-startage+1)</f>
        <v>607.91391476298224</v>
      </c>
      <c r="Q37" s="23"/>
    </row>
    <row r="38" spans="1:17" x14ac:dyDescent="0.2">
      <c r="A38" s="5">
        <v>47</v>
      </c>
      <c r="B38" s="1">
        <f t="shared" si="12"/>
        <v>1.9002927007802071</v>
      </c>
      <c r="C38" s="5">
        <f t="shared" si="13"/>
        <v>46172.170815636993</v>
      </c>
      <c r="D38" s="5">
        <f t="shared" si="14"/>
        <v>44429.557079145678</v>
      </c>
      <c r="E38" s="5">
        <f t="shared" si="1"/>
        <v>34929.557079145678</v>
      </c>
      <c r="F38" s="5">
        <f t="shared" si="2"/>
        <v>11749.206094255633</v>
      </c>
      <c r="G38" s="5">
        <f t="shared" si="3"/>
        <v>32680.350984890043</v>
      </c>
      <c r="H38" s="23">
        <f t="shared" ref="H38:H56" si="18">benefits*B38/expnorm</f>
        <v>20901.997171390176</v>
      </c>
      <c r="I38" s="5">
        <f t="shared" si="15"/>
        <v>52390.934317510983</v>
      </c>
      <c r="J38" s="23"/>
      <c r="K38" s="23">
        <f t="shared" si="16"/>
        <v>65.360701969780081</v>
      </c>
      <c r="L38" s="23"/>
      <c r="M38" s="23">
        <f t="shared" si="6"/>
        <v>52456.295019480764</v>
      </c>
      <c r="N38" s="23">
        <f>J38+L38+Grade14!I38</f>
        <v>51054.646022078123</v>
      </c>
      <c r="O38" s="23">
        <f t="shared" si="7"/>
        <v>860.61248440522093</v>
      </c>
      <c r="P38" s="23">
        <f t="shared" si="17"/>
        <v>596.54361152687909</v>
      </c>
      <c r="Q38" s="23"/>
    </row>
    <row r="39" spans="1:17" x14ac:dyDescent="0.2">
      <c r="A39" s="5">
        <v>48</v>
      </c>
      <c r="B39" s="1">
        <f t="shared" si="12"/>
        <v>1.9478000182997122</v>
      </c>
      <c r="C39" s="5">
        <f t="shared" si="13"/>
        <v>47326.475086027916</v>
      </c>
      <c r="D39" s="5">
        <f t="shared" si="14"/>
        <v>45518.066006124318</v>
      </c>
      <c r="E39" s="5">
        <f t="shared" si="1"/>
        <v>36018.066006124318</v>
      </c>
      <c r="F39" s="5">
        <f t="shared" si="2"/>
        <v>12213.455151612021</v>
      </c>
      <c r="G39" s="5">
        <f t="shared" si="3"/>
        <v>33304.610854512299</v>
      </c>
      <c r="H39" s="23">
        <f t="shared" si="18"/>
        <v>21424.547100674929</v>
      </c>
      <c r="I39" s="5">
        <f t="shared" si="15"/>
        <v>53507.958770448757</v>
      </c>
      <c r="J39" s="23"/>
      <c r="K39" s="23">
        <f t="shared" si="16"/>
        <v>66.609221709024595</v>
      </c>
      <c r="L39" s="23"/>
      <c r="M39" s="23">
        <f t="shared" si="6"/>
        <v>53574.567992157783</v>
      </c>
      <c r="N39" s="23">
        <f>J39+L39+Grade14!I39</f>
        <v>52227.352169897815</v>
      </c>
      <c r="O39" s="23">
        <f t="shared" si="7"/>
        <v>827.19051486761941</v>
      </c>
      <c r="P39" s="23">
        <f t="shared" si="17"/>
        <v>565.64647724985912</v>
      </c>
      <c r="Q39" s="23"/>
    </row>
    <row r="40" spans="1:17" x14ac:dyDescent="0.2">
      <c r="A40" s="5">
        <v>49</v>
      </c>
      <c r="B40" s="1">
        <f t="shared" si="12"/>
        <v>1.9964950187572048</v>
      </c>
      <c r="C40" s="5">
        <f t="shared" si="13"/>
        <v>48509.636963178615</v>
      </c>
      <c r="D40" s="5">
        <f t="shared" si="14"/>
        <v>46633.787656277425</v>
      </c>
      <c r="E40" s="5">
        <f t="shared" si="1"/>
        <v>37133.787656277425</v>
      </c>
      <c r="F40" s="5">
        <f t="shared" si="2"/>
        <v>12689.310435402323</v>
      </c>
      <c r="G40" s="5">
        <f t="shared" si="3"/>
        <v>33944.477220875102</v>
      </c>
      <c r="H40" s="23">
        <f t="shared" si="18"/>
        <v>21960.160778191799</v>
      </c>
      <c r="I40" s="5">
        <f t="shared" si="15"/>
        <v>54652.908834709968</v>
      </c>
      <c r="J40" s="23"/>
      <c r="K40" s="23">
        <f t="shared" si="16"/>
        <v>67.888954441750201</v>
      </c>
      <c r="L40" s="23"/>
      <c r="M40" s="23">
        <f t="shared" si="6"/>
        <v>54720.797789151715</v>
      </c>
      <c r="N40" s="23">
        <f>J40+L40+Grade14!I40</f>
        <v>53339.83973914526</v>
      </c>
      <c r="O40" s="23">
        <f t="shared" si="7"/>
        <v>847.90824270396524</v>
      </c>
      <c r="P40" s="23">
        <f t="shared" si="17"/>
        <v>571.99651352618253</v>
      </c>
      <c r="Q40" s="23"/>
    </row>
    <row r="41" spans="1:17" x14ac:dyDescent="0.2">
      <c r="A41" s="5">
        <v>50</v>
      </c>
      <c r="B41" s="1">
        <f t="shared" si="12"/>
        <v>2.0464073942261352</v>
      </c>
      <c r="C41" s="5">
        <f t="shared" si="13"/>
        <v>49722.377887258081</v>
      </c>
      <c r="D41" s="5">
        <f t="shared" si="14"/>
        <v>47777.402347684365</v>
      </c>
      <c r="E41" s="5">
        <f t="shared" si="1"/>
        <v>38277.402347684365</v>
      </c>
      <c r="F41" s="5">
        <f t="shared" si="2"/>
        <v>13177.062101287382</v>
      </c>
      <c r="G41" s="5">
        <f t="shared" si="3"/>
        <v>34600.340246396983</v>
      </c>
      <c r="H41" s="23">
        <f t="shared" si="18"/>
        <v>22509.164797646594</v>
      </c>
      <c r="I41" s="5">
        <f t="shared" si="15"/>
        <v>55826.482650577716</v>
      </c>
      <c r="J41" s="23"/>
      <c r="K41" s="23">
        <f t="shared" si="16"/>
        <v>69.200680492793964</v>
      </c>
      <c r="L41" s="23"/>
      <c r="M41" s="23">
        <f t="shared" si="6"/>
        <v>55895.683331070511</v>
      </c>
      <c r="N41" s="23">
        <f>J41+L41+Grade14!I41</f>
        <v>54480.139497623881</v>
      </c>
      <c r="O41" s="23">
        <f t="shared" si="7"/>
        <v>869.14391373623062</v>
      </c>
      <c r="P41" s="23">
        <f t="shared" si="17"/>
        <v>578.41720350420087</v>
      </c>
      <c r="Q41" s="23"/>
    </row>
    <row r="42" spans="1:17" x14ac:dyDescent="0.2">
      <c r="A42" s="5">
        <v>51</v>
      </c>
      <c r="B42" s="1">
        <f t="shared" si="12"/>
        <v>2.097567579081788</v>
      </c>
      <c r="C42" s="5">
        <f t="shared" si="13"/>
        <v>50965.437334439521</v>
      </c>
      <c r="D42" s="5">
        <f t="shared" si="14"/>
        <v>48949.607406376461</v>
      </c>
      <c r="E42" s="5">
        <f t="shared" si="1"/>
        <v>39449.607406376461</v>
      </c>
      <c r="F42" s="5">
        <f t="shared" si="2"/>
        <v>13677.007558819561</v>
      </c>
      <c r="G42" s="5">
        <f t="shared" si="3"/>
        <v>35272.599847556899</v>
      </c>
      <c r="H42" s="23">
        <f t="shared" si="18"/>
        <v>23071.893917587753</v>
      </c>
      <c r="I42" s="5">
        <f t="shared" si="15"/>
        <v>57029.395811842151</v>
      </c>
      <c r="J42" s="23"/>
      <c r="K42" s="23">
        <f t="shared" si="16"/>
        <v>70.545199695113794</v>
      </c>
      <c r="L42" s="23"/>
      <c r="M42" s="23">
        <f t="shared" si="6"/>
        <v>57099.941011537267</v>
      </c>
      <c r="N42" s="23">
        <f>J42+L42+Grade14!I42</f>
        <v>55648.946750064497</v>
      </c>
      <c r="O42" s="23">
        <f t="shared" si="7"/>
        <v>890.91047654427916</v>
      </c>
      <c r="P42" s="23">
        <f t="shared" si="17"/>
        <v>584.90934180965507</v>
      </c>
      <c r="Q42" s="23"/>
    </row>
    <row r="43" spans="1:17" x14ac:dyDescent="0.2">
      <c r="A43" s="5">
        <v>52</v>
      </c>
      <c r="B43" s="1">
        <f t="shared" si="12"/>
        <v>2.1500067685588333</v>
      </c>
      <c r="C43" s="5">
        <f t="shared" si="13"/>
        <v>52239.573267800522</v>
      </c>
      <c r="D43" s="5">
        <f t="shared" si="14"/>
        <v>50151.117591535884</v>
      </c>
      <c r="E43" s="5">
        <f t="shared" si="1"/>
        <v>40651.117591535884</v>
      </c>
      <c r="F43" s="5">
        <f t="shared" si="2"/>
        <v>14189.451652790056</v>
      </c>
      <c r="G43" s="5">
        <f t="shared" si="3"/>
        <v>35961.665938745828</v>
      </c>
      <c r="H43" s="23">
        <f t="shared" si="18"/>
        <v>23648.691265527454</v>
      </c>
      <c r="I43" s="5">
        <f t="shared" si="15"/>
        <v>58262.381802138218</v>
      </c>
      <c r="J43" s="23"/>
      <c r="K43" s="23">
        <f t="shared" si="16"/>
        <v>71.923331877491663</v>
      </c>
      <c r="L43" s="23"/>
      <c r="M43" s="23">
        <f t="shared" si="6"/>
        <v>58334.305134015711</v>
      </c>
      <c r="N43" s="23">
        <f>J43+L43+Grade14!I43</f>
        <v>56846.974183816099</v>
      </c>
      <c r="O43" s="23">
        <f t="shared" ref="O43:O69" si="19">IF(A43&lt;startage,1,0)*(M43-N43)+IF(A43&gt;=startage,1,0)*(completionprob*(part*(I43-N43)+K43))</f>
        <v>913.22120342256062</v>
      </c>
      <c r="P43" s="23">
        <f t="shared" si="17"/>
        <v>591.47373189019743</v>
      </c>
      <c r="Q43" s="23"/>
    </row>
    <row r="44" spans="1:17" x14ac:dyDescent="0.2">
      <c r="A44" s="5">
        <v>53</v>
      </c>
      <c r="B44" s="1">
        <f t="shared" si="12"/>
        <v>2.2037569377728037</v>
      </c>
      <c r="C44" s="5">
        <f t="shared" si="13"/>
        <v>53545.562599495519</v>
      </c>
      <c r="D44" s="5">
        <f t="shared" si="14"/>
        <v>51382.665531324266</v>
      </c>
      <c r="E44" s="5">
        <f t="shared" si="1"/>
        <v>41882.665531324266</v>
      </c>
      <c r="F44" s="5">
        <f t="shared" si="2"/>
        <v>14714.7068491098</v>
      </c>
      <c r="G44" s="5">
        <f t="shared" si="3"/>
        <v>36667.958682214463</v>
      </c>
      <c r="H44" s="23">
        <f t="shared" si="18"/>
        <v>24239.908547165636</v>
      </c>
      <c r="I44" s="5">
        <f t="shared" si="15"/>
        <v>59526.192442191656</v>
      </c>
      <c r="J44" s="23"/>
      <c r="K44" s="23">
        <f t="shared" si="16"/>
        <v>73.335917364428923</v>
      </c>
      <c r="L44" s="23"/>
      <c r="M44" s="23">
        <f t="shared" si="6"/>
        <v>59599.528359556083</v>
      </c>
      <c r="N44" s="23">
        <f>J44+L44+Grade14!I44</f>
        <v>58074.952303411497</v>
      </c>
      <c r="O44" s="23">
        <f t="shared" si="19"/>
        <v>936.0896984727766</v>
      </c>
      <c r="P44" s="23">
        <f t="shared" si="17"/>
        <v>598.11118611474478</v>
      </c>
      <c r="Q44" s="23"/>
    </row>
    <row r="45" spans="1:17" x14ac:dyDescent="0.2">
      <c r="A45" s="5">
        <v>54</v>
      </c>
      <c r="B45" s="1">
        <f t="shared" si="12"/>
        <v>2.2588508612171236</v>
      </c>
      <c r="C45" s="5">
        <f t="shared" si="13"/>
        <v>54884.201664482913</v>
      </c>
      <c r="D45" s="5">
        <f t="shared" si="14"/>
        <v>52645.002169607382</v>
      </c>
      <c r="E45" s="5">
        <f t="shared" si="1"/>
        <v>43145.002169607382</v>
      </c>
      <c r="F45" s="5">
        <f t="shared" si="2"/>
        <v>15253.093425337549</v>
      </c>
      <c r="G45" s="5">
        <f t="shared" si="3"/>
        <v>37391.908744269836</v>
      </c>
      <c r="H45" s="23">
        <f t="shared" si="18"/>
        <v>24845.906260844775</v>
      </c>
      <c r="I45" s="5">
        <f t="shared" si="15"/>
        <v>60821.598348246458</v>
      </c>
      <c r="J45" s="23"/>
      <c r="K45" s="23">
        <f t="shared" si="16"/>
        <v>74.783817488539668</v>
      </c>
      <c r="L45" s="23"/>
      <c r="M45" s="23">
        <f t="shared" si="6"/>
        <v>60896.382165734998</v>
      </c>
      <c r="N45" s="23">
        <f>J45+L45+Grade14!I45</f>
        <v>59333.629875996776</v>
      </c>
      <c r="O45" s="23">
        <f t="shared" si="19"/>
        <v>959.52990589926821</v>
      </c>
      <c r="P45" s="23">
        <f t="shared" si="17"/>
        <v>604.82252587419418</v>
      </c>
      <c r="Q45" s="23"/>
    </row>
    <row r="46" spans="1:17" x14ac:dyDescent="0.2">
      <c r="A46" s="5">
        <v>55</v>
      </c>
      <c r="B46" s="1">
        <f t="shared" si="12"/>
        <v>2.3153221327475517</v>
      </c>
      <c r="C46" s="5">
        <f t="shared" si="13"/>
        <v>56256.306706094976</v>
      </c>
      <c r="D46" s="5">
        <f t="shared" si="14"/>
        <v>53938.897223847554</v>
      </c>
      <c r="E46" s="5">
        <f t="shared" si="1"/>
        <v>44438.897223847554</v>
      </c>
      <c r="F46" s="5">
        <f t="shared" si="2"/>
        <v>15804.939665970982</v>
      </c>
      <c r="G46" s="5">
        <f t="shared" si="3"/>
        <v>38133.957557876573</v>
      </c>
      <c r="H46" s="23">
        <f t="shared" si="18"/>
        <v>25467.053917365894</v>
      </c>
      <c r="I46" s="5">
        <f t="shared" si="15"/>
        <v>62149.389401952605</v>
      </c>
      <c r="J46" s="23"/>
      <c r="K46" s="23">
        <f t="shared" si="16"/>
        <v>76.267915115753141</v>
      </c>
      <c r="L46" s="23"/>
      <c r="M46" s="23">
        <f t="shared" si="6"/>
        <v>62225.657317068355</v>
      </c>
      <c r="N46" s="23">
        <f>J46+L46+Grade14!I46</f>
        <v>60623.774387896694</v>
      </c>
      <c r="O46" s="23">
        <f t="shared" si="19"/>
        <v>983.55611851140179</v>
      </c>
      <c r="P46" s="23">
        <f t="shared" si="17"/>
        <v>611.60858168300524</v>
      </c>
      <c r="Q46" s="23"/>
    </row>
    <row r="47" spans="1:17" x14ac:dyDescent="0.2">
      <c r="A47" s="5">
        <v>56</v>
      </c>
      <c r="B47" s="1">
        <f t="shared" si="12"/>
        <v>2.3732051860662402</v>
      </c>
      <c r="C47" s="5">
        <f t="shared" si="13"/>
        <v>57662.714373747345</v>
      </c>
      <c r="D47" s="5">
        <f t="shared" si="14"/>
        <v>55265.139654443738</v>
      </c>
      <c r="E47" s="5">
        <f t="shared" si="1"/>
        <v>45765.139654443738</v>
      </c>
      <c r="F47" s="5">
        <f t="shared" si="2"/>
        <v>16370.582062620255</v>
      </c>
      <c r="G47" s="5">
        <f t="shared" si="3"/>
        <v>38894.557591823483</v>
      </c>
      <c r="H47" s="23">
        <f t="shared" si="18"/>
        <v>26103.730265300041</v>
      </c>
      <c r="I47" s="5">
        <f t="shared" si="15"/>
        <v>63510.375232001417</v>
      </c>
      <c r="J47" s="23"/>
      <c r="K47" s="23">
        <f t="shared" si="16"/>
        <v>77.78911518364697</v>
      </c>
      <c r="L47" s="23"/>
      <c r="M47" s="23">
        <f t="shared" si="6"/>
        <v>63588.164347185062</v>
      </c>
      <c r="N47" s="23">
        <f>J47+L47+Grade14!I47</f>
        <v>61946.172512594116</v>
      </c>
      <c r="O47" s="23">
        <f t="shared" si="19"/>
        <v>1008.1829864388425</v>
      </c>
      <c r="P47" s="23">
        <f t="shared" si="17"/>
        <v>618.47019328211513</v>
      </c>
      <c r="Q47" s="23"/>
    </row>
    <row r="48" spans="1:17" x14ac:dyDescent="0.2">
      <c r="A48" s="5">
        <v>57</v>
      </c>
      <c r="B48" s="1">
        <f t="shared" si="12"/>
        <v>2.4325353157178964</v>
      </c>
      <c r="C48" s="5">
        <f t="shared" si="13"/>
        <v>59104.282233091035</v>
      </c>
      <c r="D48" s="5">
        <f t="shared" si="14"/>
        <v>56624.538145804843</v>
      </c>
      <c r="E48" s="5">
        <f t="shared" si="1"/>
        <v>47124.538145804843</v>
      </c>
      <c r="F48" s="5">
        <f t="shared" si="2"/>
        <v>16950.365519185769</v>
      </c>
      <c r="G48" s="5">
        <f t="shared" si="3"/>
        <v>39674.172626619074</v>
      </c>
      <c r="H48" s="23">
        <f t="shared" si="18"/>
        <v>26756.323521932543</v>
      </c>
      <c r="I48" s="5">
        <f t="shared" si="15"/>
        <v>64905.385707801463</v>
      </c>
      <c r="J48" s="23"/>
      <c r="K48" s="23">
        <f t="shared" si="16"/>
        <v>79.348345253238151</v>
      </c>
      <c r="L48" s="23"/>
      <c r="M48" s="23">
        <f t="shared" si="6"/>
        <v>64984.734053054701</v>
      </c>
      <c r="N48" s="23">
        <f>J48+L48+Grade14!I48</f>
        <v>63301.63059040896</v>
      </c>
      <c r="O48" s="23">
        <f t="shared" si="19"/>
        <v>1033.4255260644845</v>
      </c>
      <c r="P48" s="23">
        <f t="shared" si="17"/>
        <v>625.40820974285168</v>
      </c>
      <c r="Q48" s="23"/>
    </row>
    <row r="49" spans="1:17" x14ac:dyDescent="0.2">
      <c r="A49" s="5">
        <v>58</v>
      </c>
      <c r="B49" s="1">
        <f t="shared" si="12"/>
        <v>2.4933486986108435</v>
      </c>
      <c r="C49" s="5">
        <f t="shared" si="13"/>
        <v>60581.889288918297</v>
      </c>
      <c r="D49" s="5">
        <f t="shared" si="14"/>
        <v>58017.921599449946</v>
      </c>
      <c r="E49" s="5">
        <f t="shared" si="1"/>
        <v>48517.921599449946</v>
      </c>
      <c r="F49" s="5">
        <f t="shared" si="2"/>
        <v>17544.643562165402</v>
      </c>
      <c r="G49" s="5">
        <f t="shared" si="3"/>
        <v>40473.278037284545</v>
      </c>
      <c r="H49" s="23">
        <f t="shared" si="18"/>
        <v>27425.231609980852</v>
      </c>
      <c r="I49" s="5">
        <f t="shared" si="15"/>
        <v>66335.271445496488</v>
      </c>
      <c r="J49" s="23"/>
      <c r="K49" s="23">
        <f t="shared" si="16"/>
        <v>80.946556074569088</v>
      </c>
      <c r="L49" s="23"/>
      <c r="M49" s="23">
        <f t="shared" si="6"/>
        <v>66416.218001571062</v>
      </c>
      <c r="N49" s="23">
        <f>J49+L49+Grade14!I49</f>
        <v>64690.975120169176</v>
      </c>
      <c r="O49" s="23">
        <f t="shared" si="19"/>
        <v>1059.299129180755</v>
      </c>
      <c r="P49" s="23">
        <f t="shared" si="17"/>
        <v>632.42348957202955</v>
      </c>
      <c r="Q49" s="23"/>
    </row>
    <row r="50" spans="1:17" x14ac:dyDescent="0.2">
      <c r="A50" s="5">
        <v>59</v>
      </c>
      <c r="B50" s="1">
        <f t="shared" si="12"/>
        <v>2.555682416076114</v>
      </c>
      <c r="C50" s="5">
        <f t="shared" si="13"/>
        <v>62096.436521141251</v>
      </c>
      <c r="D50" s="5">
        <f t="shared" si="14"/>
        <v>59446.139639436195</v>
      </c>
      <c r="E50" s="5">
        <f t="shared" si="1"/>
        <v>49946.139639436195</v>
      </c>
      <c r="F50" s="5">
        <f t="shared" si="2"/>
        <v>18153.778556219535</v>
      </c>
      <c r="G50" s="5">
        <f t="shared" si="3"/>
        <v>41292.36108321666</v>
      </c>
      <c r="H50" s="23">
        <f t="shared" si="18"/>
        <v>28110.86240023037</v>
      </c>
      <c r="I50" s="5">
        <f t="shared" si="15"/>
        <v>67800.904326633899</v>
      </c>
      <c r="J50" s="23"/>
      <c r="K50" s="23">
        <f t="shared" si="16"/>
        <v>82.584722166433323</v>
      </c>
      <c r="L50" s="23"/>
      <c r="M50" s="23">
        <f t="shared" si="6"/>
        <v>67883.489048800329</v>
      </c>
      <c r="N50" s="23">
        <f>J50+L50+Grade14!I50</f>
        <v>66115.05326317341</v>
      </c>
      <c r="O50" s="23">
        <f t="shared" si="19"/>
        <v>1085.8195723749309</v>
      </c>
      <c r="P50" s="23">
        <f t="shared" si="17"/>
        <v>639.5169008182761</v>
      </c>
      <c r="Q50" s="23"/>
    </row>
    <row r="51" spans="1:17" x14ac:dyDescent="0.2">
      <c r="A51" s="5">
        <v>60</v>
      </c>
      <c r="B51" s="1">
        <f t="shared" si="12"/>
        <v>2.6195744764780171</v>
      </c>
      <c r="C51" s="5">
        <f t="shared" si="13"/>
        <v>63648.847434169787</v>
      </c>
      <c r="D51" s="5">
        <f t="shared" si="14"/>
        <v>60910.063130422102</v>
      </c>
      <c r="E51" s="5">
        <f t="shared" si="1"/>
        <v>51410.063130422102</v>
      </c>
      <c r="F51" s="5">
        <f t="shared" si="2"/>
        <v>18778.141925125026</v>
      </c>
      <c r="G51" s="5">
        <f t="shared" si="3"/>
        <v>42131.921205297076</v>
      </c>
      <c r="H51" s="23">
        <f t="shared" si="18"/>
        <v>28813.633960236126</v>
      </c>
      <c r="I51" s="5">
        <f t="shared" si="15"/>
        <v>69303.178029799747</v>
      </c>
      <c r="J51" s="23"/>
      <c r="K51" s="23">
        <f t="shared" si="16"/>
        <v>84.263842410594151</v>
      </c>
      <c r="L51" s="23"/>
      <c r="M51" s="23">
        <f t="shared" si="6"/>
        <v>69387.441872210344</v>
      </c>
      <c r="N51" s="23">
        <f>J51+L51+Grade14!I51</f>
        <v>67574.733359752732</v>
      </c>
      <c r="O51" s="23">
        <f t="shared" si="19"/>
        <v>1113.0030266489716</v>
      </c>
      <c r="P51" s="23">
        <f t="shared" si="17"/>
        <v>646.68932117946179</v>
      </c>
      <c r="Q51" s="23"/>
    </row>
    <row r="52" spans="1:17" x14ac:dyDescent="0.2">
      <c r="A52" s="5">
        <v>61</v>
      </c>
      <c r="B52" s="1">
        <f t="shared" si="12"/>
        <v>2.6850638383899672</v>
      </c>
      <c r="C52" s="5">
        <f t="shared" si="13"/>
        <v>65240.068620024016</v>
      </c>
      <c r="D52" s="5">
        <f t="shared" si="14"/>
        <v>62410.58470868264</v>
      </c>
      <c r="E52" s="5">
        <f t="shared" si="1"/>
        <v>52910.58470868264</v>
      </c>
      <c r="F52" s="5">
        <f t="shared" si="2"/>
        <v>19418.114378253147</v>
      </c>
      <c r="G52" s="5">
        <f t="shared" si="3"/>
        <v>42992.470330429496</v>
      </c>
      <c r="H52" s="23">
        <f t="shared" si="18"/>
        <v>29533.974809242027</v>
      </c>
      <c r="I52" s="5">
        <f t="shared" si="15"/>
        <v>70843.008575544722</v>
      </c>
      <c r="J52" s="23"/>
      <c r="K52" s="23">
        <f t="shared" si="16"/>
        <v>85.984940660858996</v>
      </c>
      <c r="L52" s="23"/>
      <c r="M52" s="23">
        <f t="shared" si="6"/>
        <v>70928.993516205577</v>
      </c>
      <c r="N52" s="23">
        <f>J52+L52+Grade14!I52</f>
        <v>69070.905458746565</v>
      </c>
      <c r="O52" s="23">
        <f t="shared" si="19"/>
        <v>1140.8660672798353</v>
      </c>
      <c r="P52" s="23">
        <f t="shared" si="17"/>
        <v>653.94163811131796</v>
      </c>
      <c r="Q52" s="23"/>
    </row>
    <row r="53" spans="1:17" x14ac:dyDescent="0.2">
      <c r="A53" s="5">
        <v>62</v>
      </c>
      <c r="B53" s="1">
        <f t="shared" si="12"/>
        <v>2.7521904343497163</v>
      </c>
      <c r="C53" s="5">
        <f t="shared" si="13"/>
        <v>66871.070335524622</v>
      </c>
      <c r="D53" s="5">
        <f t="shared" si="14"/>
        <v>63948.619326399712</v>
      </c>
      <c r="E53" s="5">
        <f t="shared" si="1"/>
        <v>54448.619326399712</v>
      </c>
      <c r="F53" s="5">
        <f t="shared" si="2"/>
        <v>20074.086142709479</v>
      </c>
      <c r="G53" s="5">
        <f t="shared" si="3"/>
        <v>43874.533183690233</v>
      </c>
      <c r="H53" s="23">
        <f t="shared" si="18"/>
        <v>30272.324179473078</v>
      </c>
      <c r="I53" s="5">
        <f t="shared" si="15"/>
        <v>72421.334884933342</v>
      </c>
      <c r="J53" s="23"/>
      <c r="K53" s="23">
        <f t="shared" si="16"/>
        <v>87.749066367380465</v>
      </c>
      <c r="L53" s="23"/>
      <c r="M53" s="23">
        <f t="shared" si="6"/>
        <v>72509.083951300723</v>
      </c>
      <c r="N53" s="23">
        <f>J53+L53+Grade14!I53</f>
        <v>70604.481860215208</v>
      </c>
      <c r="O53" s="23">
        <f t="shared" si="19"/>
        <v>1169.4256839265054</v>
      </c>
      <c r="P53" s="23">
        <f t="shared" si="17"/>
        <v>661.27474893737394</v>
      </c>
      <c r="Q53" s="23"/>
    </row>
    <row r="54" spans="1:17" x14ac:dyDescent="0.2">
      <c r="A54" s="5">
        <v>63</v>
      </c>
      <c r="B54" s="1">
        <f t="shared" si="12"/>
        <v>2.8209951952084591</v>
      </c>
      <c r="C54" s="5">
        <f t="shared" si="13"/>
        <v>68542.847093912729</v>
      </c>
      <c r="D54" s="5">
        <f t="shared" si="14"/>
        <v>65525.1048095597</v>
      </c>
      <c r="E54" s="5">
        <f t="shared" si="1"/>
        <v>56025.1048095597</v>
      </c>
      <c r="F54" s="5">
        <f t="shared" si="2"/>
        <v>20746.457201277211</v>
      </c>
      <c r="G54" s="5">
        <f t="shared" si="3"/>
        <v>44778.647608282488</v>
      </c>
      <c r="H54" s="23">
        <f t="shared" si="18"/>
        <v>31029.132283959902</v>
      </c>
      <c r="I54" s="5">
        <f t="shared" si="15"/>
        <v>74039.119352056674</v>
      </c>
      <c r="J54" s="23"/>
      <c r="K54" s="23">
        <f t="shared" si="16"/>
        <v>89.557295216564981</v>
      </c>
      <c r="L54" s="23"/>
      <c r="M54" s="23">
        <f t="shared" si="6"/>
        <v>74128.676647273242</v>
      </c>
      <c r="N54" s="23">
        <f>J54+L54+Grade14!I54</f>
        <v>72176.397671720595</v>
      </c>
      <c r="O54" s="23">
        <f t="shared" si="19"/>
        <v>1198.6992909893233</v>
      </c>
      <c r="P54" s="23">
        <f t="shared" si="17"/>
        <v>668.68956095990234</v>
      </c>
      <c r="Q54" s="23"/>
    </row>
    <row r="55" spans="1:17" x14ac:dyDescent="0.2">
      <c r="A55" s="5">
        <v>64</v>
      </c>
      <c r="B55" s="1">
        <f t="shared" si="12"/>
        <v>2.8915200750886707</v>
      </c>
      <c r="C55" s="5">
        <f t="shared" si="13"/>
        <v>70256.418271260554</v>
      </c>
      <c r="D55" s="5">
        <f t="shared" si="14"/>
        <v>67141.002429798697</v>
      </c>
      <c r="E55" s="5">
        <f t="shared" si="1"/>
        <v>57641.002429798697</v>
      </c>
      <c r="F55" s="5">
        <f t="shared" si="2"/>
        <v>21435.637536309143</v>
      </c>
      <c r="G55" s="5">
        <f t="shared" si="3"/>
        <v>45705.364893489554</v>
      </c>
      <c r="H55" s="23">
        <f t="shared" si="18"/>
        <v>31804.860591058899</v>
      </c>
      <c r="I55" s="5">
        <f t="shared" si="15"/>
        <v>75697.348430858096</v>
      </c>
      <c r="J55" s="23"/>
      <c r="K55" s="23">
        <f t="shared" si="16"/>
        <v>91.410729786979104</v>
      </c>
      <c r="L55" s="23"/>
      <c r="M55" s="23">
        <f t="shared" si="6"/>
        <v>75788.759160645073</v>
      </c>
      <c r="N55" s="23">
        <f>J55+L55+Grade14!I55</f>
        <v>73787.611378513597</v>
      </c>
      <c r="O55" s="23">
        <f t="shared" si="19"/>
        <v>1228.7047382287274</v>
      </c>
      <c r="P55" s="23">
        <f t="shared" si="17"/>
        <v>676.18699157233459</v>
      </c>
      <c r="Q55" s="23"/>
    </row>
    <row r="56" spans="1:17" x14ac:dyDescent="0.2">
      <c r="A56" s="5">
        <v>65</v>
      </c>
      <c r="B56" s="1">
        <f t="shared" si="12"/>
        <v>2.9638080769658868</v>
      </c>
      <c r="C56" s="5">
        <f t="shared" si="13"/>
        <v>72012.828728042048</v>
      </c>
      <c r="D56" s="5">
        <f t="shared" si="14"/>
        <v>68797.297490543642</v>
      </c>
      <c r="E56" s="5">
        <f t="shared" si="1"/>
        <v>59297.297490543642</v>
      </c>
      <c r="F56" s="5">
        <f t="shared" si="2"/>
        <v>22142.047379716863</v>
      </c>
      <c r="G56" s="5">
        <f t="shared" si="3"/>
        <v>46655.250110826775</v>
      </c>
      <c r="H56" s="23">
        <f t="shared" si="18"/>
        <v>32599.982105835366</v>
      </c>
      <c r="I56" s="5">
        <f t="shared" si="15"/>
        <v>77397.033236629519</v>
      </c>
      <c r="J56" s="23"/>
      <c r="K56" s="23">
        <f t="shared" si="16"/>
        <v>93.310500221653555</v>
      </c>
      <c r="L56" s="23"/>
      <c r="M56" s="23">
        <f t="shared" si="6"/>
        <v>77490.343736851166</v>
      </c>
      <c r="N56" s="23">
        <f>J56+L56+Grade14!I56</f>
        <v>75439.105427976436</v>
      </c>
      <c r="O56" s="23">
        <f t="shared" si="19"/>
        <v>1259.4603216490882</v>
      </c>
      <c r="P56" s="23">
        <f t="shared" si="17"/>
        <v>683.76796837271536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93.310500221653555</v>
      </c>
      <c r="L57" s="23"/>
      <c r="M57" s="23">
        <f t="shared" si="6"/>
        <v>93.310500221653555</v>
      </c>
      <c r="N57" s="23">
        <f>J57+L57+Grade14!I57</f>
        <v>0</v>
      </c>
      <c r="O57" s="23">
        <f t="shared" si="19"/>
        <v>57.292647136095283</v>
      </c>
      <c r="P57" s="23">
        <f t="shared" si="17"/>
        <v>30.68514179700022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93.310500221653555</v>
      </c>
      <c r="L58" s="23"/>
      <c r="M58" s="23">
        <f t="shared" si="6"/>
        <v>93.310500221653555</v>
      </c>
      <c r="N58" s="23">
        <f>J58+L58+Grade14!I58</f>
        <v>0</v>
      </c>
      <c r="O58" s="23">
        <f t="shared" si="19"/>
        <v>57.292647136095283</v>
      </c>
      <c r="P58" s="23">
        <f t="shared" si="17"/>
        <v>30.271442610909951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93.310500221653555</v>
      </c>
      <c r="L59" s="23"/>
      <c r="M59" s="23">
        <f t="shared" si="6"/>
        <v>93.310500221653555</v>
      </c>
      <c r="N59" s="23">
        <f>J59+L59+Grade14!I59</f>
        <v>0</v>
      </c>
      <c r="O59" s="23">
        <f t="shared" si="19"/>
        <v>57.292647136095283</v>
      </c>
      <c r="P59" s="23">
        <f t="shared" si="17"/>
        <v>29.863320945617989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93.310500221653555</v>
      </c>
      <c r="L60" s="23"/>
      <c r="M60" s="23">
        <f t="shared" si="6"/>
        <v>93.310500221653555</v>
      </c>
      <c r="N60" s="23">
        <f>J60+L60+Grade14!I60</f>
        <v>0</v>
      </c>
      <c r="O60" s="23">
        <f t="shared" si="19"/>
        <v>57.292647136095283</v>
      </c>
      <c r="P60" s="23">
        <f t="shared" si="17"/>
        <v>29.460701604606427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93.310500221653555</v>
      </c>
      <c r="L61" s="23"/>
      <c r="M61" s="23">
        <f t="shared" si="6"/>
        <v>93.310500221653555</v>
      </c>
      <c r="N61" s="23">
        <f>J61+L61+Grade14!I61</f>
        <v>0</v>
      </c>
      <c r="O61" s="23">
        <f t="shared" si="19"/>
        <v>57.292647136095283</v>
      </c>
      <c r="P61" s="23">
        <f t="shared" si="17"/>
        <v>29.063510405161967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93.310500221653555</v>
      </c>
      <c r="L62" s="23"/>
      <c r="M62" s="23">
        <f t="shared" si="6"/>
        <v>93.310500221653555</v>
      </c>
      <c r="N62" s="23">
        <f>J62+L62+Grade14!I62</f>
        <v>0</v>
      </c>
      <c r="O62" s="23">
        <f t="shared" si="19"/>
        <v>57.292647136095283</v>
      </c>
      <c r="P62" s="23">
        <f t="shared" si="17"/>
        <v>28.671674164707738</v>
      </c>
      <c r="Q62" s="23"/>
    </row>
    <row r="63" spans="1:17" x14ac:dyDescent="0.2">
      <c r="A63" s="5">
        <v>72</v>
      </c>
      <c r="H63" s="22"/>
      <c r="J63" s="23"/>
      <c r="K63" s="23">
        <f>0.002*G56</f>
        <v>93.310500221653555</v>
      </c>
      <c r="L63" s="23"/>
      <c r="M63" s="23">
        <f t="shared" si="6"/>
        <v>93.310500221653555</v>
      </c>
      <c r="N63" s="23">
        <f>J63+L63+Grade14!I63</f>
        <v>0</v>
      </c>
      <c r="O63" s="23">
        <f t="shared" si="19"/>
        <v>57.292647136095283</v>
      </c>
      <c r="P63" s="23">
        <f t="shared" si="17"/>
        <v>28.285120687319388</v>
      </c>
      <c r="Q63" s="23"/>
    </row>
    <row r="64" spans="1:17" x14ac:dyDescent="0.2">
      <c r="A64" s="5">
        <v>73</v>
      </c>
      <c r="H64" s="22"/>
      <c r="J64" s="23"/>
      <c r="K64" s="23">
        <f>0.002*G56</f>
        <v>93.310500221653555</v>
      </c>
      <c r="L64" s="23"/>
      <c r="M64" s="23">
        <f t="shared" si="6"/>
        <v>93.310500221653555</v>
      </c>
      <c r="N64" s="23">
        <f>J64+L64+Grade14!I64</f>
        <v>0</v>
      </c>
      <c r="O64" s="23">
        <f t="shared" si="19"/>
        <v>57.292647136095283</v>
      </c>
      <c r="P64" s="23">
        <f t="shared" si="17"/>
        <v>27.90377875042299</v>
      </c>
      <c r="Q64" s="23"/>
    </row>
    <row r="65" spans="1:17" x14ac:dyDescent="0.2">
      <c r="A65" s="5">
        <v>74</v>
      </c>
      <c r="H65" s="22"/>
      <c r="J65" s="23"/>
      <c r="K65" s="23">
        <f>0.002*G56</f>
        <v>93.310500221653555</v>
      </c>
      <c r="L65" s="23"/>
      <c r="M65" s="23">
        <f t="shared" si="6"/>
        <v>93.310500221653555</v>
      </c>
      <c r="N65" s="23">
        <f>J65+L65+Grade14!I65</f>
        <v>0</v>
      </c>
      <c r="O65" s="23">
        <f t="shared" si="19"/>
        <v>57.292647136095283</v>
      </c>
      <c r="P65" s="23">
        <f t="shared" si="17"/>
        <v>27.527578091672197</v>
      </c>
      <c r="Q65" s="23"/>
    </row>
    <row r="66" spans="1:17" x14ac:dyDescent="0.2">
      <c r="A66" s="5">
        <v>75</v>
      </c>
      <c r="H66" s="22"/>
      <c r="J66" s="23"/>
      <c r="K66" s="23">
        <f>0.002*G56</f>
        <v>93.310500221653555</v>
      </c>
      <c r="L66" s="23"/>
      <c r="M66" s="23">
        <f t="shared" si="6"/>
        <v>93.310500221653555</v>
      </c>
      <c r="N66" s="23">
        <f>J66+L66+Grade14!I66</f>
        <v>0</v>
      </c>
      <c r="O66" s="23">
        <f t="shared" si="19"/>
        <v>57.292647136095283</v>
      </c>
      <c r="P66" s="23">
        <f t="shared" si="17"/>
        <v>27.156449396002479</v>
      </c>
      <c r="Q66" s="23"/>
    </row>
    <row r="67" spans="1:17" x14ac:dyDescent="0.2">
      <c r="A67" s="5">
        <v>76</v>
      </c>
      <c r="H67" s="22"/>
      <c r="J67" s="23"/>
      <c r="K67" s="23">
        <f>0.002*G56</f>
        <v>93.310500221653555</v>
      </c>
      <c r="L67" s="23"/>
      <c r="M67" s="23">
        <f t="shared" si="6"/>
        <v>93.310500221653555</v>
      </c>
      <c r="N67" s="23">
        <f>J67+L67+Grade14!I67</f>
        <v>0</v>
      </c>
      <c r="O67" s="23">
        <f t="shared" si="19"/>
        <v>57.292647136095283</v>
      </c>
      <c r="P67" s="23">
        <f t="shared" si="17"/>
        <v>26.790324282859739</v>
      </c>
      <c r="Q67" s="23"/>
    </row>
    <row r="68" spans="1:17" x14ac:dyDescent="0.2">
      <c r="A68" s="5">
        <v>77</v>
      </c>
      <c r="H68" s="22"/>
      <c r="J68" s="23"/>
      <c r="K68" s="23">
        <f>0.002*G56</f>
        <v>93.310500221653555</v>
      </c>
      <c r="L68" s="23"/>
      <c r="M68" s="23">
        <f t="shared" si="6"/>
        <v>93.310500221653555</v>
      </c>
      <c r="N68" s="23">
        <f>J68+L68+Grade14!I68</f>
        <v>0</v>
      </c>
      <c r="O68" s="23">
        <f t="shared" si="19"/>
        <v>57.292647136095283</v>
      </c>
      <c r="P68" s="23">
        <f t="shared" si="17"/>
        <v>26.429135293601206</v>
      </c>
      <c r="Q68" s="23"/>
    </row>
    <row r="69" spans="1:17" x14ac:dyDescent="0.2">
      <c r="A69" s="5">
        <v>78</v>
      </c>
      <c r="H69" s="22"/>
      <c r="J69" s="23"/>
      <c r="K69" s="23">
        <f>0.002*G56+0.2*G56</f>
        <v>9424.360522387009</v>
      </c>
      <c r="L69" s="23"/>
      <c r="M69" s="23">
        <f t="shared" si="6"/>
        <v>9424.360522387009</v>
      </c>
      <c r="N69" s="23">
        <f>J69+L69+Grade14!I69</f>
        <v>0</v>
      </c>
      <c r="O69" s="23">
        <f t="shared" si="19"/>
        <v>5786.5573607456236</v>
      </c>
      <c r="P69" s="23">
        <f>O69/return^(A69-startage+1)</f>
        <v>2633.3544037856805</v>
      </c>
      <c r="Q69" s="23"/>
    </row>
    <row r="70" spans="1:17" x14ac:dyDescent="0.2">
      <c r="A70" s="5">
        <v>79</v>
      </c>
      <c r="H70" s="22"/>
      <c r="P70" s="23">
        <f>SUM(P5:P69)</f>
        <v>4.5097294787410647E-9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2" sqref="N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Meta!A10+6</f>
        <v>22</v>
      </c>
      <c r="C2" s="8">
        <f>Meta!B10</f>
        <v>55770</v>
      </c>
      <c r="D2" s="8">
        <f>Meta!C10</f>
        <v>24509</v>
      </c>
      <c r="E2" s="1">
        <f>Meta!D10</f>
        <v>4.7E-2</v>
      </c>
      <c r="F2" s="1">
        <f>Meta!H10</f>
        <v>1.7852800699689915</v>
      </c>
      <c r="G2" s="1">
        <f>Meta!E10</f>
        <v>0.61399999999999999</v>
      </c>
      <c r="H2" s="1">
        <f>Meta!F10</f>
        <v>1</v>
      </c>
      <c r="I2" s="1">
        <f>Meta!D9</f>
        <v>5.7000000000000002E-2</v>
      </c>
      <c r="J2" s="14"/>
      <c r="K2" s="13">
        <f>IRR(O5:O69)+1</f>
        <v>1.1610111910218894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B12" s="1">
        <v>1</v>
      </c>
      <c r="C12" s="5">
        <f>0.1*Grade15!C12</f>
        <v>2429.7399446243194</v>
      </c>
      <c r="D12" s="5">
        <f t="shared" ref="D12:D36" si="0">IF(A12&lt;startage,1,0)*(C12*(1-initialunempprob))+IF(A12=startage,1,0)*(C12*(1-unempprob))+IF(A12&gt;startage,1,0)*(C12*(1-unempprob)+unempprob*300*52)</f>
        <v>2291.2447677807331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175.28022473522608</v>
      </c>
      <c r="G12" s="5">
        <f t="shared" ref="G12:G56" si="3">D12-F12</f>
        <v>2115.9645430455071</v>
      </c>
      <c r="H12" s="23">
        <f>0.1*Grade15!H12</f>
        <v>1099.9356658481295</v>
      </c>
      <c r="I12" s="5">
        <f t="shared" ref="I12:I36" si="4">G12+IF(A12&lt;startage,1,0)*(H12*(1-initialunempprob))+IF(A12&gt;=startage,1,0)*(H12*(1-unempprob))</f>
        <v>3153.2038759402931</v>
      </c>
      <c r="J12" s="23">
        <f>0.05*feel*Grade15!G12</f>
        <v>255.24146915404538</v>
      </c>
      <c r="K12" s="23">
        <f t="shared" ref="K12:K36" si="5">IF(A12&gt;=startage,1,0)*0.002*G12</f>
        <v>0</v>
      </c>
      <c r="L12" s="23">
        <f>coltuition</f>
        <v>3662</v>
      </c>
      <c r="M12" s="23">
        <f t="shared" ref="M12:M69" si="6">I12+K12</f>
        <v>3153.2038759402931</v>
      </c>
      <c r="N12" s="23">
        <f>J12+L12+Grade15!I12</f>
        <v>32521.168309105145</v>
      </c>
      <c r="O12" s="23">
        <f t="shared" ref="O12:O43" si="7">IF(A12&lt;startage,1,0)*(M12-N12)+IF(A12&gt;=startage,1,0)*(completionprob*(part*(I12-N12)+K12))</f>
        <v>-29367.964433164852</v>
      </c>
      <c r="P12" s="23">
        <f t="shared" ref="P12:P36" si="8">O12/return^(A12-startage+1)</f>
        <v>-29367.964433164852</v>
      </c>
      <c r="Q12" s="23"/>
    </row>
    <row r="13" spans="1:17" x14ac:dyDescent="0.2">
      <c r="A13" s="5">
        <v>22</v>
      </c>
      <c r="B13" s="1">
        <f t="shared" ref="B13:B36" si="9">(1+experiencepremium)^(A13-startage)</f>
        <v>1</v>
      </c>
      <c r="C13" s="5">
        <f t="shared" ref="C13:C36" si="10">pretaxincome*B13/expnorm</f>
        <v>31238.796051181296</v>
      </c>
      <c r="D13" s="5">
        <f t="shared" si="0"/>
        <v>29770.572636775774</v>
      </c>
      <c r="E13" s="5">
        <f t="shared" si="1"/>
        <v>20270.572636775774</v>
      </c>
      <c r="F13" s="5">
        <f t="shared" si="2"/>
        <v>6920.0919659072897</v>
      </c>
      <c r="G13" s="5">
        <f t="shared" si="3"/>
        <v>22850.480670868485</v>
      </c>
      <c r="H13" s="23">
        <f t="shared" ref="H13:H37" si="11">benefits*B13/expnorm</f>
        <v>13728.378203665095</v>
      </c>
      <c r="I13" s="5">
        <f t="shared" si="4"/>
        <v>35933.625098961318</v>
      </c>
      <c r="J13" s="23"/>
      <c r="K13" s="23">
        <f t="shared" si="5"/>
        <v>45.700961341736971</v>
      </c>
      <c r="L13" s="23"/>
      <c r="M13" s="23">
        <f t="shared" si="6"/>
        <v>35979.326060303058</v>
      </c>
      <c r="N13" s="23">
        <f>J13+L13+Grade15!I13</f>
        <v>29847.901210949873</v>
      </c>
      <c r="O13" s="23">
        <f t="shared" si="7"/>
        <v>3764.6948575028537</v>
      </c>
      <c r="P13" s="23">
        <f t="shared" si="8"/>
        <v>3242.5999737257271</v>
      </c>
      <c r="Q13" s="23"/>
    </row>
    <row r="14" spans="1:17" x14ac:dyDescent="0.2">
      <c r="A14" s="5">
        <v>23</v>
      </c>
      <c r="B14" s="1">
        <f t="shared" si="9"/>
        <v>1.0249999999999999</v>
      </c>
      <c r="C14" s="5">
        <f t="shared" si="10"/>
        <v>32019.765952460824</v>
      </c>
      <c r="D14" s="5">
        <f t="shared" si="0"/>
        <v>31248.036952695165</v>
      </c>
      <c r="E14" s="5">
        <f t="shared" si="1"/>
        <v>21748.036952695165</v>
      </c>
      <c r="F14" s="5">
        <f t="shared" si="2"/>
        <v>7402.4840650549713</v>
      </c>
      <c r="G14" s="5">
        <f t="shared" si="3"/>
        <v>23845.552887640195</v>
      </c>
      <c r="H14" s="23">
        <f t="shared" si="11"/>
        <v>14071.587658756722</v>
      </c>
      <c r="I14" s="5">
        <f t="shared" si="4"/>
        <v>37255.775926435352</v>
      </c>
      <c r="J14" s="23"/>
      <c r="K14" s="23">
        <f t="shared" si="5"/>
        <v>47.691105775280391</v>
      </c>
      <c r="L14" s="23"/>
      <c r="M14" s="23">
        <f t="shared" si="6"/>
        <v>37303.467032210632</v>
      </c>
      <c r="N14" s="23">
        <f>J14+L14+Grade15!I14</f>
        <v>30509.126836223622</v>
      </c>
      <c r="O14" s="23">
        <f t="shared" si="7"/>
        <v>4171.7248803360244</v>
      </c>
      <c r="P14" s="23">
        <f t="shared" si="8"/>
        <v>3094.8731104862377</v>
      </c>
      <c r="Q14" s="23"/>
    </row>
    <row r="15" spans="1:17" x14ac:dyDescent="0.2">
      <c r="A15" s="5">
        <v>24</v>
      </c>
      <c r="B15" s="1">
        <f t="shared" si="9"/>
        <v>1.0506249999999999</v>
      </c>
      <c r="C15" s="5">
        <f t="shared" si="10"/>
        <v>32820.260101272346</v>
      </c>
      <c r="D15" s="5">
        <f t="shared" si="0"/>
        <v>32010.907876512545</v>
      </c>
      <c r="E15" s="5">
        <f t="shared" si="1"/>
        <v>22510.907876512545</v>
      </c>
      <c r="F15" s="5">
        <f t="shared" si="2"/>
        <v>7651.5614216813465</v>
      </c>
      <c r="G15" s="5">
        <f t="shared" si="3"/>
        <v>24359.346454831197</v>
      </c>
      <c r="H15" s="23">
        <f t="shared" si="11"/>
        <v>14423.377350225641</v>
      </c>
      <c r="I15" s="5">
        <f t="shared" si="4"/>
        <v>38104.825069596234</v>
      </c>
      <c r="J15" s="23"/>
      <c r="K15" s="23">
        <f t="shared" si="5"/>
        <v>48.718692909662394</v>
      </c>
      <c r="L15" s="23"/>
      <c r="M15" s="23">
        <f t="shared" si="6"/>
        <v>38153.543762505898</v>
      </c>
      <c r="N15" s="23">
        <f>J15+L15+Grade15!I15</f>
        <v>31186.883102129214</v>
      </c>
      <c r="O15" s="23">
        <f t="shared" si="7"/>
        <v>4277.5296454712834</v>
      </c>
      <c r="P15" s="23">
        <f t="shared" si="8"/>
        <v>2733.2780285587514</v>
      </c>
      <c r="Q15" s="23"/>
    </row>
    <row r="16" spans="1:17" x14ac:dyDescent="0.2">
      <c r="A16" s="5">
        <v>25</v>
      </c>
      <c r="B16" s="1">
        <f t="shared" si="9"/>
        <v>1.0768906249999999</v>
      </c>
      <c r="C16" s="5">
        <f t="shared" si="10"/>
        <v>33640.766603804157</v>
      </c>
      <c r="D16" s="5">
        <f t="shared" si="0"/>
        <v>32792.850573425356</v>
      </c>
      <c r="E16" s="5">
        <f t="shared" si="1"/>
        <v>23292.850573425356</v>
      </c>
      <c r="F16" s="5">
        <f t="shared" si="2"/>
        <v>7906.8657122233781</v>
      </c>
      <c r="G16" s="5">
        <f t="shared" si="3"/>
        <v>24885.984861201978</v>
      </c>
      <c r="H16" s="23">
        <f t="shared" si="11"/>
        <v>14783.961783981282</v>
      </c>
      <c r="I16" s="5">
        <f t="shared" si="4"/>
        <v>38975.100441336137</v>
      </c>
      <c r="J16" s="23"/>
      <c r="K16" s="23">
        <f t="shared" si="5"/>
        <v>49.771969722403959</v>
      </c>
      <c r="L16" s="23"/>
      <c r="M16" s="23">
        <f t="shared" si="6"/>
        <v>39024.872411058539</v>
      </c>
      <c r="N16" s="23">
        <f>J16+L16+Grade15!I16</f>
        <v>31881.583274682438</v>
      </c>
      <c r="O16" s="23">
        <f t="shared" si="7"/>
        <v>4385.9795297349274</v>
      </c>
      <c r="P16" s="23">
        <f t="shared" si="8"/>
        <v>2413.9094596958566</v>
      </c>
      <c r="Q16" s="23"/>
    </row>
    <row r="17" spans="1:17" x14ac:dyDescent="0.2">
      <c r="A17" s="5">
        <v>26</v>
      </c>
      <c r="B17" s="1">
        <f t="shared" si="9"/>
        <v>1.1038128906249998</v>
      </c>
      <c r="C17" s="5">
        <f t="shared" si="10"/>
        <v>34481.785768899259</v>
      </c>
      <c r="D17" s="5">
        <f t="shared" si="0"/>
        <v>33594.341837760992</v>
      </c>
      <c r="E17" s="5">
        <f t="shared" si="1"/>
        <v>24094.341837760992</v>
      </c>
      <c r="F17" s="5">
        <f t="shared" si="2"/>
        <v>8168.5526100289644</v>
      </c>
      <c r="G17" s="5">
        <f t="shared" si="3"/>
        <v>25425.789227732028</v>
      </c>
      <c r="H17" s="23">
        <f t="shared" si="11"/>
        <v>15153.56082858081</v>
      </c>
      <c r="I17" s="5">
        <f t="shared" si="4"/>
        <v>39867.13269736954</v>
      </c>
      <c r="J17" s="23"/>
      <c r="K17" s="23">
        <f t="shared" si="5"/>
        <v>50.851578455464058</v>
      </c>
      <c r="L17" s="23"/>
      <c r="M17" s="23">
        <f t="shared" si="6"/>
        <v>39917.984275825002</v>
      </c>
      <c r="N17" s="23">
        <f>J17+L17+Grade15!I17</f>
        <v>32593.650951549498</v>
      </c>
      <c r="O17" s="23">
        <f t="shared" si="7"/>
        <v>4497.1406611051598</v>
      </c>
      <c r="P17" s="23">
        <f t="shared" si="8"/>
        <v>2131.8391912447846</v>
      </c>
      <c r="Q17" s="23"/>
    </row>
    <row r="18" spans="1:17" x14ac:dyDescent="0.2">
      <c r="A18" s="5">
        <v>27</v>
      </c>
      <c r="B18" s="1">
        <f t="shared" si="9"/>
        <v>1.1314082128906247</v>
      </c>
      <c r="C18" s="5">
        <f t="shared" si="10"/>
        <v>35343.83041312173</v>
      </c>
      <c r="D18" s="5">
        <f t="shared" si="0"/>
        <v>34415.870383705005</v>
      </c>
      <c r="E18" s="5">
        <f t="shared" si="1"/>
        <v>24915.870383705005</v>
      </c>
      <c r="F18" s="5">
        <f t="shared" si="2"/>
        <v>8436.7816802796842</v>
      </c>
      <c r="G18" s="5">
        <f t="shared" si="3"/>
        <v>25979.088703425321</v>
      </c>
      <c r="H18" s="23">
        <f t="shared" si="11"/>
        <v>15532.399849295331</v>
      </c>
      <c r="I18" s="5">
        <f t="shared" si="4"/>
        <v>40781.465759803774</v>
      </c>
      <c r="J18" s="23"/>
      <c r="K18" s="23">
        <f t="shared" si="5"/>
        <v>51.958177406850645</v>
      </c>
      <c r="L18" s="23"/>
      <c r="M18" s="23">
        <f t="shared" si="6"/>
        <v>40833.423937210624</v>
      </c>
      <c r="N18" s="23">
        <f>J18+L18+Grade15!I18</f>
        <v>33323.520320338233</v>
      </c>
      <c r="O18" s="23">
        <f t="shared" si="7"/>
        <v>4611.0808207596483</v>
      </c>
      <c r="P18" s="23">
        <f t="shared" si="8"/>
        <v>1882.7137689587971</v>
      </c>
      <c r="Q18" s="23"/>
    </row>
    <row r="19" spans="1:17" x14ac:dyDescent="0.2">
      <c r="A19" s="5">
        <v>28</v>
      </c>
      <c r="B19" s="1">
        <f t="shared" si="9"/>
        <v>1.1596934182128902</v>
      </c>
      <c r="C19" s="5">
        <f t="shared" si="10"/>
        <v>36227.42617344977</v>
      </c>
      <c r="D19" s="5">
        <f t="shared" si="0"/>
        <v>35257.937143297626</v>
      </c>
      <c r="E19" s="5">
        <f t="shared" si="1"/>
        <v>25757.937143297626</v>
      </c>
      <c r="F19" s="5">
        <f t="shared" si="2"/>
        <v>8711.7164772866745</v>
      </c>
      <c r="G19" s="5">
        <f t="shared" si="3"/>
        <v>26546.220666010951</v>
      </c>
      <c r="H19" s="23">
        <f t="shared" si="11"/>
        <v>15920.709845527712</v>
      </c>
      <c r="I19" s="5">
        <f t="shared" si="4"/>
        <v>41718.657148798862</v>
      </c>
      <c r="J19" s="23"/>
      <c r="K19" s="23">
        <f t="shared" si="5"/>
        <v>53.092441332021906</v>
      </c>
      <c r="L19" s="23"/>
      <c r="M19" s="23">
        <f t="shared" si="6"/>
        <v>41771.749590130887</v>
      </c>
      <c r="N19" s="23">
        <f>J19+L19+Grade15!I19</f>
        <v>34071.636423346688</v>
      </c>
      <c r="O19" s="23">
        <f t="shared" si="7"/>
        <v>4727.8694844054962</v>
      </c>
      <c r="P19" s="23">
        <f t="shared" si="8"/>
        <v>1662.687521966832</v>
      </c>
      <c r="Q19" s="23"/>
    </row>
    <row r="20" spans="1:17" x14ac:dyDescent="0.2">
      <c r="A20" s="5">
        <v>29</v>
      </c>
      <c r="B20" s="1">
        <f t="shared" si="9"/>
        <v>1.1886857536682125</v>
      </c>
      <c r="C20" s="5">
        <f t="shared" si="10"/>
        <v>37133.111827786022</v>
      </c>
      <c r="D20" s="5">
        <f t="shared" si="0"/>
        <v>36121.055571880075</v>
      </c>
      <c r="E20" s="5">
        <f t="shared" si="1"/>
        <v>26621.055571880075</v>
      </c>
      <c r="F20" s="5">
        <f t="shared" si="2"/>
        <v>8993.5246442188436</v>
      </c>
      <c r="G20" s="5">
        <f t="shared" si="3"/>
        <v>27127.530927661232</v>
      </c>
      <c r="H20" s="23">
        <f t="shared" si="11"/>
        <v>16318.727591665905</v>
      </c>
      <c r="I20" s="5">
        <f t="shared" si="4"/>
        <v>42679.27832251884</v>
      </c>
      <c r="J20" s="23"/>
      <c r="K20" s="23">
        <f t="shared" si="5"/>
        <v>54.255061855322467</v>
      </c>
      <c r="L20" s="23"/>
      <c r="M20" s="23">
        <f t="shared" si="6"/>
        <v>42733.533384374161</v>
      </c>
      <c r="N20" s="23">
        <f>J20+L20+Grade15!I20</f>
        <v>34838.455428930349</v>
      </c>
      <c r="O20" s="23">
        <f t="shared" si="7"/>
        <v>4847.5778646425015</v>
      </c>
      <c r="P20" s="23">
        <f t="shared" si="8"/>
        <v>1468.3633842453232</v>
      </c>
      <c r="Q20" s="23"/>
    </row>
    <row r="21" spans="1:17" x14ac:dyDescent="0.2">
      <c r="A21" s="5">
        <v>30</v>
      </c>
      <c r="B21" s="1">
        <f t="shared" si="9"/>
        <v>1.2184028975099177</v>
      </c>
      <c r="C21" s="5">
        <f t="shared" si="10"/>
        <v>38061.43962348067</v>
      </c>
      <c r="D21" s="5">
        <f t="shared" si="0"/>
        <v>37005.751961177077</v>
      </c>
      <c r="E21" s="5">
        <f t="shared" si="1"/>
        <v>27505.751961177077</v>
      </c>
      <c r="F21" s="5">
        <f t="shared" si="2"/>
        <v>9282.3780153243151</v>
      </c>
      <c r="G21" s="5">
        <f t="shared" si="3"/>
        <v>27723.373945852763</v>
      </c>
      <c r="H21" s="23">
        <f t="shared" si="11"/>
        <v>16726.695781457551</v>
      </c>
      <c r="I21" s="5">
        <f t="shared" si="4"/>
        <v>43663.915025581809</v>
      </c>
      <c r="J21" s="23"/>
      <c r="K21" s="23">
        <f t="shared" si="5"/>
        <v>55.446747891705527</v>
      </c>
      <c r="L21" s="23"/>
      <c r="M21" s="23">
        <f t="shared" si="6"/>
        <v>43719.361773473516</v>
      </c>
      <c r="N21" s="23">
        <f>J21+L21+Grade15!I21</f>
        <v>35624.444909653612</v>
      </c>
      <c r="O21" s="23">
        <f t="shared" si="7"/>
        <v>4970.2789543854205</v>
      </c>
      <c r="P21" s="23">
        <f t="shared" si="8"/>
        <v>1296.74060611204</v>
      </c>
      <c r="Q21" s="23"/>
    </row>
    <row r="22" spans="1:17" x14ac:dyDescent="0.2">
      <c r="A22" s="5">
        <v>31</v>
      </c>
      <c r="B22" s="1">
        <f t="shared" si="9"/>
        <v>1.2488629699476654</v>
      </c>
      <c r="C22" s="5">
        <f t="shared" si="10"/>
        <v>39012.975614067684</v>
      </c>
      <c r="D22" s="5">
        <f t="shared" si="0"/>
        <v>37912.565760206497</v>
      </c>
      <c r="E22" s="5">
        <f t="shared" si="1"/>
        <v>28412.565760206497</v>
      </c>
      <c r="F22" s="5">
        <f t="shared" si="2"/>
        <v>9578.4527207074207</v>
      </c>
      <c r="G22" s="5">
        <f t="shared" si="3"/>
        <v>28334.113039499076</v>
      </c>
      <c r="H22" s="23">
        <f t="shared" si="11"/>
        <v>17144.863175993989</v>
      </c>
      <c r="I22" s="5">
        <f t="shared" si="4"/>
        <v>44673.167646221351</v>
      </c>
      <c r="J22" s="23"/>
      <c r="K22" s="23">
        <f t="shared" si="5"/>
        <v>56.668226078998153</v>
      </c>
      <c r="L22" s="23"/>
      <c r="M22" s="23">
        <f t="shared" si="6"/>
        <v>44729.835872300348</v>
      </c>
      <c r="N22" s="23">
        <f>J22+L22+Grade15!I22</f>
        <v>36430.084127394955</v>
      </c>
      <c r="O22" s="23">
        <f t="shared" si="7"/>
        <v>5096.0475713719115</v>
      </c>
      <c r="P22" s="23">
        <f t="shared" si="8"/>
        <v>1145.1685545021126</v>
      </c>
      <c r="Q22" s="23"/>
    </row>
    <row r="23" spans="1:17" x14ac:dyDescent="0.2">
      <c r="A23" s="5">
        <v>32</v>
      </c>
      <c r="B23" s="1">
        <f t="shared" si="9"/>
        <v>1.2800845441963571</v>
      </c>
      <c r="C23" s="5">
        <f t="shared" si="10"/>
        <v>39988.300004419369</v>
      </c>
      <c r="D23" s="5">
        <f t="shared" si="0"/>
        <v>38842.049904211657</v>
      </c>
      <c r="E23" s="5">
        <f t="shared" si="1"/>
        <v>29342.049904211657</v>
      </c>
      <c r="F23" s="5">
        <f t="shared" si="2"/>
        <v>9881.9292937251066</v>
      </c>
      <c r="G23" s="5">
        <f t="shared" si="3"/>
        <v>28960.120610486549</v>
      </c>
      <c r="H23" s="23">
        <f t="shared" si="11"/>
        <v>17573.484755393838</v>
      </c>
      <c r="I23" s="5">
        <f t="shared" si="4"/>
        <v>45707.651582376871</v>
      </c>
      <c r="J23" s="23"/>
      <c r="K23" s="23">
        <f t="shared" si="5"/>
        <v>57.920241220973097</v>
      </c>
      <c r="L23" s="23"/>
      <c r="M23" s="23">
        <f t="shared" si="6"/>
        <v>45765.571823597842</v>
      </c>
      <c r="N23" s="23">
        <f>J23+L23+Grade15!I23</f>
        <v>37255.864325579823</v>
      </c>
      <c r="O23" s="23">
        <f t="shared" si="7"/>
        <v>5224.9604037830641</v>
      </c>
      <c r="P23" s="23">
        <f t="shared" si="8"/>
        <v>1011.3058938298198</v>
      </c>
      <c r="Q23" s="23"/>
    </row>
    <row r="24" spans="1:17" x14ac:dyDescent="0.2">
      <c r="A24" s="5">
        <v>33</v>
      </c>
      <c r="B24" s="1">
        <f t="shared" si="9"/>
        <v>1.312086657801266</v>
      </c>
      <c r="C24" s="5">
        <f t="shared" si="10"/>
        <v>40988.007504529851</v>
      </c>
      <c r="D24" s="5">
        <f t="shared" si="0"/>
        <v>39794.771151816945</v>
      </c>
      <c r="E24" s="5">
        <f t="shared" si="1"/>
        <v>30294.771151816945</v>
      </c>
      <c r="F24" s="5">
        <f t="shared" si="2"/>
        <v>10192.992781068233</v>
      </c>
      <c r="G24" s="5">
        <f t="shared" si="3"/>
        <v>29601.778370748711</v>
      </c>
      <c r="H24" s="23">
        <f t="shared" si="11"/>
        <v>18012.821874278685</v>
      </c>
      <c r="I24" s="5">
        <f t="shared" si="4"/>
        <v>46767.997616936293</v>
      </c>
      <c r="J24" s="23"/>
      <c r="K24" s="23">
        <f t="shared" si="5"/>
        <v>59.203556741497422</v>
      </c>
      <c r="L24" s="23"/>
      <c r="M24" s="23">
        <f t="shared" si="6"/>
        <v>46827.201173677793</v>
      </c>
      <c r="N24" s="23">
        <f>J24+L24+Grade15!I24</f>
        <v>38102.289028719315</v>
      </c>
      <c r="O24" s="23">
        <f t="shared" si="7"/>
        <v>5357.0960570045036</v>
      </c>
      <c r="P24" s="23">
        <f t="shared" si="8"/>
        <v>893.08452149731056</v>
      </c>
      <c r="Q24" s="23"/>
    </row>
    <row r="25" spans="1:17" x14ac:dyDescent="0.2">
      <c r="A25" s="5">
        <v>34</v>
      </c>
      <c r="B25" s="1">
        <f t="shared" si="9"/>
        <v>1.3448888242462975</v>
      </c>
      <c r="C25" s="5">
        <f t="shared" si="10"/>
        <v>42012.7076921431</v>
      </c>
      <c r="D25" s="5">
        <f t="shared" si="0"/>
        <v>40771.310430612371</v>
      </c>
      <c r="E25" s="5">
        <f t="shared" si="1"/>
        <v>31271.310430612371</v>
      </c>
      <c r="F25" s="5">
        <f t="shared" si="2"/>
        <v>10511.832855594939</v>
      </c>
      <c r="G25" s="5">
        <f t="shared" si="3"/>
        <v>30259.47757501743</v>
      </c>
      <c r="H25" s="23">
        <f t="shared" si="11"/>
        <v>18463.142421135646</v>
      </c>
      <c r="I25" s="5">
        <f t="shared" si="4"/>
        <v>47854.852302359701</v>
      </c>
      <c r="J25" s="23"/>
      <c r="K25" s="23">
        <f t="shared" si="5"/>
        <v>60.518955150034863</v>
      </c>
      <c r="L25" s="23"/>
      <c r="M25" s="23">
        <f t="shared" si="6"/>
        <v>47915.371257509738</v>
      </c>
      <c r="N25" s="23">
        <f>J25+L25+Grade15!I25</f>
        <v>38969.874349437297</v>
      </c>
      <c r="O25" s="23">
        <f t="shared" si="7"/>
        <v>5492.5351015564775</v>
      </c>
      <c r="P25" s="23">
        <f t="shared" si="8"/>
        <v>788.67770483046274</v>
      </c>
      <c r="Q25" s="23"/>
    </row>
    <row r="26" spans="1:17" x14ac:dyDescent="0.2">
      <c r="A26" s="5">
        <v>35</v>
      </c>
      <c r="B26" s="1">
        <f t="shared" si="9"/>
        <v>1.3785110448524549</v>
      </c>
      <c r="C26" s="5">
        <f t="shared" si="10"/>
        <v>43063.025384446672</v>
      </c>
      <c r="D26" s="5">
        <f t="shared" si="0"/>
        <v>41772.263191377671</v>
      </c>
      <c r="E26" s="5">
        <f t="shared" si="1"/>
        <v>32272.263191377671</v>
      </c>
      <c r="F26" s="5">
        <f t="shared" si="2"/>
        <v>10838.64393198481</v>
      </c>
      <c r="G26" s="5">
        <f t="shared" si="3"/>
        <v>30933.619259392861</v>
      </c>
      <c r="H26" s="23">
        <f t="shared" si="11"/>
        <v>18924.720981664039</v>
      </c>
      <c r="I26" s="5">
        <f t="shared" si="4"/>
        <v>48968.878354918692</v>
      </c>
      <c r="J26" s="23"/>
      <c r="K26" s="23">
        <f t="shared" si="5"/>
        <v>61.867238518785726</v>
      </c>
      <c r="L26" s="23"/>
      <c r="M26" s="23">
        <f t="shared" si="6"/>
        <v>49030.745593437481</v>
      </c>
      <c r="N26" s="23">
        <f>J26+L26+Grade15!I26</f>
        <v>39859.149303173217</v>
      </c>
      <c r="O26" s="23">
        <f t="shared" si="7"/>
        <v>5631.360122222256</v>
      </c>
      <c r="P26" s="23">
        <f t="shared" si="8"/>
        <v>696.47193050674457</v>
      </c>
      <c r="Q26" s="23"/>
    </row>
    <row r="27" spans="1:17" x14ac:dyDescent="0.2">
      <c r="A27" s="5">
        <v>36</v>
      </c>
      <c r="B27" s="1">
        <f t="shared" si="9"/>
        <v>1.4129738209737661</v>
      </c>
      <c r="C27" s="5">
        <f t="shared" si="10"/>
        <v>44139.601019057838</v>
      </c>
      <c r="D27" s="5">
        <f t="shared" si="0"/>
        <v>42798.239771162116</v>
      </c>
      <c r="E27" s="5">
        <f t="shared" si="1"/>
        <v>33298.239771162116</v>
      </c>
      <c r="F27" s="5">
        <f t="shared" si="2"/>
        <v>11173.62528528443</v>
      </c>
      <c r="G27" s="5">
        <f t="shared" si="3"/>
        <v>31624.614485877686</v>
      </c>
      <c r="H27" s="23">
        <f t="shared" si="11"/>
        <v>19397.839006205635</v>
      </c>
      <c r="I27" s="5">
        <f t="shared" si="4"/>
        <v>50110.755058791656</v>
      </c>
      <c r="J27" s="23"/>
      <c r="K27" s="23">
        <f t="shared" si="5"/>
        <v>63.249228971755372</v>
      </c>
      <c r="L27" s="23"/>
      <c r="M27" s="23">
        <f t="shared" si="6"/>
        <v>50174.004287763411</v>
      </c>
      <c r="N27" s="23">
        <f>J27+L27+Grade15!I27</f>
        <v>40770.656130752555</v>
      </c>
      <c r="O27" s="23">
        <f t="shared" si="7"/>
        <v>5773.6557684046657</v>
      </c>
      <c r="P27" s="23">
        <f t="shared" si="8"/>
        <v>615.0420343663651</v>
      </c>
      <c r="Q27" s="23"/>
    </row>
    <row r="28" spans="1:17" x14ac:dyDescent="0.2">
      <c r="A28" s="5">
        <v>37</v>
      </c>
      <c r="B28" s="1">
        <f t="shared" si="9"/>
        <v>1.4482981664981105</v>
      </c>
      <c r="C28" s="5">
        <f t="shared" si="10"/>
        <v>45243.091044534289</v>
      </c>
      <c r="D28" s="5">
        <f t="shared" si="0"/>
        <v>43849.865765441173</v>
      </c>
      <c r="E28" s="5">
        <f t="shared" si="1"/>
        <v>34349.865765441173</v>
      </c>
      <c r="F28" s="5">
        <f t="shared" si="2"/>
        <v>11516.981172416543</v>
      </c>
      <c r="G28" s="5">
        <f t="shared" si="3"/>
        <v>32332.884593024632</v>
      </c>
      <c r="H28" s="23">
        <f t="shared" si="11"/>
        <v>19882.784981360783</v>
      </c>
      <c r="I28" s="5">
        <f t="shared" si="4"/>
        <v>51281.178680261452</v>
      </c>
      <c r="J28" s="23"/>
      <c r="K28" s="23">
        <f t="shared" si="5"/>
        <v>64.66576918604926</v>
      </c>
      <c r="L28" s="23"/>
      <c r="M28" s="23">
        <f t="shared" si="6"/>
        <v>51345.844449447504</v>
      </c>
      <c r="N28" s="23">
        <f>J28+L28+Grade15!I28</f>
        <v>41704.950629021369</v>
      </c>
      <c r="O28" s="23">
        <f t="shared" si="7"/>
        <v>5919.5088057416451</v>
      </c>
      <c r="P28" s="23">
        <f t="shared" si="8"/>
        <v>543.12922973002151</v>
      </c>
      <c r="Q28" s="23"/>
    </row>
    <row r="29" spans="1:17" x14ac:dyDescent="0.2">
      <c r="A29" s="5">
        <v>38</v>
      </c>
      <c r="B29" s="1">
        <f t="shared" si="9"/>
        <v>1.4845056206605631</v>
      </c>
      <c r="C29" s="5">
        <f t="shared" si="10"/>
        <v>46374.168320647637</v>
      </c>
      <c r="D29" s="5">
        <f t="shared" si="0"/>
        <v>44927.782409577194</v>
      </c>
      <c r="E29" s="5">
        <f t="shared" si="1"/>
        <v>35427.782409577194</v>
      </c>
      <c r="F29" s="5">
        <f t="shared" si="2"/>
        <v>11961.699197684673</v>
      </c>
      <c r="G29" s="5">
        <f t="shared" si="3"/>
        <v>32966.083211892517</v>
      </c>
      <c r="H29" s="23">
        <f t="shared" si="11"/>
        <v>20379.854605894801</v>
      </c>
      <c r="I29" s="5">
        <f t="shared" si="4"/>
        <v>52388.084651310259</v>
      </c>
      <c r="J29" s="23"/>
      <c r="K29" s="23">
        <f t="shared" si="5"/>
        <v>65.932166423785034</v>
      </c>
      <c r="L29" s="23"/>
      <c r="M29" s="23">
        <f t="shared" si="6"/>
        <v>52454.016817734046</v>
      </c>
      <c r="N29" s="23">
        <f>J29+L29+Grade15!I29</f>
        <v>42662.602489746903</v>
      </c>
      <c r="O29" s="23">
        <f t="shared" si="7"/>
        <v>6011.9283973841038</v>
      </c>
      <c r="P29" s="23">
        <f t="shared" si="8"/>
        <v>475.11079543478894</v>
      </c>
      <c r="Q29" s="23"/>
    </row>
    <row r="30" spans="1:17" x14ac:dyDescent="0.2">
      <c r="A30" s="5">
        <v>39</v>
      </c>
      <c r="B30" s="1">
        <f t="shared" si="9"/>
        <v>1.521618261177077</v>
      </c>
      <c r="C30" s="5">
        <f t="shared" si="10"/>
        <v>47533.522528663823</v>
      </c>
      <c r="D30" s="5">
        <f t="shared" si="0"/>
        <v>46032.646969816618</v>
      </c>
      <c r="E30" s="5">
        <f t="shared" si="1"/>
        <v>36532.646969816618</v>
      </c>
      <c r="F30" s="5">
        <f t="shared" si="2"/>
        <v>12432.923932626787</v>
      </c>
      <c r="G30" s="5">
        <f t="shared" si="3"/>
        <v>33599.723037189833</v>
      </c>
      <c r="H30" s="23">
        <f t="shared" si="11"/>
        <v>20889.350971042164</v>
      </c>
      <c r="I30" s="5">
        <f t="shared" si="4"/>
        <v>53507.274512593016</v>
      </c>
      <c r="J30" s="23"/>
      <c r="K30" s="23">
        <f t="shared" si="5"/>
        <v>67.199446074379665</v>
      </c>
      <c r="L30" s="23"/>
      <c r="M30" s="23">
        <f t="shared" si="6"/>
        <v>53574.473958667397</v>
      </c>
      <c r="N30" s="23">
        <f>J30+L30+Grade15!I30</f>
        <v>43644.195646990571</v>
      </c>
      <c r="O30" s="23">
        <f t="shared" si="7"/>
        <v>6097.1908833695697</v>
      </c>
      <c r="P30" s="23">
        <f t="shared" si="8"/>
        <v>415.02521644713624</v>
      </c>
      <c r="Q30" s="23"/>
    </row>
    <row r="31" spans="1:17" x14ac:dyDescent="0.2">
      <c r="A31" s="5">
        <v>40</v>
      </c>
      <c r="B31" s="1">
        <f t="shared" si="9"/>
        <v>1.559658717706504</v>
      </c>
      <c r="C31" s="5">
        <f t="shared" si="10"/>
        <v>48721.860591880417</v>
      </c>
      <c r="D31" s="5">
        <f t="shared" si="0"/>
        <v>47165.133144062034</v>
      </c>
      <c r="E31" s="5">
        <f t="shared" si="1"/>
        <v>37665.133144062034</v>
      </c>
      <c r="F31" s="5">
        <f t="shared" si="2"/>
        <v>12915.929285942457</v>
      </c>
      <c r="G31" s="5">
        <f t="shared" si="3"/>
        <v>34249.203858119581</v>
      </c>
      <c r="H31" s="23">
        <f t="shared" si="11"/>
        <v>21411.584745318225</v>
      </c>
      <c r="I31" s="5">
        <f t="shared" si="4"/>
        <v>54654.444120407847</v>
      </c>
      <c r="J31" s="23"/>
      <c r="K31" s="23">
        <f t="shared" si="5"/>
        <v>68.498407716239157</v>
      </c>
      <c r="L31" s="23"/>
      <c r="M31" s="23">
        <f t="shared" si="6"/>
        <v>54722.942528124084</v>
      </c>
      <c r="N31" s="23">
        <f>J31+L31+Grade15!I31</f>
        <v>44650.328633165336</v>
      </c>
      <c r="O31" s="23">
        <f t="shared" si="7"/>
        <v>6184.5849315046717</v>
      </c>
      <c r="P31" s="23">
        <f t="shared" si="8"/>
        <v>362.59252373903928</v>
      </c>
      <c r="Q31" s="23"/>
    </row>
    <row r="32" spans="1:17" x14ac:dyDescent="0.2">
      <c r="A32" s="5">
        <v>41</v>
      </c>
      <c r="B32" s="1">
        <f t="shared" si="9"/>
        <v>1.5986501856491666</v>
      </c>
      <c r="C32" s="5">
        <f t="shared" si="10"/>
        <v>49939.907106677434</v>
      </c>
      <c r="D32" s="5">
        <f t="shared" si="0"/>
        <v>48325.931472663593</v>
      </c>
      <c r="E32" s="5">
        <f t="shared" si="1"/>
        <v>38825.931472663593</v>
      </c>
      <c r="F32" s="5">
        <f t="shared" si="2"/>
        <v>13411.009773091024</v>
      </c>
      <c r="G32" s="5">
        <f t="shared" si="3"/>
        <v>34914.921699572573</v>
      </c>
      <c r="H32" s="23">
        <f t="shared" si="11"/>
        <v>21946.874363951178</v>
      </c>
      <c r="I32" s="5">
        <f t="shared" si="4"/>
        <v>55830.292968418042</v>
      </c>
      <c r="J32" s="23"/>
      <c r="K32" s="23">
        <f t="shared" si="5"/>
        <v>69.829843399145147</v>
      </c>
      <c r="L32" s="23"/>
      <c r="M32" s="23">
        <f t="shared" si="6"/>
        <v>55900.122811817186</v>
      </c>
      <c r="N32" s="23">
        <f>J32+L32+Grade15!I32</f>
        <v>45681.614943994457</v>
      </c>
      <c r="O32" s="23">
        <f t="shared" si="7"/>
        <v>6274.1638308431566</v>
      </c>
      <c r="P32" s="23">
        <f t="shared" si="8"/>
        <v>316.83104959553742</v>
      </c>
      <c r="Q32" s="23"/>
    </row>
    <row r="33" spans="1:17" x14ac:dyDescent="0.2">
      <c r="A33" s="5">
        <v>42</v>
      </c>
      <c r="B33" s="1">
        <f t="shared" si="9"/>
        <v>1.6386164402903955</v>
      </c>
      <c r="C33" s="5">
        <f t="shared" si="10"/>
        <v>51188.404784344362</v>
      </c>
      <c r="D33" s="5">
        <f t="shared" si="0"/>
        <v>49515.749759480175</v>
      </c>
      <c r="E33" s="5">
        <f t="shared" si="1"/>
        <v>40015.749759480175</v>
      </c>
      <c r="F33" s="5">
        <f t="shared" si="2"/>
        <v>13918.467272418296</v>
      </c>
      <c r="G33" s="5">
        <f t="shared" si="3"/>
        <v>35597.282487061879</v>
      </c>
      <c r="H33" s="23">
        <f t="shared" si="11"/>
        <v>22495.546223049954</v>
      </c>
      <c r="I33" s="5">
        <f t="shared" si="4"/>
        <v>57035.538037628488</v>
      </c>
      <c r="J33" s="23"/>
      <c r="K33" s="23">
        <f t="shared" si="5"/>
        <v>71.194564974123765</v>
      </c>
      <c r="L33" s="23"/>
      <c r="M33" s="23">
        <f t="shared" si="6"/>
        <v>57106.732602602613</v>
      </c>
      <c r="N33" s="23">
        <f>J33+L33+Grade15!I33</f>
        <v>46738.683412594328</v>
      </c>
      <c r="O33" s="23">
        <f t="shared" si="7"/>
        <v>6365.9822026650872</v>
      </c>
      <c r="P33" s="23">
        <f t="shared" si="8"/>
        <v>276.8859350377848</v>
      </c>
      <c r="Q33" s="23"/>
    </row>
    <row r="34" spans="1:17" x14ac:dyDescent="0.2">
      <c r="A34" s="5">
        <v>43</v>
      </c>
      <c r="B34" s="1">
        <f t="shared" si="9"/>
        <v>1.6795818512976552</v>
      </c>
      <c r="C34" s="5">
        <f t="shared" si="10"/>
        <v>52468.11490395297</v>
      </c>
      <c r="D34" s="5">
        <f t="shared" si="0"/>
        <v>50735.313503467172</v>
      </c>
      <c r="E34" s="5">
        <f t="shared" si="1"/>
        <v>41235.313503467172</v>
      </c>
      <c r="F34" s="5">
        <f t="shared" si="2"/>
        <v>14438.611209228751</v>
      </c>
      <c r="G34" s="5">
        <f t="shared" si="3"/>
        <v>36296.702294238421</v>
      </c>
      <c r="H34" s="23">
        <f t="shared" si="11"/>
        <v>23057.934878626202</v>
      </c>
      <c r="I34" s="5">
        <f t="shared" si="4"/>
        <v>58270.914233569187</v>
      </c>
      <c r="J34" s="23"/>
      <c r="K34" s="23">
        <f t="shared" si="5"/>
        <v>72.593404588476844</v>
      </c>
      <c r="L34" s="23"/>
      <c r="M34" s="23">
        <f t="shared" si="6"/>
        <v>58343.507638157665</v>
      </c>
      <c r="N34" s="23">
        <f>J34+L34+Grade15!I34</f>
        <v>47822.178592909186</v>
      </c>
      <c r="O34" s="23">
        <f t="shared" si="7"/>
        <v>6460.0960337825654</v>
      </c>
      <c r="P34" s="23">
        <f t="shared" si="8"/>
        <v>242.0126368409922</v>
      </c>
      <c r="Q34" s="23"/>
    </row>
    <row r="35" spans="1:17" x14ac:dyDescent="0.2">
      <c r="A35" s="5">
        <v>44</v>
      </c>
      <c r="B35" s="1">
        <f t="shared" si="9"/>
        <v>1.7215713975800966</v>
      </c>
      <c r="C35" s="5">
        <f t="shared" si="10"/>
        <v>53779.81777655179</v>
      </c>
      <c r="D35" s="5">
        <f t="shared" si="0"/>
        <v>51985.36634105385</v>
      </c>
      <c r="E35" s="5">
        <f t="shared" si="1"/>
        <v>42485.36634105385</v>
      </c>
      <c r="F35" s="5">
        <f t="shared" si="2"/>
        <v>14971.758744459466</v>
      </c>
      <c r="G35" s="5">
        <f t="shared" si="3"/>
        <v>37013.607596594382</v>
      </c>
      <c r="H35" s="23">
        <f t="shared" si="11"/>
        <v>23634.383250591854</v>
      </c>
      <c r="I35" s="5">
        <f t="shared" si="4"/>
        <v>59537.174834408419</v>
      </c>
      <c r="J35" s="23"/>
      <c r="K35" s="23">
        <f t="shared" si="5"/>
        <v>74.027215193188766</v>
      </c>
      <c r="L35" s="23"/>
      <c r="M35" s="23">
        <f t="shared" si="6"/>
        <v>59611.202049601605</v>
      </c>
      <c r="N35" s="23">
        <f>J35+L35+Grade15!I35</f>
        <v>48932.76115273191</v>
      </c>
      <c r="O35" s="23">
        <f t="shared" si="7"/>
        <v>6556.5627106779948</v>
      </c>
      <c r="P35" s="23">
        <f t="shared" si="8"/>
        <v>211.56259377557203</v>
      </c>
      <c r="Q35" s="23"/>
    </row>
    <row r="36" spans="1:17" x14ac:dyDescent="0.2">
      <c r="A36" s="5">
        <v>45</v>
      </c>
      <c r="B36" s="1">
        <f t="shared" si="9"/>
        <v>1.7646106825195991</v>
      </c>
      <c r="C36" s="5">
        <f t="shared" si="10"/>
        <v>55124.313220965589</v>
      </c>
      <c r="D36" s="5">
        <f t="shared" si="0"/>
        <v>53266.670499580199</v>
      </c>
      <c r="E36" s="5">
        <f t="shared" si="1"/>
        <v>43766.670499580199</v>
      </c>
      <c r="F36" s="5">
        <f t="shared" si="2"/>
        <v>15518.234968070956</v>
      </c>
      <c r="G36" s="5">
        <f t="shared" si="3"/>
        <v>37748.43553150924</v>
      </c>
      <c r="H36" s="23">
        <f t="shared" si="11"/>
        <v>24225.242831856653</v>
      </c>
      <c r="I36" s="5">
        <f t="shared" si="4"/>
        <v>60835.09195026863</v>
      </c>
      <c r="J36" s="23"/>
      <c r="K36" s="23">
        <f t="shared" si="5"/>
        <v>75.496871063018475</v>
      </c>
      <c r="L36" s="23"/>
      <c r="M36" s="23">
        <f t="shared" si="6"/>
        <v>60910.58882133165</v>
      </c>
      <c r="N36" s="23">
        <f>J36+L36+Grade15!I36</f>
        <v>50071.108276550207</v>
      </c>
      <c r="O36" s="23">
        <f t="shared" si="7"/>
        <v>6655.4410544958046</v>
      </c>
      <c r="P36" s="23">
        <f t="shared" si="8"/>
        <v>184.97076762781657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1.8087259495825889</v>
      </c>
      <c r="C37" s="5">
        <f t="shared" ref="C37:C56" si="13">pretaxincome*B37/expnorm</f>
        <v>56502.42105148972</v>
      </c>
      <c r="D37" s="5">
        <f t="shared" ref="D37:D56" si="14">IF(A37&lt;startage,1,0)*(C37*(1-initialunempprob))+IF(A37=startage,1,0)*(C37*(1-unempprob))+IF(A37&gt;startage,1,0)*(C37*(1-unempprob)+unempprob*300*52)</f>
        <v>54580.007262069696</v>
      </c>
      <c r="E37" s="5">
        <f t="shared" si="1"/>
        <v>45080.007262069696</v>
      </c>
      <c r="F37" s="5">
        <f t="shared" si="2"/>
        <v>16078.373097272724</v>
      </c>
      <c r="G37" s="5">
        <f t="shared" si="3"/>
        <v>38501.634164796968</v>
      </c>
      <c r="H37" s="23">
        <f t="shared" si="11"/>
        <v>24830.873902653067</v>
      </c>
      <c r="I37" s="5">
        <f t="shared" ref="I37:I56" si="15">G37+IF(A37&lt;startage,1,0)*(H37*(1-initialunempprob))+IF(A37&gt;=startage,1,0)*(H37*(1-unempprob))</f>
        <v>62165.456994025342</v>
      </c>
      <c r="J37" s="23"/>
      <c r="K37" s="23">
        <f t="shared" ref="K37:K56" si="16">IF(A37&gt;=startage,1,0)*0.002*G37</f>
        <v>77.003268329593936</v>
      </c>
      <c r="L37" s="23"/>
      <c r="M37" s="23">
        <f t="shared" si="6"/>
        <v>62242.460262354936</v>
      </c>
      <c r="N37" s="23">
        <f>J37+L37+Grade15!I37</f>
        <v>51237.914078463946</v>
      </c>
      <c r="O37" s="23">
        <f t="shared" si="7"/>
        <v>6756.7913569090679</v>
      </c>
      <c r="P37" s="23">
        <f t="shared" ref="P37:P68" si="17">O37/return^(A37-startage+1)</f>
        <v>161.74481224620956</v>
      </c>
      <c r="Q37" s="23"/>
    </row>
    <row r="38" spans="1:17" x14ac:dyDescent="0.2">
      <c r="A38" s="5">
        <v>47</v>
      </c>
      <c r="B38" s="1">
        <f t="shared" si="12"/>
        <v>1.8539440983221533</v>
      </c>
      <c r="C38" s="5">
        <f t="shared" si="13"/>
        <v>57914.981577776947</v>
      </c>
      <c r="D38" s="5">
        <f t="shared" si="14"/>
        <v>55926.177443621425</v>
      </c>
      <c r="E38" s="5">
        <f t="shared" si="1"/>
        <v>46426.177443621425</v>
      </c>
      <c r="F38" s="5">
        <f t="shared" si="2"/>
        <v>16652.514679704538</v>
      </c>
      <c r="G38" s="5">
        <f t="shared" si="3"/>
        <v>39273.662763916887</v>
      </c>
      <c r="H38" s="23">
        <f t="shared" ref="H38:H56" si="18">benefits*B38/expnorm</f>
        <v>25451.645750219392</v>
      </c>
      <c r="I38" s="5">
        <f t="shared" si="15"/>
        <v>63529.081163875962</v>
      </c>
      <c r="J38" s="23"/>
      <c r="K38" s="23">
        <f t="shared" si="16"/>
        <v>78.547325527833777</v>
      </c>
      <c r="L38" s="23"/>
      <c r="M38" s="23">
        <f t="shared" si="6"/>
        <v>63607.628489403796</v>
      </c>
      <c r="N38" s="23">
        <f>J38+L38+Grade15!I38</f>
        <v>52390.934317510983</v>
      </c>
      <c r="O38" s="23">
        <f t="shared" si="7"/>
        <v>6887.0502215421875</v>
      </c>
      <c r="P38" s="23">
        <f t="shared" si="17"/>
        <v>141.99946090349076</v>
      </c>
      <c r="Q38" s="23"/>
    </row>
    <row r="39" spans="1:17" x14ac:dyDescent="0.2">
      <c r="A39" s="5">
        <v>48</v>
      </c>
      <c r="B39" s="1">
        <f t="shared" si="12"/>
        <v>1.9002927007802071</v>
      </c>
      <c r="C39" s="5">
        <f t="shared" si="13"/>
        <v>59362.856117221374</v>
      </c>
      <c r="D39" s="5">
        <f t="shared" si="14"/>
        <v>57306.001879711963</v>
      </c>
      <c r="E39" s="5">
        <f t="shared" si="1"/>
        <v>47806.001879711963</v>
      </c>
      <c r="F39" s="5">
        <f t="shared" si="2"/>
        <v>17241.009801697153</v>
      </c>
      <c r="G39" s="5">
        <f t="shared" si="3"/>
        <v>40064.99207801481</v>
      </c>
      <c r="H39" s="23">
        <f t="shared" si="18"/>
        <v>26087.936893974875</v>
      </c>
      <c r="I39" s="5">
        <f t="shared" si="15"/>
        <v>64926.795937972864</v>
      </c>
      <c r="J39" s="23"/>
      <c r="K39" s="23">
        <f t="shared" si="16"/>
        <v>80.129984156029622</v>
      </c>
      <c r="L39" s="23"/>
      <c r="M39" s="23">
        <f t="shared" si="6"/>
        <v>65006.925922128896</v>
      </c>
      <c r="N39" s="23">
        <f>J39+L39+Grade15!I39</f>
        <v>53507.958770448757</v>
      </c>
      <c r="O39" s="23">
        <f t="shared" si="7"/>
        <v>7060.365831131604</v>
      </c>
      <c r="P39" s="23">
        <f t="shared" si="17"/>
        <v>125.3846131091618</v>
      </c>
      <c r="Q39" s="23"/>
    </row>
    <row r="40" spans="1:17" x14ac:dyDescent="0.2">
      <c r="A40" s="5">
        <v>49</v>
      </c>
      <c r="B40" s="1">
        <f t="shared" si="12"/>
        <v>1.9478000182997122</v>
      </c>
      <c r="C40" s="5">
        <f t="shared" si="13"/>
        <v>60846.927520151912</v>
      </c>
      <c r="D40" s="5">
        <f t="shared" si="14"/>
        <v>58720.321926704768</v>
      </c>
      <c r="E40" s="5">
        <f t="shared" si="1"/>
        <v>49220.321926704768</v>
      </c>
      <c r="F40" s="5">
        <f t="shared" si="2"/>
        <v>17844.217301739583</v>
      </c>
      <c r="G40" s="5">
        <f t="shared" si="3"/>
        <v>40876.104624965184</v>
      </c>
      <c r="H40" s="23">
        <f t="shared" si="18"/>
        <v>26740.135316324242</v>
      </c>
      <c r="I40" s="5">
        <f t="shared" si="15"/>
        <v>66359.453581422189</v>
      </c>
      <c r="J40" s="23"/>
      <c r="K40" s="23">
        <f t="shared" si="16"/>
        <v>81.752209249930374</v>
      </c>
      <c r="L40" s="23"/>
      <c r="M40" s="23">
        <f t="shared" si="6"/>
        <v>66441.205790672117</v>
      </c>
      <c r="N40" s="23">
        <f>J40+L40+Grade15!I40</f>
        <v>54652.908834709968</v>
      </c>
      <c r="O40" s="23">
        <f t="shared" si="7"/>
        <v>7238.0143309607611</v>
      </c>
      <c r="P40" s="23">
        <f t="shared" si="17"/>
        <v>110.7133705093504</v>
      </c>
      <c r="Q40" s="23"/>
    </row>
    <row r="41" spans="1:17" x14ac:dyDescent="0.2">
      <c r="A41" s="5">
        <v>50</v>
      </c>
      <c r="B41" s="1">
        <f t="shared" si="12"/>
        <v>1.9964950187572048</v>
      </c>
      <c r="C41" s="5">
        <f t="shared" si="13"/>
        <v>62368.100708155704</v>
      </c>
      <c r="D41" s="5">
        <f t="shared" si="14"/>
        <v>60169.999974872379</v>
      </c>
      <c r="E41" s="5">
        <f t="shared" si="1"/>
        <v>50669.999974872379</v>
      </c>
      <c r="F41" s="5">
        <f t="shared" si="2"/>
        <v>18462.504989283068</v>
      </c>
      <c r="G41" s="5">
        <f t="shared" si="3"/>
        <v>41707.494985589306</v>
      </c>
      <c r="H41" s="23">
        <f t="shared" si="18"/>
        <v>27408.63869923235</v>
      </c>
      <c r="I41" s="5">
        <f t="shared" si="15"/>
        <v>67827.92766595773</v>
      </c>
      <c r="J41" s="23"/>
      <c r="K41" s="23">
        <f t="shared" si="16"/>
        <v>83.414989971178613</v>
      </c>
      <c r="L41" s="23"/>
      <c r="M41" s="23">
        <f t="shared" si="6"/>
        <v>67911.342655928907</v>
      </c>
      <c r="N41" s="23">
        <f>J41+L41+Grade15!I41</f>
        <v>55826.482650577716</v>
      </c>
      <c r="O41" s="23">
        <f t="shared" si="7"/>
        <v>7420.1040432856325</v>
      </c>
      <c r="P41" s="23">
        <f t="shared" si="17"/>
        <v>97.758431029813238</v>
      </c>
      <c r="Q41" s="23"/>
    </row>
    <row r="42" spans="1:17" x14ac:dyDescent="0.2">
      <c r="A42" s="5">
        <v>51</v>
      </c>
      <c r="B42" s="1">
        <f t="shared" si="12"/>
        <v>2.0464073942261352</v>
      </c>
      <c r="C42" s="5">
        <f t="shared" si="13"/>
        <v>63927.303225859599</v>
      </c>
      <c r="D42" s="5">
        <f t="shared" si="14"/>
        <v>61655.919974244192</v>
      </c>
      <c r="E42" s="5">
        <f t="shared" si="1"/>
        <v>52155.919974244192</v>
      </c>
      <c r="F42" s="5">
        <f t="shared" si="2"/>
        <v>19096.249869015148</v>
      </c>
      <c r="G42" s="5">
        <f t="shared" si="3"/>
        <v>42559.670105229045</v>
      </c>
      <c r="H42" s="23">
        <f t="shared" si="18"/>
        <v>28093.85466671316</v>
      </c>
      <c r="I42" s="5">
        <f t="shared" si="15"/>
        <v>69333.113602606682</v>
      </c>
      <c r="J42" s="23"/>
      <c r="K42" s="23">
        <f t="shared" si="16"/>
        <v>85.119340210458091</v>
      </c>
      <c r="L42" s="23"/>
      <c r="M42" s="23">
        <f t="shared" si="6"/>
        <v>69418.232942817136</v>
      </c>
      <c r="N42" s="23">
        <f>J42+L42+Grade15!I42</f>
        <v>57029.395811842151</v>
      </c>
      <c r="O42" s="23">
        <f t="shared" si="7"/>
        <v>7606.7459984186435</v>
      </c>
      <c r="P42" s="23">
        <f t="shared" si="17"/>
        <v>86.319066817864766</v>
      </c>
      <c r="Q42" s="23"/>
    </row>
    <row r="43" spans="1:17" x14ac:dyDescent="0.2">
      <c r="A43" s="5">
        <v>52</v>
      </c>
      <c r="B43" s="1">
        <f t="shared" si="12"/>
        <v>2.097567579081788</v>
      </c>
      <c r="C43" s="5">
        <f t="shared" si="13"/>
        <v>65525.485806506076</v>
      </c>
      <c r="D43" s="5">
        <f t="shared" si="14"/>
        <v>63178.987973600284</v>
      </c>
      <c r="E43" s="5">
        <f t="shared" si="1"/>
        <v>53678.987973600284</v>
      </c>
      <c r="F43" s="5">
        <f t="shared" si="2"/>
        <v>19745.838370740523</v>
      </c>
      <c r="G43" s="5">
        <f t="shared" si="3"/>
        <v>43433.149602859761</v>
      </c>
      <c r="H43" s="23">
        <f t="shared" si="18"/>
        <v>28796.201033380981</v>
      </c>
      <c r="I43" s="5">
        <f t="shared" si="15"/>
        <v>70875.929187671834</v>
      </c>
      <c r="J43" s="23"/>
      <c r="K43" s="23">
        <f t="shared" si="16"/>
        <v>86.866299205719528</v>
      </c>
      <c r="L43" s="23"/>
      <c r="M43" s="23">
        <f t="shared" si="6"/>
        <v>70962.795486877556</v>
      </c>
      <c r="N43" s="23">
        <f>J43+L43+Grade15!I43</f>
        <v>58262.381802138218</v>
      </c>
      <c r="O43" s="23">
        <f t="shared" si="7"/>
        <v>7798.0540024299526</v>
      </c>
      <c r="P43" s="23">
        <f t="shared" si="17"/>
        <v>76.218018585743792</v>
      </c>
      <c r="Q43" s="23"/>
    </row>
    <row r="44" spans="1:17" x14ac:dyDescent="0.2">
      <c r="A44" s="5">
        <v>53</v>
      </c>
      <c r="B44" s="1">
        <f t="shared" si="12"/>
        <v>2.1500067685588333</v>
      </c>
      <c r="C44" s="5">
        <f t="shared" si="13"/>
        <v>67163.622951668745</v>
      </c>
      <c r="D44" s="5">
        <f t="shared" si="14"/>
        <v>64740.132672940308</v>
      </c>
      <c r="E44" s="5">
        <f t="shared" si="1"/>
        <v>55240.132672940308</v>
      </c>
      <c r="F44" s="5">
        <f t="shared" si="2"/>
        <v>20411.666585009043</v>
      </c>
      <c r="G44" s="5">
        <f t="shared" si="3"/>
        <v>44328.466087931265</v>
      </c>
      <c r="H44" s="23">
        <f t="shared" si="18"/>
        <v>29516.106059215515</v>
      </c>
      <c r="I44" s="5">
        <f t="shared" si="15"/>
        <v>72457.315162363651</v>
      </c>
      <c r="J44" s="23"/>
      <c r="K44" s="23">
        <f t="shared" si="16"/>
        <v>88.656932175862536</v>
      </c>
      <c r="L44" s="23"/>
      <c r="M44" s="23">
        <f t="shared" si="6"/>
        <v>72545.972094539509</v>
      </c>
      <c r="N44" s="23">
        <f>J44+L44+Grade15!I44</f>
        <v>59526.192442191656</v>
      </c>
      <c r="O44" s="23">
        <f t="shared" ref="O44:O69" si="19">IF(A44&lt;startage,1,0)*(M44-N44)+IF(A44&gt;=startage,1,0)*(completionprob*(part*(I44-N44)+K44))</f>
        <v>7994.144706541585</v>
      </c>
      <c r="P44" s="23">
        <f t="shared" si="17"/>
        <v>67.298752740317127</v>
      </c>
      <c r="Q44" s="23"/>
    </row>
    <row r="45" spans="1:17" x14ac:dyDescent="0.2">
      <c r="A45" s="5">
        <v>54</v>
      </c>
      <c r="B45" s="1">
        <f t="shared" si="12"/>
        <v>2.2037569377728037</v>
      </c>
      <c r="C45" s="5">
        <f t="shared" si="13"/>
        <v>68842.713525460451</v>
      </c>
      <c r="D45" s="5">
        <f t="shared" si="14"/>
        <v>66340.305989763801</v>
      </c>
      <c r="E45" s="5">
        <f t="shared" si="1"/>
        <v>56840.305989763801</v>
      </c>
      <c r="F45" s="5">
        <f t="shared" si="2"/>
        <v>21094.140504634262</v>
      </c>
      <c r="G45" s="5">
        <f t="shared" si="3"/>
        <v>45246.165485129539</v>
      </c>
      <c r="H45" s="23">
        <f t="shared" si="18"/>
        <v>30254.008710695896</v>
      </c>
      <c r="I45" s="5">
        <f t="shared" si="15"/>
        <v>74078.235786422723</v>
      </c>
      <c r="J45" s="23"/>
      <c r="K45" s="23">
        <f t="shared" si="16"/>
        <v>90.492330970259076</v>
      </c>
      <c r="L45" s="23"/>
      <c r="M45" s="23">
        <f t="shared" si="6"/>
        <v>74168.72811739298</v>
      </c>
      <c r="N45" s="23">
        <f>J45+L45+Grade15!I45</f>
        <v>60821.598348246458</v>
      </c>
      <c r="O45" s="23">
        <f t="shared" si="19"/>
        <v>8195.1376782559655</v>
      </c>
      <c r="P45" s="23">
        <f t="shared" si="17"/>
        <v>59.423038943033049</v>
      </c>
      <c r="Q45" s="23"/>
    </row>
    <row r="46" spans="1:17" x14ac:dyDescent="0.2">
      <c r="A46" s="5">
        <v>55</v>
      </c>
      <c r="B46" s="1">
        <f t="shared" si="12"/>
        <v>2.2588508612171236</v>
      </c>
      <c r="C46" s="5">
        <f t="shared" si="13"/>
        <v>70563.781363596951</v>
      </c>
      <c r="D46" s="5">
        <f t="shared" si="14"/>
        <v>67980.483639507889</v>
      </c>
      <c r="E46" s="5">
        <f t="shared" si="1"/>
        <v>58480.483639507889</v>
      </c>
      <c r="F46" s="5">
        <f t="shared" si="2"/>
        <v>21793.676272250115</v>
      </c>
      <c r="G46" s="5">
        <f t="shared" si="3"/>
        <v>46186.807367257774</v>
      </c>
      <c r="H46" s="23">
        <f t="shared" si="18"/>
        <v>31010.358928463291</v>
      </c>
      <c r="I46" s="5">
        <f t="shared" si="15"/>
        <v>75739.679426083283</v>
      </c>
      <c r="J46" s="23"/>
      <c r="K46" s="23">
        <f t="shared" si="16"/>
        <v>92.373614734515556</v>
      </c>
      <c r="L46" s="23"/>
      <c r="M46" s="23">
        <f t="shared" si="6"/>
        <v>75832.053040817802</v>
      </c>
      <c r="N46" s="23">
        <f>J46+L46+Grade15!I46</f>
        <v>62149.389401952605</v>
      </c>
      <c r="O46" s="23">
        <f t="shared" si="19"/>
        <v>8401.1554742632288</v>
      </c>
      <c r="P46" s="23">
        <f t="shared" si="17"/>
        <v>52.468810686063009</v>
      </c>
      <c r="Q46" s="23"/>
    </row>
    <row r="47" spans="1:17" x14ac:dyDescent="0.2">
      <c r="A47" s="5">
        <v>56</v>
      </c>
      <c r="B47" s="1">
        <f t="shared" si="12"/>
        <v>2.3153221327475517</v>
      </c>
      <c r="C47" s="5">
        <f t="shared" si="13"/>
        <v>72327.875897686885</v>
      </c>
      <c r="D47" s="5">
        <f t="shared" si="14"/>
        <v>69661.665730495602</v>
      </c>
      <c r="E47" s="5">
        <f t="shared" si="1"/>
        <v>60161.665730495602</v>
      </c>
      <c r="F47" s="5">
        <f t="shared" si="2"/>
        <v>22510.700434056376</v>
      </c>
      <c r="G47" s="5">
        <f t="shared" si="3"/>
        <v>47150.96529643923</v>
      </c>
      <c r="H47" s="23">
        <f t="shared" si="18"/>
        <v>31785.617901674872</v>
      </c>
      <c r="I47" s="5">
        <f t="shared" si="15"/>
        <v>77442.659156735375</v>
      </c>
      <c r="J47" s="23"/>
      <c r="K47" s="23">
        <f t="shared" si="16"/>
        <v>94.301930592878463</v>
      </c>
      <c r="L47" s="23"/>
      <c r="M47" s="23">
        <f t="shared" si="6"/>
        <v>77536.961087328251</v>
      </c>
      <c r="N47" s="23">
        <f>J47+L47+Grade15!I47</f>
        <v>63510.375232001417</v>
      </c>
      <c r="O47" s="23">
        <f t="shared" si="19"/>
        <v>8612.323715170678</v>
      </c>
      <c r="P47" s="23">
        <f t="shared" si="17"/>
        <v>46.328275836372626</v>
      </c>
      <c r="Q47" s="23"/>
    </row>
    <row r="48" spans="1:17" x14ac:dyDescent="0.2">
      <c r="A48" s="5">
        <v>57</v>
      </c>
      <c r="B48" s="1">
        <f t="shared" si="12"/>
        <v>2.3732051860662402</v>
      </c>
      <c r="C48" s="5">
        <f t="shared" si="13"/>
        <v>74136.072795129032</v>
      </c>
      <c r="D48" s="5">
        <f t="shared" si="14"/>
        <v>71384.877373757961</v>
      </c>
      <c r="E48" s="5">
        <f t="shared" si="1"/>
        <v>61884.877373757961</v>
      </c>
      <c r="F48" s="5">
        <f t="shared" si="2"/>
        <v>23245.65019990777</v>
      </c>
      <c r="G48" s="5">
        <f t="shared" si="3"/>
        <v>48139.227173850188</v>
      </c>
      <c r="H48" s="23">
        <f t="shared" si="18"/>
        <v>32580.25834921674</v>
      </c>
      <c r="I48" s="5">
        <f t="shared" si="15"/>
        <v>79188.213380653731</v>
      </c>
      <c r="J48" s="23"/>
      <c r="K48" s="23">
        <f t="shared" si="16"/>
        <v>96.278454347700375</v>
      </c>
      <c r="L48" s="23"/>
      <c r="M48" s="23">
        <f t="shared" si="6"/>
        <v>79284.491835001434</v>
      </c>
      <c r="N48" s="23">
        <f>J48+L48+Grade15!I48</f>
        <v>64905.385707801463</v>
      </c>
      <c r="O48" s="23">
        <f t="shared" si="19"/>
        <v>8828.771162100782</v>
      </c>
      <c r="P48" s="23">
        <f t="shared" si="17"/>
        <v>40.906247956237472</v>
      </c>
      <c r="Q48" s="23"/>
    </row>
    <row r="49" spans="1:17" x14ac:dyDescent="0.2">
      <c r="A49" s="5">
        <v>58</v>
      </c>
      <c r="B49" s="1">
        <f t="shared" si="12"/>
        <v>2.4325353157178964</v>
      </c>
      <c r="C49" s="5">
        <f t="shared" si="13"/>
        <v>75989.474615007275</v>
      </c>
      <c r="D49" s="5">
        <f t="shared" si="14"/>
        <v>73151.169308101933</v>
      </c>
      <c r="E49" s="5">
        <f t="shared" si="1"/>
        <v>63651.169308101933</v>
      </c>
      <c r="F49" s="5">
        <f t="shared" si="2"/>
        <v>23998.973709905473</v>
      </c>
      <c r="G49" s="5">
        <f t="shared" si="3"/>
        <v>49152.195598196457</v>
      </c>
      <c r="H49" s="23">
        <f t="shared" si="18"/>
        <v>33394.764807947162</v>
      </c>
      <c r="I49" s="5">
        <f t="shared" si="15"/>
        <v>80977.406460170096</v>
      </c>
      <c r="J49" s="23"/>
      <c r="K49" s="23">
        <f t="shared" si="16"/>
        <v>98.304391196392913</v>
      </c>
      <c r="L49" s="23"/>
      <c r="M49" s="23">
        <f t="shared" si="6"/>
        <v>81075.710851366486</v>
      </c>
      <c r="N49" s="23">
        <f>J49+L49+Grade15!I49</f>
        <v>66335.271445496488</v>
      </c>
      <c r="O49" s="23">
        <f t="shared" si="19"/>
        <v>9050.6297952041805</v>
      </c>
      <c r="P49" s="23">
        <f t="shared" si="17"/>
        <v>36.118672615704632</v>
      </c>
      <c r="Q49" s="23"/>
    </row>
    <row r="50" spans="1:17" x14ac:dyDescent="0.2">
      <c r="A50" s="5">
        <v>59</v>
      </c>
      <c r="B50" s="1">
        <f t="shared" si="12"/>
        <v>2.4933486986108435</v>
      </c>
      <c r="C50" s="5">
        <f t="shared" si="13"/>
        <v>77889.211480382437</v>
      </c>
      <c r="D50" s="5">
        <f t="shared" si="14"/>
        <v>74961.618540804455</v>
      </c>
      <c r="E50" s="5">
        <f t="shared" si="1"/>
        <v>65461.618540804455</v>
      </c>
      <c r="F50" s="5">
        <f t="shared" si="2"/>
        <v>24771.1303076531</v>
      </c>
      <c r="G50" s="5">
        <f t="shared" si="3"/>
        <v>50190.488233151351</v>
      </c>
      <c r="H50" s="23">
        <f t="shared" si="18"/>
        <v>34229.633928145835</v>
      </c>
      <c r="I50" s="5">
        <f t="shared" si="15"/>
        <v>82811.329366674327</v>
      </c>
      <c r="J50" s="23"/>
      <c r="K50" s="23">
        <f t="shared" si="16"/>
        <v>100.3809764663027</v>
      </c>
      <c r="L50" s="23"/>
      <c r="M50" s="23">
        <f t="shared" si="6"/>
        <v>82911.710343140629</v>
      </c>
      <c r="N50" s="23">
        <f>J50+L50+Grade15!I50</f>
        <v>67800.904326633899</v>
      </c>
      <c r="O50" s="23">
        <f t="shared" si="19"/>
        <v>9278.0348941351313</v>
      </c>
      <c r="P50" s="23">
        <f t="shared" si="17"/>
        <v>31.891325922140869</v>
      </c>
      <c r="Q50" s="23"/>
    </row>
    <row r="51" spans="1:17" x14ac:dyDescent="0.2">
      <c r="A51" s="5">
        <v>60</v>
      </c>
      <c r="B51" s="1">
        <f t="shared" si="12"/>
        <v>2.555682416076114</v>
      </c>
      <c r="C51" s="5">
        <f t="shared" si="13"/>
        <v>79836.441767391982</v>
      </c>
      <c r="D51" s="5">
        <f t="shared" si="14"/>
        <v>76817.329004324551</v>
      </c>
      <c r="E51" s="5">
        <f t="shared" si="1"/>
        <v>67317.329004324551</v>
      </c>
      <c r="F51" s="5">
        <f t="shared" si="2"/>
        <v>25562.590820344423</v>
      </c>
      <c r="G51" s="5">
        <f t="shared" si="3"/>
        <v>51254.738183980124</v>
      </c>
      <c r="H51" s="23">
        <f t="shared" si="18"/>
        <v>35085.374776349476</v>
      </c>
      <c r="I51" s="5">
        <f t="shared" si="15"/>
        <v>84691.100345841172</v>
      </c>
      <c r="J51" s="23"/>
      <c r="K51" s="23">
        <f t="shared" si="16"/>
        <v>102.50947636796025</v>
      </c>
      <c r="L51" s="23"/>
      <c r="M51" s="23">
        <f t="shared" si="6"/>
        <v>84793.609822209139</v>
      </c>
      <c r="N51" s="23">
        <f>J51+L51+Grade15!I51</f>
        <v>69303.178029799747</v>
      </c>
      <c r="O51" s="23">
        <f t="shared" si="19"/>
        <v>9511.1251205393637</v>
      </c>
      <c r="P51" s="23">
        <f t="shared" si="17"/>
        <v>28.158665150600623</v>
      </c>
      <c r="Q51" s="23"/>
    </row>
    <row r="52" spans="1:17" x14ac:dyDescent="0.2">
      <c r="A52" s="5">
        <v>61</v>
      </c>
      <c r="B52" s="1">
        <f t="shared" si="12"/>
        <v>2.6195744764780171</v>
      </c>
      <c r="C52" s="5">
        <f t="shared" si="13"/>
        <v>81832.352811576799</v>
      </c>
      <c r="D52" s="5">
        <f t="shared" si="14"/>
        <v>78719.432229432685</v>
      </c>
      <c r="E52" s="5">
        <f t="shared" si="1"/>
        <v>69219.432229432685</v>
      </c>
      <c r="F52" s="5">
        <f t="shared" si="2"/>
        <v>26373.837845853039</v>
      </c>
      <c r="G52" s="5">
        <f t="shared" si="3"/>
        <v>52345.59438357965</v>
      </c>
      <c r="H52" s="23">
        <f t="shared" si="18"/>
        <v>35962.509145758217</v>
      </c>
      <c r="I52" s="5">
        <f t="shared" si="15"/>
        <v>86617.865599487239</v>
      </c>
      <c r="J52" s="23"/>
      <c r="K52" s="23">
        <f t="shared" si="16"/>
        <v>104.6911887671593</v>
      </c>
      <c r="L52" s="23"/>
      <c r="M52" s="23">
        <f t="shared" si="6"/>
        <v>86722.556788254398</v>
      </c>
      <c r="N52" s="23">
        <f>J52+L52+Grade15!I52</f>
        <v>70843.008575544722</v>
      </c>
      <c r="O52" s="23">
        <f t="shared" si="19"/>
        <v>9750.0426026037421</v>
      </c>
      <c r="P52" s="23">
        <f t="shared" si="17"/>
        <v>24.862813707187492</v>
      </c>
      <c r="Q52" s="23"/>
    </row>
    <row r="53" spans="1:17" x14ac:dyDescent="0.2">
      <c r="A53" s="5">
        <v>62</v>
      </c>
      <c r="B53" s="1">
        <f t="shared" si="12"/>
        <v>2.6850638383899672</v>
      </c>
      <c r="C53" s="5">
        <f t="shared" si="13"/>
        <v>83878.161631866198</v>
      </c>
      <c r="D53" s="5">
        <f t="shared" si="14"/>
        <v>80669.088035168475</v>
      </c>
      <c r="E53" s="5">
        <f t="shared" si="1"/>
        <v>71169.088035168475</v>
      </c>
      <c r="F53" s="5">
        <f t="shared" si="2"/>
        <v>27205.366046999352</v>
      </c>
      <c r="G53" s="5">
        <f t="shared" si="3"/>
        <v>53463.721988169127</v>
      </c>
      <c r="H53" s="23">
        <f t="shared" si="18"/>
        <v>36861.571874402165</v>
      </c>
      <c r="I53" s="5">
        <f t="shared" si="15"/>
        <v>88592.79998447439</v>
      </c>
      <c r="J53" s="23"/>
      <c r="K53" s="23">
        <f t="shared" si="16"/>
        <v>106.92744397633825</v>
      </c>
      <c r="L53" s="23"/>
      <c r="M53" s="23">
        <f t="shared" si="6"/>
        <v>88699.727428450729</v>
      </c>
      <c r="N53" s="23">
        <f>J53+L53+Grade15!I53</f>
        <v>72421.334884933342</v>
      </c>
      <c r="O53" s="23">
        <f t="shared" si="19"/>
        <v>9994.9330217196748</v>
      </c>
      <c r="P53" s="23">
        <f t="shared" si="17"/>
        <v>21.952664732049147</v>
      </c>
      <c r="Q53" s="23"/>
    </row>
    <row r="54" spans="1:17" x14ac:dyDescent="0.2">
      <c r="A54" s="5">
        <v>63</v>
      </c>
      <c r="B54" s="1">
        <f t="shared" si="12"/>
        <v>2.7521904343497163</v>
      </c>
      <c r="C54" s="5">
        <f t="shared" si="13"/>
        <v>85975.115672662854</v>
      </c>
      <c r="D54" s="5">
        <f t="shared" si="14"/>
        <v>82667.485236047694</v>
      </c>
      <c r="E54" s="5">
        <f t="shared" si="1"/>
        <v>73167.485236047694</v>
      </c>
      <c r="F54" s="5">
        <f t="shared" si="2"/>
        <v>28057.68245317434</v>
      </c>
      <c r="G54" s="5">
        <f t="shared" si="3"/>
        <v>54609.802782873354</v>
      </c>
      <c r="H54" s="23">
        <f t="shared" si="18"/>
        <v>37783.111171262215</v>
      </c>
      <c r="I54" s="5">
        <f t="shared" si="15"/>
        <v>90617.107729086245</v>
      </c>
      <c r="J54" s="23"/>
      <c r="K54" s="23">
        <f t="shared" si="16"/>
        <v>109.2196055657467</v>
      </c>
      <c r="L54" s="23"/>
      <c r="M54" s="23">
        <f t="shared" si="6"/>
        <v>90726.327334651985</v>
      </c>
      <c r="N54" s="23">
        <f>J54+L54+Grade15!I54</f>
        <v>74039.119352056674</v>
      </c>
      <c r="O54" s="23">
        <f t="shared" si="19"/>
        <v>10245.945701313525</v>
      </c>
      <c r="P54" s="23">
        <f t="shared" si="17"/>
        <v>19.383089481058178</v>
      </c>
      <c r="Q54" s="23"/>
    </row>
    <row r="55" spans="1:17" x14ac:dyDescent="0.2">
      <c r="A55" s="5">
        <v>64</v>
      </c>
      <c r="B55" s="1">
        <f t="shared" si="12"/>
        <v>2.8209951952084591</v>
      </c>
      <c r="C55" s="5">
        <f t="shared" si="13"/>
        <v>88124.493564479431</v>
      </c>
      <c r="D55" s="5">
        <f t="shared" si="14"/>
        <v>84715.842366948898</v>
      </c>
      <c r="E55" s="5">
        <f t="shared" si="1"/>
        <v>75215.842366948898</v>
      </c>
      <c r="F55" s="5">
        <f t="shared" si="2"/>
        <v>28931.306769503703</v>
      </c>
      <c r="G55" s="5">
        <f t="shared" si="3"/>
        <v>55784.535597445196</v>
      </c>
      <c r="H55" s="23">
        <f t="shared" si="18"/>
        <v>38727.688950543772</v>
      </c>
      <c r="I55" s="5">
        <f t="shared" si="15"/>
        <v>92692.023167313411</v>
      </c>
      <c r="J55" s="23"/>
      <c r="K55" s="23">
        <f t="shared" si="16"/>
        <v>111.5690711948904</v>
      </c>
      <c r="L55" s="23"/>
      <c r="M55" s="23">
        <f t="shared" si="6"/>
        <v>92803.592238508296</v>
      </c>
      <c r="N55" s="23">
        <f>J55+L55+Grade15!I55</f>
        <v>75697.348430858096</v>
      </c>
      <c r="O55" s="23">
        <f t="shared" si="19"/>
        <v>10503.233697897227</v>
      </c>
      <c r="P55" s="23">
        <f t="shared" si="17"/>
        <v>17.114238243814647</v>
      </c>
      <c r="Q55" s="23"/>
    </row>
    <row r="56" spans="1:17" x14ac:dyDescent="0.2">
      <c r="A56" s="5">
        <v>65</v>
      </c>
      <c r="B56" s="1">
        <f t="shared" si="12"/>
        <v>2.8915200750886707</v>
      </c>
      <c r="C56" s="5">
        <f t="shared" si="13"/>
        <v>90327.605903591408</v>
      </c>
      <c r="D56" s="5">
        <f t="shared" si="14"/>
        <v>86815.408426122609</v>
      </c>
      <c r="E56" s="5">
        <f t="shared" si="1"/>
        <v>77315.408426122609</v>
      </c>
      <c r="F56" s="5">
        <f t="shared" si="2"/>
        <v>29826.771693741295</v>
      </c>
      <c r="G56" s="5">
        <f t="shared" si="3"/>
        <v>56988.636732381317</v>
      </c>
      <c r="H56" s="23">
        <f t="shared" si="18"/>
        <v>39695.881174307367</v>
      </c>
      <c r="I56" s="5">
        <f t="shared" si="15"/>
        <v>94818.811491496235</v>
      </c>
      <c r="J56" s="23"/>
      <c r="K56" s="23">
        <f t="shared" si="16"/>
        <v>113.97727346476263</v>
      </c>
      <c r="L56" s="23"/>
      <c r="M56" s="23">
        <f t="shared" si="6"/>
        <v>94932.788764960991</v>
      </c>
      <c r="N56" s="23">
        <f>J56+L56+Grade15!I56</f>
        <v>77397.033236629519</v>
      </c>
      <c r="O56" s="23">
        <f t="shared" si="19"/>
        <v>10766.953894395529</v>
      </c>
      <c r="P56" s="23">
        <f t="shared" si="17"/>
        <v>15.110922985304567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113.97727346476263</v>
      </c>
      <c r="L57" s="23"/>
      <c r="M57" s="23">
        <f t="shared" si="6"/>
        <v>113.97727346476263</v>
      </c>
      <c r="N57" s="23">
        <f>J57+L57+Grade15!I57</f>
        <v>0</v>
      </c>
      <c r="O57" s="23">
        <f t="shared" si="19"/>
        <v>69.982045907364252</v>
      </c>
      <c r="P57" s="23">
        <f t="shared" si="17"/>
        <v>8.4595715442217903E-2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113.97727346476263</v>
      </c>
      <c r="L58" s="23"/>
      <c r="M58" s="23">
        <f t="shared" si="6"/>
        <v>113.97727346476263</v>
      </c>
      <c r="N58" s="23">
        <f>J58+L58+Grade15!I58</f>
        <v>0</v>
      </c>
      <c r="O58" s="23">
        <f t="shared" si="19"/>
        <v>69.982045907364252</v>
      </c>
      <c r="P58" s="23">
        <f t="shared" si="17"/>
        <v>7.2863824307980316E-2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113.97727346476263</v>
      </c>
      <c r="L59" s="23"/>
      <c r="M59" s="23">
        <f t="shared" si="6"/>
        <v>113.97727346476263</v>
      </c>
      <c r="N59" s="23">
        <f>J59+L59+Grade15!I59</f>
        <v>0</v>
      </c>
      <c r="O59" s="23">
        <f t="shared" si="19"/>
        <v>69.982045907364252</v>
      </c>
      <c r="P59" s="23">
        <f t="shared" si="17"/>
        <v>6.2758933653212778E-2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113.97727346476263</v>
      </c>
      <c r="L60" s="23"/>
      <c r="M60" s="23">
        <f t="shared" si="6"/>
        <v>113.97727346476263</v>
      </c>
      <c r="N60" s="23">
        <f>J60+L60+Grade15!I60</f>
        <v>0</v>
      </c>
      <c r="O60" s="23">
        <f t="shared" si="19"/>
        <v>69.982045907364252</v>
      </c>
      <c r="P60" s="23">
        <f t="shared" si="17"/>
        <v>5.40554080258039E-2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113.97727346476263</v>
      </c>
      <c r="L61" s="23"/>
      <c r="M61" s="23">
        <f t="shared" si="6"/>
        <v>113.97727346476263</v>
      </c>
      <c r="N61" s="23">
        <f>J61+L61+Grade15!I61</f>
        <v>0</v>
      </c>
      <c r="O61" s="23">
        <f t="shared" si="19"/>
        <v>69.982045907364252</v>
      </c>
      <c r="P61" s="23">
        <f t="shared" si="17"/>
        <v>4.6558903517739433E-2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113.97727346476263</v>
      </c>
      <c r="L62" s="23"/>
      <c r="M62" s="23">
        <f t="shared" si="6"/>
        <v>113.97727346476263</v>
      </c>
      <c r="N62" s="23">
        <f>J62+L62+Grade15!I62</f>
        <v>0</v>
      </c>
      <c r="O62" s="23">
        <f t="shared" si="19"/>
        <v>69.982045907364252</v>
      </c>
      <c r="P62" s="23">
        <f t="shared" si="17"/>
        <v>4.0102028195576303E-2</v>
      </c>
      <c r="Q62" s="23"/>
    </row>
    <row r="63" spans="1:17" x14ac:dyDescent="0.2">
      <c r="A63" s="5">
        <v>72</v>
      </c>
      <c r="H63" s="22"/>
      <c r="J63" s="23"/>
      <c r="K63" s="23">
        <f>0.002*G56</f>
        <v>113.97727346476263</v>
      </c>
      <c r="L63" s="23"/>
      <c r="M63" s="23">
        <f t="shared" si="6"/>
        <v>113.97727346476263</v>
      </c>
      <c r="N63" s="23">
        <f>J63+L63+Grade15!I63</f>
        <v>0</v>
      </c>
      <c r="O63" s="23">
        <f t="shared" si="19"/>
        <v>69.982045907364252</v>
      </c>
      <c r="P63" s="23">
        <f t="shared" si="17"/>
        <v>3.4540604350488328E-2</v>
      </c>
      <c r="Q63" s="23"/>
    </row>
    <row r="64" spans="1:17" x14ac:dyDescent="0.2">
      <c r="A64" s="5">
        <v>73</v>
      </c>
      <c r="H64" s="22"/>
      <c r="J64" s="23"/>
      <c r="K64" s="23">
        <f>0.002*G56</f>
        <v>113.97727346476263</v>
      </c>
      <c r="L64" s="23"/>
      <c r="M64" s="23">
        <f t="shared" si="6"/>
        <v>113.97727346476263</v>
      </c>
      <c r="N64" s="23">
        <f>J64+L64+Grade15!I64</f>
        <v>0</v>
      </c>
      <c r="O64" s="23">
        <f t="shared" si="19"/>
        <v>69.982045907364252</v>
      </c>
      <c r="P64" s="23">
        <f t="shared" si="17"/>
        <v>2.9750449106426498E-2</v>
      </c>
      <c r="Q64" s="23"/>
    </row>
    <row r="65" spans="1:17" x14ac:dyDescent="0.2">
      <c r="A65" s="5">
        <v>74</v>
      </c>
      <c r="H65" s="22"/>
      <c r="J65" s="23"/>
      <c r="K65" s="23">
        <f>0.002*G56</f>
        <v>113.97727346476263</v>
      </c>
      <c r="L65" s="23"/>
      <c r="M65" s="23">
        <f t="shared" si="6"/>
        <v>113.97727346476263</v>
      </c>
      <c r="N65" s="23">
        <f>J65+L65+Grade15!I65</f>
        <v>0</v>
      </c>
      <c r="O65" s="23">
        <f t="shared" si="19"/>
        <v>69.982045907364252</v>
      </c>
      <c r="P65" s="23">
        <f t="shared" si="17"/>
        <v>2.5624601499526445E-2</v>
      </c>
      <c r="Q65" s="23"/>
    </row>
    <row r="66" spans="1:17" x14ac:dyDescent="0.2">
      <c r="A66" s="5">
        <v>75</v>
      </c>
      <c r="H66" s="22"/>
      <c r="J66" s="23"/>
      <c r="K66" s="23">
        <f>0.002*G56</f>
        <v>113.97727346476263</v>
      </c>
      <c r="L66" s="23"/>
      <c r="M66" s="23">
        <f t="shared" si="6"/>
        <v>113.97727346476263</v>
      </c>
      <c r="N66" s="23">
        <f>J66+L66+Grade15!I66</f>
        <v>0</v>
      </c>
      <c r="O66" s="23">
        <f t="shared" si="19"/>
        <v>69.982045907364252</v>
      </c>
      <c r="P66" s="23">
        <f t="shared" si="17"/>
        <v>2.2070934111300334E-2</v>
      </c>
      <c r="Q66" s="23"/>
    </row>
    <row r="67" spans="1:17" x14ac:dyDescent="0.2">
      <c r="A67" s="5">
        <v>76</v>
      </c>
      <c r="H67" s="22"/>
      <c r="J67" s="23"/>
      <c r="K67" s="23">
        <f>0.002*G56</f>
        <v>113.97727346476263</v>
      </c>
      <c r="L67" s="23"/>
      <c r="M67" s="23">
        <f t="shared" si="6"/>
        <v>113.97727346476263</v>
      </c>
      <c r="N67" s="23">
        <f>J67+L67+Grade15!I67</f>
        <v>0</v>
      </c>
      <c r="O67" s="23">
        <f t="shared" si="19"/>
        <v>69.982045907364252</v>
      </c>
      <c r="P67" s="23">
        <f t="shared" si="17"/>
        <v>1.9010095924979084E-2</v>
      </c>
      <c r="Q67" s="23"/>
    </row>
    <row r="68" spans="1:17" x14ac:dyDescent="0.2">
      <c r="A68" s="5">
        <v>77</v>
      </c>
      <c r="H68" s="22"/>
      <c r="J68" s="23"/>
      <c r="K68" s="23">
        <f>0.002*G56</f>
        <v>113.97727346476263</v>
      </c>
      <c r="L68" s="23"/>
      <c r="M68" s="23">
        <f t="shared" si="6"/>
        <v>113.97727346476263</v>
      </c>
      <c r="N68" s="23">
        <f>J68+L68+Grade15!I68</f>
        <v>0</v>
      </c>
      <c r="O68" s="23">
        <f t="shared" si="19"/>
        <v>69.982045907364252</v>
      </c>
      <c r="P68" s="23">
        <f t="shared" si="17"/>
        <v>1.6373740470362677E-2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11511.704619941027</v>
      </c>
      <c r="L69" s="23"/>
      <c r="M69" s="23">
        <f t="shared" si="6"/>
        <v>11511.704619941027</v>
      </c>
      <c r="N69" s="23">
        <f>J69+L69+Grade15!I69</f>
        <v>0</v>
      </c>
      <c r="O69" s="23">
        <f t="shared" si="19"/>
        <v>7068.1866366437907</v>
      </c>
      <c r="P69" s="23">
        <f>O69/return^(A69-startage+1)</f>
        <v>1.424402968976594</v>
      </c>
      <c r="Q69" s="23"/>
    </row>
    <row r="70" spans="1:17" x14ac:dyDescent="0.2">
      <c r="A70" s="5">
        <v>79</v>
      </c>
      <c r="H70" s="22"/>
      <c r="P70" s="23">
        <f>SUM(P5:P69)</f>
        <v>1.0195311261895768E-10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Meta!A11+6</f>
        <v>23</v>
      </c>
      <c r="C2" s="8">
        <f>Meta!B11</f>
        <v>56935</v>
      </c>
      <c r="D2" s="8">
        <f>Meta!C11</f>
        <v>24919</v>
      </c>
      <c r="E2" s="1">
        <f>Meta!D11</f>
        <v>4.5999999999999999E-2</v>
      </c>
      <c r="F2" s="1">
        <f>Meta!H11</f>
        <v>1.7595535582220223</v>
      </c>
      <c r="G2" s="1">
        <f>Meta!E11</f>
        <v>0.32600000000000001</v>
      </c>
      <c r="H2" s="1">
        <f>Meta!F11</f>
        <v>1</v>
      </c>
      <c r="I2" s="1">
        <f>Meta!D10</f>
        <v>4.7E-2</v>
      </c>
      <c r="J2" s="14"/>
      <c r="K2" s="13">
        <f>IRR(O5:O69)+1</f>
        <v>0.97393396592319148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B13" s="1">
        <v>1</v>
      </c>
      <c r="C13" s="5">
        <f>0.1*Grade16!C13</f>
        <v>3123.8796051181298</v>
      </c>
      <c r="D13" s="5">
        <f t="shared" ref="D13:D36" si="0">IF(A13&lt;startage,1,0)*(C13*(1-initialunempprob))+IF(A13=startage,1,0)*(C13*(1-unempprob))+IF(A13&gt;startage,1,0)*(C13*(1-unempprob)+unempprob*300*52)</f>
        <v>2977.0572636775778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227.7448806713347</v>
      </c>
      <c r="G13" s="5">
        <f t="shared" ref="G13:G56" si="3">D13-F13</f>
        <v>2749.3123830062432</v>
      </c>
      <c r="H13" s="23">
        <f>0.1*Grade16!H13</f>
        <v>1372.8378203665097</v>
      </c>
      <c r="I13" s="5">
        <f t="shared" ref="I13:I36" si="4">G13+IF(A13&lt;startage,1,0)*(H13*(1-initialunempprob))+IF(A13&gt;=startage,1,0)*(H13*(1-unempprob))</f>
        <v>4057.6268258155269</v>
      </c>
      <c r="J13" s="23">
        <f>0.05*feel*Grade16!G13</f>
        <v>319.90672939215881</v>
      </c>
      <c r="K13" s="23">
        <f t="shared" ref="K13:K36" si="5">IF(A13&gt;=startage,1,0)*0.002*G13</f>
        <v>0</v>
      </c>
      <c r="L13" s="23">
        <f>coltuition</f>
        <v>3662</v>
      </c>
      <c r="M13" s="23">
        <f t="shared" ref="M13:M69" si="6">I13+K13</f>
        <v>4057.6268258155269</v>
      </c>
      <c r="N13" s="23">
        <f>J13+L13+Grade16!I13</f>
        <v>39915.53182835348</v>
      </c>
      <c r="O13" s="23">
        <f t="shared" ref="O13:O44" si="7">IF(A13&lt;startage,1,0)*(M13-N13)+IF(A13&gt;=startage,1,0)*(completionprob*(part*(I13-N13)+K13))</f>
        <v>-35857.905002537955</v>
      </c>
      <c r="P13" s="23">
        <f t="shared" ref="P13:P36" si="8">O13/return^(A13-startage+1)</f>
        <v>-35857.905002537955</v>
      </c>
      <c r="Q13" s="23"/>
    </row>
    <row r="14" spans="1:17" x14ac:dyDescent="0.2">
      <c r="A14" s="5">
        <v>23</v>
      </c>
      <c r="B14" s="1">
        <f t="shared" ref="B14:B36" si="9">(1+experiencepremium)^(A14-startage)</f>
        <v>1</v>
      </c>
      <c r="C14" s="5">
        <f t="shared" ref="C14:C36" si="10">pretaxincome*B14/expnorm</f>
        <v>32357.63966033018</v>
      </c>
      <c r="D14" s="5">
        <f t="shared" si="0"/>
        <v>30869.188235954989</v>
      </c>
      <c r="E14" s="5">
        <f t="shared" si="1"/>
        <v>21369.188235954989</v>
      </c>
      <c r="F14" s="5">
        <f t="shared" si="2"/>
        <v>7278.7899590393044</v>
      </c>
      <c r="G14" s="5">
        <f t="shared" si="3"/>
        <v>23590.398276915686</v>
      </c>
      <c r="H14" s="23">
        <f t="shared" ref="H14:H37" si="11">benefits*B14/expnorm</f>
        <v>14162.11509081879</v>
      </c>
      <c r="I14" s="5">
        <f t="shared" si="4"/>
        <v>37101.056073556814</v>
      </c>
      <c r="J14" s="23"/>
      <c r="K14" s="23">
        <f t="shared" si="5"/>
        <v>47.180796553831371</v>
      </c>
      <c r="L14" s="23"/>
      <c r="M14" s="23">
        <f t="shared" si="6"/>
        <v>37148.236870110646</v>
      </c>
      <c r="N14" s="23">
        <f>J14+L14+Grade16!I14</f>
        <v>37255.775926435352</v>
      </c>
      <c r="O14" s="23">
        <f t="shared" si="7"/>
        <v>-35.0577323618542</v>
      </c>
      <c r="P14" s="23">
        <f t="shared" si="8"/>
        <v>-35.996005466985636</v>
      </c>
      <c r="Q14" s="23"/>
    </row>
    <row r="15" spans="1:17" x14ac:dyDescent="0.2">
      <c r="A15" s="5">
        <v>24</v>
      </c>
      <c r="B15" s="1">
        <f t="shared" si="9"/>
        <v>1.0249999999999999</v>
      </c>
      <c r="C15" s="5">
        <f t="shared" si="10"/>
        <v>33166.580651838434</v>
      </c>
      <c r="D15" s="5">
        <f t="shared" si="0"/>
        <v>32358.517941853865</v>
      </c>
      <c r="E15" s="5">
        <f t="shared" si="1"/>
        <v>22858.517941853865</v>
      </c>
      <c r="F15" s="5">
        <f t="shared" si="2"/>
        <v>7765.0561080152866</v>
      </c>
      <c r="G15" s="5">
        <f t="shared" si="3"/>
        <v>24593.461833838577</v>
      </c>
      <c r="H15" s="23">
        <f t="shared" si="11"/>
        <v>14516.167968089259</v>
      </c>
      <c r="I15" s="5">
        <f t="shared" si="4"/>
        <v>38441.886075395727</v>
      </c>
      <c r="J15" s="23"/>
      <c r="K15" s="23">
        <f t="shared" si="5"/>
        <v>49.186923667677156</v>
      </c>
      <c r="L15" s="23"/>
      <c r="M15" s="23">
        <f t="shared" si="6"/>
        <v>38491.072999063406</v>
      </c>
      <c r="N15" s="23">
        <f>J15+L15+Grade16!I15</f>
        <v>38104.825069596234</v>
      </c>
      <c r="O15" s="23">
        <f t="shared" si="7"/>
        <v>125.91682500629737</v>
      </c>
      <c r="P15" s="23">
        <f t="shared" si="8"/>
        <v>132.74700767880626</v>
      </c>
      <c r="Q15" s="23"/>
    </row>
    <row r="16" spans="1:17" x14ac:dyDescent="0.2">
      <c r="A16" s="5">
        <v>25</v>
      </c>
      <c r="B16" s="1">
        <f t="shared" si="9"/>
        <v>1.0506249999999999</v>
      </c>
      <c r="C16" s="5">
        <f t="shared" si="10"/>
        <v>33995.745168134395</v>
      </c>
      <c r="D16" s="5">
        <f t="shared" si="0"/>
        <v>33149.540890400211</v>
      </c>
      <c r="E16" s="5">
        <f t="shared" si="1"/>
        <v>23649.540890400211</v>
      </c>
      <c r="F16" s="5">
        <f t="shared" si="2"/>
        <v>8023.3251007156687</v>
      </c>
      <c r="G16" s="5">
        <f t="shared" si="3"/>
        <v>25126.215789684542</v>
      </c>
      <c r="H16" s="23">
        <f t="shared" si="11"/>
        <v>14879.07216729149</v>
      </c>
      <c r="I16" s="5">
        <f t="shared" si="4"/>
        <v>39320.850637280622</v>
      </c>
      <c r="J16" s="23"/>
      <c r="K16" s="23">
        <f t="shared" si="5"/>
        <v>50.252431579369087</v>
      </c>
      <c r="L16" s="23"/>
      <c r="M16" s="23">
        <f t="shared" si="6"/>
        <v>39371.103068859993</v>
      </c>
      <c r="N16" s="23">
        <f>J16+L16+Grade16!I16</f>
        <v>38975.100441336137</v>
      </c>
      <c r="O16" s="23">
        <f t="shared" si="7"/>
        <v>129.09685657277655</v>
      </c>
      <c r="P16" s="23">
        <f t="shared" si="8"/>
        <v>139.74205684093374</v>
      </c>
      <c r="Q16" s="23"/>
    </row>
    <row r="17" spans="1:17" x14ac:dyDescent="0.2">
      <c r="A17" s="5">
        <v>26</v>
      </c>
      <c r="B17" s="1">
        <f t="shared" si="9"/>
        <v>1.0768906249999999</v>
      </c>
      <c r="C17" s="5">
        <f t="shared" si="10"/>
        <v>34845.638797337757</v>
      </c>
      <c r="D17" s="5">
        <f t="shared" si="0"/>
        <v>33960.339412660214</v>
      </c>
      <c r="E17" s="5">
        <f t="shared" si="1"/>
        <v>24460.339412660214</v>
      </c>
      <c r="F17" s="5">
        <f t="shared" si="2"/>
        <v>8288.0508182335598</v>
      </c>
      <c r="G17" s="5">
        <f t="shared" si="3"/>
        <v>25672.288594426653</v>
      </c>
      <c r="H17" s="23">
        <f t="shared" si="11"/>
        <v>15251.048971473776</v>
      </c>
      <c r="I17" s="5">
        <f t="shared" si="4"/>
        <v>40221.789313212634</v>
      </c>
      <c r="J17" s="23"/>
      <c r="K17" s="23">
        <f t="shared" si="5"/>
        <v>51.344577188853307</v>
      </c>
      <c r="L17" s="23"/>
      <c r="M17" s="23">
        <f t="shared" si="6"/>
        <v>40273.133890401485</v>
      </c>
      <c r="N17" s="23">
        <f>J17+L17+Grade16!I17</f>
        <v>39867.13269736954</v>
      </c>
      <c r="O17" s="23">
        <f t="shared" si="7"/>
        <v>132.35638892841487</v>
      </c>
      <c r="P17" s="23">
        <f t="shared" si="8"/>
        <v>147.10480592410602</v>
      </c>
      <c r="Q17" s="23"/>
    </row>
    <row r="18" spans="1:17" x14ac:dyDescent="0.2">
      <c r="A18" s="5">
        <v>27</v>
      </c>
      <c r="B18" s="1">
        <f t="shared" si="9"/>
        <v>1.1038128906249998</v>
      </c>
      <c r="C18" s="5">
        <f t="shared" si="10"/>
        <v>35716.779767271189</v>
      </c>
      <c r="D18" s="5">
        <f t="shared" si="0"/>
        <v>34791.407897976715</v>
      </c>
      <c r="E18" s="5">
        <f t="shared" si="1"/>
        <v>25291.407897976715</v>
      </c>
      <c r="F18" s="5">
        <f t="shared" si="2"/>
        <v>8559.3946786893976</v>
      </c>
      <c r="G18" s="5">
        <f t="shared" si="3"/>
        <v>26232.013219287317</v>
      </c>
      <c r="H18" s="23">
        <f t="shared" si="11"/>
        <v>15632.325195760619</v>
      </c>
      <c r="I18" s="5">
        <f t="shared" si="4"/>
        <v>41145.251456042948</v>
      </c>
      <c r="J18" s="23"/>
      <c r="K18" s="23">
        <f t="shared" si="5"/>
        <v>52.464026438574635</v>
      </c>
      <c r="L18" s="23"/>
      <c r="M18" s="23">
        <f t="shared" si="6"/>
        <v>41197.715482481522</v>
      </c>
      <c r="N18" s="23">
        <f>J18+L18+Grade16!I18</f>
        <v>40781.465759803774</v>
      </c>
      <c r="O18" s="23">
        <f t="shared" si="7"/>
        <v>135.69740959294614</v>
      </c>
      <c r="P18" s="23">
        <f t="shared" si="8"/>
        <v>154.85455934306029</v>
      </c>
      <c r="Q18" s="23"/>
    </row>
    <row r="19" spans="1:17" x14ac:dyDescent="0.2">
      <c r="A19" s="5">
        <v>28</v>
      </c>
      <c r="B19" s="1">
        <f t="shared" si="9"/>
        <v>1.1314082128906247</v>
      </c>
      <c r="C19" s="5">
        <f t="shared" si="10"/>
        <v>36609.699261452974</v>
      </c>
      <c r="D19" s="5">
        <f t="shared" si="0"/>
        <v>35643.253095426131</v>
      </c>
      <c r="E19" s="5">
        <f t="shared" si="1"/>
        <v>26143.253095426131</v>
      </c>
      <c r="F19" s="5">
        <f t="shared" si="2"/>
        <v>8837.5221356566326</v>
      </c>
      <c r="G19" s="5">
        <f t="shared" si="3"/>
        <v>26805.730959769498</v>
      </c>
      <c r="H19" s="23">
        <f t="shared" si="11"/>
        <v>16023.133325654633</v>
      </c>
      <c r="I19" s="5">
        <f t="shared" si="4"/>
        <v>42091.800152444019</v>
      </c>
      <c r="J19" s="23"/>
      <c r="K19" s="23">
        <f t="shared" si="5"/>
        <v>53.611461919538996</v>
      </c>
      <c r="L19" s="23"/>
      <c r="M19" s="23">
        <f t="shared" si="6"/>
        <v>42145.411614363555</v>
      </c>
      <c r="N19" s="23">
        <f>J19+L19+Grade16!I19</f>
        <v>41718.657148798862</v>
      </c>
      <c r="O19" s="23">
        <f t="shared" si="7"/>
        <v>139.12195577409076</v>
      </c>
      <c r="P19" s="23">
        <f t="shared" si="8"/>
        <v>163.01163436238454</v>
      </c>
      <c r="Q19" s="23"/>
    </row>
    <row r="20" spans="1:17" x14ac:dyDescent="0.2">
      <c r="A20" s="5">
        <v>29</v>
      </c>
      <c r="B20" s="1">
        <f t="shared" si="9"/>
        <v>1.1596934182128902</v>
      </c>
      <c r="C20" s="5">
        <f t="shared" si="10"/>
        <v>37524.941742989286</v>
      </c>
      <c r="D20" s="5">
        <f t="shared" si="0"/>
        <v>36516.394422811776</v>
      </c>
      <c r="E20" s="5">
        <f t="shared" si="1"/>
        <v>27016.394422811776</v>
      </c>
      <c r="F20" s="5">
        <f t="shared" si="2"/>
        <v>9122.6027790480439</v>
      </c>
      <c r="G20" s="5">
        <f t="shared" si="3"/>
        <v>27393.791643763732</v>
      </c>
      <c r="H20" s="23">
        <f t="shared" si="11"/>
        <v>16423.711658795997</v>
      </c>
      <c r="I20" s="5">
        <f t="shared" si="4"/>
        <v>43062.012566255115</v>
      </c>
      <c r="J20" s="23"/>
      <c r="K20" s="23">
        <f t="shared" si="5"/>
        <v>54.787583287527468</v>
      </c>
      <c r="L20" s="23"/>
      <c r="M20" s="23">
        <f t="shared" si="6"/>
        <v>43116.800149542643</v>
      </c>
      <c r="N20" s="23">
        <f>J20+L20+Grade16!I20</f>
        <v>42679.27832251884</v>
      </c>
      <c r="O20" s="23">
        <f t="shared" si="7"/>
        <v>142.63211560975958</v>
      </c>
      <c r="P20" s="23">
        <f t="shared" si="8"/>
        <v>171.59741422085662</v>
      </c>
      <c r="Q20" s="23"/>
    </row>
    <row r="21" spans="1:17" x14ac:dyDescent="0.2">
      <c r="A21" s="5">
        <v>30</v>
      </c>
      <c r="B21" s="1">
        <f t="shared" si="9"/>
        <v>1.1886857536682125</v>
      </c>
      <c r="C21" s="5">
        <f t="shared" si="10"/>
        <v>38463.065286564022</v>
      </c>
      <c r="D21" s="5">
        <f t="shared" si="0"/>
        <v>37411.364283382078</v>
      </c>
      <c r="E21" s="5">
        <f t="shared" si="1"/>
        <v>27911.364283382078</v>
      </c>
      <c r="F21" s="5">
        <f t="shared" si="2"/>
        <v>9414.8104385242477</v>
      </c>
      <c r="G21" s="5">
        <f t="shared" si="3"/>
        <v>27996.55384485783</v>
      </c>
      <c r="H21" s="23">
        <f t="shared" si="11"/>
        <v>16834.3044502659</v>
      </c>
      <c r="I21" s="5">
        <f t="shared" si="4"/>
        <v>44056.480290411499</v>
      </c>
      <c r="J21" s="23"/>
      <c r="K21" s="23">
        <f t="shared" si="5"/>
        <v>55.993107689715664</v>
      </c>
      <c r="L21" s="23"/>
      <c r="M21" s="23">
        <f t="shared" si="6"/>
        <v>44112.473398101218</v>
      </c>
      <c r="N21" s="23">
        <f>J21+L21+Grade16!I21</f>
        <v>43663.915025581809</v>
      </c>
      <c r="O21" s="23">
        <f t="shared" si="7"/>
        <v>146.23002944132597</v>
      </c>
      <c r="P21" s="23">
        <f t="shared" si="8"/>
        <v>180.6344040417323</v>
      </c>
      <c r="Q21" s="23"/>
    </row>
    <row r="22" spans="1:17" x14ac:dyDescent="0.2">
      <c r="A22" s="5">
        <v>31</v>
      </c>
      <c r="B22" s="1">
        <f t="shared" si="9"/>
        <v>1.2184028975099177</v>
      </c>
      <c r="C22" s="5">
        <f t="shared" si="10"/>
        <v>39424.641918728128</v>
      </c>
      <c r="D22" s="5">
        <f t="shared" si="0"/>
        <v>38328.708390466629</v>
      </c>
      <c r="E22" s="5">
        <f t="shared" si="1"/>
        <v>28828.708390466629</v>
      </c>
      <c r="F22" s="5">
        <f t="shared" si="2"/>
        <v>9714.3232894873545</v>
      </c>
      <c r="G22" s="5">
        <f t="shared" si="3"/>
        <v>28614.385100979274</v>
      </c>
      <c r="H22" s="23">
        <f t="shared" si="11"/>
        <v>17255.162061522544</v>
      </c>
      <c r="I22" s="5">
        <f t="shared" si="4"/>
        <v>45075.809707671782</v>
      </c>
      <c r="J22" s="23"/>
      <c r="K22" s="23">
        <f t="shared" si="5"/>
        <v>57.228770201958547</v>
      </c>
      <c r="L22" s="23"/>
      <c r="M22" s="23">
        <f t="shared" si="6"/>
        <v>45133.038477873743</v>
      </c>
      <c r="N22" s="23">
        <f>J22+L22+Grade16!I22</f>
        <v>44673.167646221351</v>
      </c>
      <c r="O22" s="23">
        <f t="shared" si="7"/>
        <v>149.91789111867911</v>
      </c>
      <c r="P22" s="23">
        <f t="shared" si="8"/>
        <v>190.14628967499229</v>
      </c>
      <c r="Q22" s="23"/>
    </row>
    <row r="23" spans="1:17" x14ac:dyDescent="0.2">
      <c r="A23" s="5">
        <v>32</v>
      </c>
      <c r="B23" s="1">
        <f t="shared" si="9"/>
        <v>1.2488629699476654</v>
      </c>
      <c r="C23" s="5">
        <f t="shared" si="10"/>
        <v>40410.257966696314</v>
      </c>
      <c r="D23" s="5">
        <f t="shared" si="0"/>
        <v>39268.986100228278</v>
      </c>
      <c r="E23" s="5">
        <f t="shared" si="1"/>
        <v>29768.986100228278</v>
      </c>
      <c r="F23" s="5">
        <f t="shared" si="2"/>
        <v>10021.323961724533</v>
      </c>
      <c r="G23" s="5">
        <f t="shared" si="3"/>
        <v>29247.662138503743</v>
      </c>
      <c r="H23" s="23">
        <f t="shared" si="11"/>
        <v>17686.541113060604</v>
      </c>
      <c r="I23" s="5">
        <f t="shared" si="4"/>
        <v>46120.622360363559</v>
      </c>
      <c r="J23" s="23"/>
      <c r="K23" s="23">
        <f t="shared" si="5"/>
        <v>58.495324277007491</v>
      </c>
      <c r="L23" s="23"/>
      <c r="M23" s="23">
        <f t="shared" si="6"/>
        <v>46179.117684640565</v>
      </c>
      <c r="N23" s="23">
        <f>J23+L23+Grade16!I23</f>
        <v>45707.651582376871</v>
      </c>
      <c r="O23" s="23">
        <f t="shared" si="7"/>
        <v>153.69794933796462</v>
      </c>
      <c r="P23" s="23">
        <f t="shared" si="8"/>
        <v>200.15799962542698</v>
      </c>
      <c r="Q23" s="23"/>
    </row>
    <row r="24" spans="1:17" x14ac:dyDescent="0.2">
      <c r="A24" s="5">
        <v>33</v>
      </c>
      <c r="B24" s="1">
        <f t="shared" si="9"/>
        <v>1.2800845441963571</v>
      </c>
      <c r="C24" s="5">
        <f t="shared" si="10"/>
        <v>41420.514415863727</v>
      </c>
      <c r="D24" s="5">
        <f t="shared" si="0"/>
        <v>40232.770752733995</v>
      </c>
      <c r="E24" s="5">
        <f t="shared" si="1"/>
        <v>30732.770752733995</v>
      </c>
      <c r="F24" s="5">
        <f t="shared" si="2"/>
        <v>10335.99965076765</v>
      </c>
      <c r="G24" s="5">
        <f t="shared" si="3"/>
        <v>29896.771101966347</v>
      </c>
      <c r="H24" s="23">
        <f t="shared" si="11"/>
        <v>18128.704640887121</v>
      </c>
      <c r="I24" s="5">
        <f t="shared" si="4"/>
        <v>47191.555329372655</v>
      </c>
      <c r="J24" s="23"/>
      <c r="K24" s="23">
        <f t="shared" si="5"/>
        <v>59.793542203932695</v>
      </c>
      <c r="L24" s="23"/>
      <c r="M24" s="23">
        <f t="shared" si="6"/>
        <v>47251.348871576585</v>
      </c>
      <c r="N24" s="23">
        <f>J24+L24+Grade16!I24</f>
        <v>46767.997616936293</v>
      </c>
      <c r="O24" s="23">
        <f t="shared" si="7"/>
        <v>157.57250901273628</v>
      </c>
      <c r="P24" s="23">
        <f t="shared" si="8"/>
        <v>210.69577022825899</v>
      </c>
      <c r="Q24" s="23"/>
    </row>
    <row r="25" spans="1:17" x14ac:dyDescent="0.2">
      <c r="A25" s="5">
        <v>34</v>
      </c>
      <c r="B25" s="1">
        <f t="shared" si="9"/>
        <v>1.312086657801266</v>
      </c>
      <c r="C25" s="5">
        <f t="shared" si="10"/>
        <v>42456.02727626032</v>
      </c>
      <c r="D25" s="5">
        <f t="shared" si="0"/>
        <v>41220.650021552341</v>
      </c>
      <c r="E25" s="5">
        <f t="shared" si="1"/>
        <v>31720.650021552341</v>
      </c>
      <c r="F25" s="5">
        <f t="shared" si="2"/>
        <v>10658.54223203684</v>
      </c>
      <c r="G25" s="5">
        <f t="shared" si="3"/>
        <v>30562.107789515503</v>
      </c>
      <c r="H25" s="23">
        <f t="shared" si="11"/>
        <v>18581.9222569093</v>
      </c>
      <c r="I25" s="5">
        <f t="shared" si="4"/>
        <v>48289.261622606973</v>
      </c>
      <c r="J25" s="23"/>
      <c r="K25" s="23">
        <f t="shared" si="5"/>
        <v>61.124215579031009</v>
      </c>
      <c r="L25" s="23"/>
      <c r="M25" s="23">
        <f t="shared" si="6"/>
        <v>48350.385838186005</v>
      </c>
      <c r="N25" s="23">
        <f>J25+L25+Grade16!I25</f>
        <v>47854.852302359701</v>
      </c>
      <c r="O25" s="23">
        <f t="shared" si="7"/>
        <v>161.54393267937488</v>
      </c>
      <c r="P25" s="23">
        <f t="shared" si="8"/>
        <v>221.7872142426161</v>
      </c>
      <c r="Q25" s="23"/>
    </row>
    <row r="26" spans="1:17" x14ac:dyDescent="0.2">
      <c r="A26" s="5">
        <v>35</v>
      </c>
      <c r="B26" s="1">
        <f t="shared" si="9"/>
        <v>1.3448888242462975</v>
      </c>
      <c r="C26" s="5">
        <f t="shared" si="10"/>
        <v>43517.427958166823</v>
      </c>
      <c r="D26" s="5">
        <f t="shared" si="0"/>
        <v>42233.226272091146</v>
      </c>
      <c r="E26" s="5">
        <f t="shared" si="1"/>
        <v>32733.226272091146</v>
      </c>
      <c r="F26" s="5">
        <f t="shared" si="2"/>
        <v>10989.148377837759</v>
      </c>
      <c r="G26" s="5">
        <f t="shared" si="3"/>
        <v>31244.077894253387</v>
      </c>
      <c r="H26" s="23">
        <f t="shared" si="11"/>
        <v>19046.470313332029</v>
      </c>
      <c r="I26" s="5">
        <f t="shared" si="4"/>
        <v>49414.410573172143</v>
      </c>
      <c r="J26" s="23"/>
      <c r="K26" s="23">
        <f t="shared" si="5"/>
        <v>62.488155788506774</v>
      </c>
      <c r="L26" s="23"/>
      <c r="M26" s="23">
        <f t="shared" si="6"/>
        <v>49476.898728960652</v>
      </c>
      <c r="N26" s="23">
        <f>J26+L26+Grade16!I26</f>
        <v>48968.878354918692</v>
      </c>
      <c r="O26" s="23">
        <f t="shared" si="7"/>
        <v>165.61464193767824</v>
      </c>
      <c r="P26" s="23">
        <f t="shared" si="8"/>
        <v>233.4613930421408</v>
      </c>
      <c r="Q26" s="23"/>
    </row>
    <row r="27" spans="1:17" x14ac:dyDescent="0.2">
      <c r="A27" s="5">
        <v>36</v>
      </c>
      <c r="B27" s="1">
        <f t="shared" si="9"/>
        <v>1.3785110448524549</v>
      </c>
      <c r="C27" s="5">
        <f t="shared" si="10"/>
        <v>44605.363657120994</v>
      </c>
      <c r="D27" s="5">
        <f t="shared" si="0"/>
        <v>43271.116928893425</v>
      </c>
      <c r="E27" s="5">
        <f t="shared" si="1"/>
        <v>33771.116928893425</v>
      </c>
      <c r="F27" s="5">
        <f t="shared" si="2"/>
        <v>11328.019677283704</v>
      </c>
      <c r="G27" s="5">
        <f t="shared" si="3"/>
        <v>31943.097251609721</v>
      </c>
      <c r="H27" s="23">
        <f t="shared" si="11"/>
        <v>19522.632071165328</v>
      </c>
      <c r="I27" s="5">
        <f t="shared" si="4"/>
        <v>50567.688247501443</v>
      </c>
      <c r="J27" s="23"/>
      <c r="K27" s="23">
        <f t="shared" si="5"/>
        <v>63.886194503219443</v>
      </c>
      <c r="L27" s="23"/>
      <c r="M27" s="23">
        <f t="shared" si="6"/>
        <v>50631.574442004661</v>
      </c>
      <c r="N27" s="23">
        <f>J27+L27+Grade16!I27</f>
        <v>50110.755058791656</v>
      </c>
      <c r="O27" s="23">
        <f t="shared" si="7"/>
        <v>169.7871189274401</v>
      </c>
      <c r="P27" s="23">
        <f t="shared" si="8"/>
        <v>245.74889259127707</v>
      </c>
      <c r="Q27" s="23"/>
    </row>
    <row r="28" spans="1:17" x14ac:dyDescent="0.2">
      <c r="A28" s="5">
        <v>37</v>
      </c>
      <c r="B28" s="1">
        <f t="shared" si="9"/>
        <v>1.4129738209737661</v>
      </c>
      <c r="C28" s="5">
        <f t="shared" si="10"/>
        <v>45720.497748549016</v>
      </c>
      <c r="D28" s="5">
        <f t="shared" si="0"/>
        <v>44334.954852115756</v>
      </c>
      <c r="E28" s="5">
        <f t="shared" si="1"/>
        <v>34834.954852115756</v>
      </c>
      <c r="F28" s="5">
        <f t="shared" si="2"/>
        <v>11708.858244427369</v>
      </c>
      <c r="G28" s="5">
        <f t="shared" si="3"/>
        <v>32626.096607688385</v>
      </c>
      <c r="H28" s="23">
        <f t="shared" si="11"/>
        <v>20010.69787294446</v>
      </c>
      <c r="I28" s="5">
        <f t="shared" si="4"/>
        <v>51716.302378477398</v>
      </c>
      <c r="J28" s="23"/>
      <c r="K28" s="23">
        <f t="shared" si="5"/>
        <v>65.252193215376778</v>
      </c>
      <c r="L28" s="23"/>
      <c r="M28" s="23">
        <f t="shared" si="6"/>
        <v>51781.554571692774</v>
      </c>
      <c r="N28" s="23">
        <f>J28+L28+Grade16!I28</f>
        <v>51281.178680261452</v>
      </c>
      <c r="O28" s="23">
        <f t="shared" si="7"/>
        <v>163.1225406066113</v>
      </c>
      <c r="P28" s="23">
        <f t="shared" si="8"/>
        <v>242.42158995315938</v>
      </c>
      <c r="Q28" s="23"/>
    </row>
    <row r="29" spans="1:17" x14ac:dyDescent="0.2">
      <c r="A29" s="5">
        <v>38</v>
      </c>
      <c r="B29" s="1">
        <f t="shared" si="9"/>
        <v>1.4482981664981105</v>
      </c>
      <c r="C29" s="5">
        <f t="shared" si="10"/>
        <v>46863.510192262751</v>
      </c>
      <c r="D29" s="5">
        <f t="shared" si="0"/>
        <v>45425.388723418662</v>
      </c>
      <c r="E29" s="5">
        <f t="shared" si="1"/>
        <v>35925.388723418662</v>
      </c>
      <c r="F29" s="5">
        <f t="shared" si="2"/>
        <v>12173.928290538061</v>
      </c>
      <c r="G29" s="5">
        <f t="shared" si="3"/>
        <v>33251.460432880602</v>
      </c>
      <c r="H29" s="23">
        <f t="shared" si="11"/>
        <v>20510.965319768075</v>
      </c>
      <c r="I29" s="5">
        <f t="shared" si="4"/>
        <v>52818.921347939344</v>
      </c>
      <c r="J29" s="23"/>
      <c r="K29" s="23">
        <f t="shared" si="5"/>
        <v>66.502920865761212</v>
      </c>
      <c r="L29" s="23"/>
      <c r="M29" s="23">
        <f t="shared" si="6"/>
        <v>52885.424268805102</v>
      </c>
      <c r="N29" s="23">
        <f>J29+L29+Grade16!I29</f>
        <v>52388.084651310259</v>
      </c>
      <c r="O29" s="23">
        <f t="shared" si="7"/>
        <v>162.13271530331988</v>
      </c>
      <c r="P29" s="23">
        <f t="shared" si="8"/>
        <v>247.39929764649591</v>
      </c>
      <c r="Q29" s="23"/>
    </row>
    <row r="30" spans="1:17" x14ac:dyDescent="0.2">
      <c r="A30" s="5">
        <v>39</v>
      </c>
      <c r="B30" s="1">
        <f t="shared" si="9"/>
        <v>1.4845056206605631</v>
      </c>
      <c r="C30" s="5">
        <f t="shared" si="10"/>
        <v>48035.097947069306</v>
      </c>
      <c r="D30" s="5">
        <f t="shared" si="0"/>
        <v>46543.083441504117</v>
      </c>
      <c r="E30" s="5">
        <f t="shared" si="1"/>
        <v>37043.083441504117</v>
      </c>
      <c r="F30" s="5">
        <f t="shared" si="2"/>
        <v>12650.625087801505</v>
      </c>
      <c r="G30" s="5">
        <f t="shared" si="3"/>
        <v>33892.458353702612</v>
      </c>
      <c r="H30" s="23">
        <f t="shared" si="11"/>
        <v>21023.739452762275</v>
      </c>
      <c r="I30" s="5">
        <f t="shared" si="4"/>
        <v>53949.105791637819</v>
      </c>
      <c r="J30" s="23"/>
      <c r="K30" s="23">
        <f t="shared" si="5"/>
        <v>67.78491670740523</v>
      </c>
      <c r="L30" s="23"/>
      <c r="M30" s="23">
        <f t="shared" si="6"/>
        <v>54016.890708345221</v>
      </c>
      <c r="N30" s="23">
        <f>J30+L30+Grade16!I30</f>
        <v>53507.274512593016</v>
      </c>
      <c r="O30" s="23">
        <f t="shared" si="7"/>
        <v>166.13487981522005</v>
      </c>
      <c r="P30" s="23">
        <f t="shared" si="8"/>
        <v>260.29097835962443</v>
      </c>
      <c r="Q30" s="23"/>
    </row>
    <row r="31" spans="1:17" x14ac:dyDescent="0.2">
      <c r="A31" s="5">
        <v>40</v>
      </c>
      <c r="B31" s="1">
        <f t="shared" si="9"/>
        <v>1.521618261177077</v>
      </c>
      <c r="C31" s="5">
        <f t="shared" si="10"/>
        <v>49235.975395746034</v>
      </c>
      <c r="D31" s="5">
        <f t="shared" si="0"/>
        <v>47688.720527541715</v>
      </c>
      <c r="E31" s="5">
        <f t="shared" si="1"/>
        <v>38188.720527541715</v>
      </c>
      <c r="F31" s="5">
        <f t="shared" si="2"/>
        <v>13139.239304996541</v>
      </c>
      <c r="G31" s="5">
        <f t="shared" si="3"/>
        <v>34549.481222545175</v>
      </c>
      <c r="H31" s="23">
        <f t="shared" si="11"/>
        <v>21549.332939081331</v>
      </c>
      <c r="I31" s="5">
        <f t="shared" si="4"/>
        <v>55107.544846428762</v>
      </c>
      <c r="J31" s="23"/>
      <c r="K31" s="23">
        <f t="shared" si="5"/>
        <v>69.098962445090351</v>
      </c>
      <c r="L31" s="23"/>
      <c r="M31" s="23">
        <f t="shared" si="6"/>
        <v>55176.643808873851</v>
      </c>
      <c r="N31" s="23">
        <f>J31+L31+Grade16!I31</f>
        <v>54654.444120407847</v>
      </c>
      <c r="O31" s="23">
        <f t="shared" si="7"/>
        <v>170.23709843991787</v>
      </c>
      <c r="P31" s="23">
        <f t="shared" si="8"/>
        <v>273.8564603631292</v>
      </c>
      <c r="Q31" s="23"/>
    </row>
    <row r="32" spans="1:17" x14ac:dyDescent="0.2">
      <c r="A32" s="5">
        <v>41</v>
      </c>
      <c r="B32" s="1">
        <f t="shared" si="9"/>
        <v>1.559658717706504</v>
      </c>
      <c r="C32" s="5">
        <f t="shared" si="10"/>
        <v>50466.874780639686</v>
      </c>
      <c r="D32" s="5">
        <f t="shared" si="0"/>
        <v>48862.998540730259</v>
      </c>
      <c r="E32" s="5">
        <f t="shared" si="1"/>
        <v>39362.998540730259</v>
      </c>
      <c r="F32" s="5">
        <f t="shared" si="2"/>
        <v>13640.068877621456</v>
      </c>
      <c r="G32" s="5">
        <f t="shared" si="3"/>
        <v>35222.929663108807</v>
      </c>
      <c r="H32" s="23">
        <f t="shared" si="11"/>
        <v>22088.066262558361</v>
      </c>
      <c r="I32" s="5">
        <f t="shared" si="4"/>
        <v>56294.944877589485</v>
      </c>
      <c r="J32" s="23"/>
      <c r="K32" s="23">
        <f t="shared" si="5"/>
        <v>70.445859326217615</v>
      </c>
      <c r="L32" s="23"/>
      <c r="M32" s="23">
        <f t="shared" si="6"/>
        <v>56365.390736915702</v>
      </c>
      <c r="N32" s="23">
        <f>J32+L32+Grade16!I32</f>
        <v>55830.292968418042</v>
      </c>
      <c r="O32" s="23">
        <f t="shared" si="7"/>
        <v>174.44187253023753</v>
      </c>
      <c r="P32" s="23">
        <f t="shared" si="8"/>
        <v>288.13101550337592</v>
      </c>
      <c r="Q32" s="23"/>
    </row>
    <row r="33" spans="1:17" x14ac:dyDescent="0.2">
      <c r="A33" s="5">
        <v>42</v>
      </c>
      <c r="B33" s="1">
        <f t="shared" si="9"/>
        <v>1.5986501856491666</v>
      </c>
      <c r="C33" s="5">
        <f t="shared" si="10"/>
        <v>51728.54665015568</v>
      </c>
      <c r="D33" s="5">
        <f t="shared" si="0"/>
        <v>50066.633504248515</v>
      </c>
      <c r="E33" s="5">
        <f t="shared" si="1"/>
        <v>40566.633504248515</v>
      </c>
      <c r="F33" s="5">
        <f t="shared" si="2"/>
        <v>14153.419189561992</v>
      </c>
      <c r="G33" s="5">
        <f t="shared" si="3"/>
        <v>35913.214314686527</v>
      </c>
      <c r="H33" s="23">
        <f t="shared" si="11"/>
        <v>22640.267919122325</v>
      </c>
      <c r="I33" s="5">
        <f t="shared" si="4"/>
        <v>57512.029909529228</v>
      </c>
      <c r="J33" s="23"/>
      <c r="K33" s="23">
        <f t="shared" si="5"/>
        <v>71.826428629373055</v>
      </c>
      <c r="L33" s="23"/>
      <c r="M33" s="23">
        <f t="shared" si="6"/>
        <v>57583.856338158599</v>
      </c>
      <c r="N33" s="23">
        <f>J33+L33+Grade16!I33</f>
        <v>57035.538037628488</v>
      </c>
      <c r="O33" s="23">
        <f t="shared" si="7"/>
        <v>178.75176597281688</v>
      </c>
      <c r="P33" s="23">
        <f t="shared" si="8"/>
        <v>303.15176349013001</v>
      </c>
      <c r="Q33" s="23"/>
    </row>
    <row r="34" spans="1:17" x14ac:dyDescent="0.2">
      <c r="A34" s="5">
        <v>43</v>
      </c>
      <c r="B34" s="1">
        <f t="shared" si="9"/>
        <v>1.6386164402903955</v>
      </c>
      <c r="C34" s="5">
        <f t="shared" si="10"/>
        <v>53021.760316409571</v>
      </c>
      <c r="D34" s="5">
        <f t="shared" si="0"/>
        <v>51300.359341854724</v>
      </c>
      <c r="E34" s="5">
        <f t="shared" si="1"/>
        <v>41800.359341854724</v>
      </c>
      <c r="F34" s="5">
        <f t="shared" si="2"/>
        <v>14679.60325930104</v>
      </c>
      <c r="G34" s="5">
        <f t="shared" si="3"/>
        <v>36620.756082553686</v>
      </c>
      <c r="H34" s="23">
        <f t="shared" si="11"/>
        <v>23206.274617100378</v>
      </c>
      <c r="I34" s="5">
        <f t="shared" si="4"/>
        <v>58759.542067267445</v>
      </c>
      <c r="J34" s="23"/>
      <c r="K34" s="23">
        <f t="shared" si="5"/>
        <v>73.241512165107366</v>
      </c>
      <c r="L34" s="23"/>
      <c r="M34" s="23">
        <f t="shared" si="6"/>
        <v>58832.783579432551</v>
      </c>
      <c r="N34" s="23">
        <f>J34+L34+Grade16!I34</f>
        <v>58270.914233569187</v>
      </c>
      <c r="O34" s="23">
        <f t="shared" si="7"/>
        <v>183.16940675145702</v>
      </c>
      <c r="P34" s="23">
        <f t="shared" si="8"/>
        <v>318.95776874399888</v>
      </c>
      <c r="Q34" s="23"/>
    </row>
    <row r="35" spans="1:17" x14ac:dyDescent="0.2">
      <c r="A35" s="5">
        <v>44</v>
      </c>
      <c r="B35" s="1">
        <f t="shared" si="9"/>
        <v>1.6795818512976552</v>
      </c>
      <c r="C35" s="5">
        <f t="shared" si="10"/>
        <v>54347.304324319797</v>
      </c>
      <c r="D35" s="5">
        <f t="shared" si="0"/>
        <v>52564.928325401081</v>
      </c>
      <c r="E35" s="5">
        <f t="shared" si="1"/>
        <v>43064.928325401081</v>
      </c>
      <c r="F35" s="5">
        <f t="shared" si="2"/>
        <v>15218.941930783561</v>
      </c>
      <c r="G35" s="5">
        <f t="shared" si="3"/>
        <v>37345.986394617517</v>
      </c>
      <c r="H35" s="23">
        <f t="shared" si="11"/>
        <v>23786.431482527885</v>
      </c>
      <c r="I35" s="5">
        <f t="shared" si="4"/>
        <v>60038.24202894912</v>
      </c>
      <c r="J35" s="23"/>
      <c r="K35" s="23">
        <f t="shared" si="5"/>
        <v>74.691972789235038</v>
      </c>
      <c r="L35" s="23"/>
      <c r="M35" s="23">
        <f t="shared" si="6"/>
        <v>60112.934001738358</v>
      </c>
      <c r="N35" s="23">
        <f>J35+L35+Grade16!I35</f>
        <v>59537.174834408419</v>
      </c>
      <c r="O35" s="23">
        <f t="shared" si="7"/>
        <v>187.69748854955921</v>
      </c>
      <c r="P35" s="23">
        <f t="shared" si="8"/>
        <v>335.59014232075759</v>
      </c>
      <c r="Q35" s="23"/>
    </row>
    <row r="36" spans="1:17" x14ac:dyDescent="0.2">
      <c r="A36" s="5">
        <v>45</v>
      </c>
      <c r="B36" s="1">
        <f t="shared" si="9"/>
        <v>1.7215713975800966</v>
      </c>
      <c r="C36" s="5">
        <f t="shared" si="10"/>
        <v>55705.98693242779</v>
      </c>
      <c r="D36" s="5">
        <f t="shared" si="0"/>
        <v>53861.11153353611</v>
      </c>
      <c r="E36" s="5">
        <f t="shared" si="1"/>
        <v>44361.11153353611</v>
      </c>
      <c r="F36" s="5">
        <f t="shared" si="2"/>
        <v>15771.764069053152</v>
      </c>
      <c r="G36" s="5">
        <f t="shared" si="3"/>
        <v>38089.347464482955</v>
      </c>
      <c r="H36" s="23">
        <f t="shared" si="11"/>
        <v>24381.092269591081</v>
      </c>
      <c r="I36" s="5">
        <f t="shared" si="4"/>
        <v>61348.909489672849</v>
      </c>
      <c r="J36" s="23"/>
      <c r="K36" s="23">
        <f t="shared" si="5"/>
        <v>76.178694928965911</v>
      </c>
      <c r="L36" s="23"/>
      <c r="M36" s="23">
        <f t="shared" si="6"/>
        <v>61425.088184601816</v>
      </c>
      <c r="N36" s="23">
        <f>J36+L36+Grade16!I36</f>
        <v>60835.09195026863</v>
      </c>
      <c r="O36" s="23">
        <f t="shared" si="7"/>
        <v>192.33877239261832</v>
      </c>
      <c r="P36" s="23">
        <f t="shared" si="8"/>
        <v>353.0921491787114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1.7646106825195991</v>
      </c>
      <c r="C37" s="5">
        <f t="shared" ref="C37:C56" si="13">pretaxincome*B37/expnorm</f>
        <v>57098.636605738495</v>
      </c>
      <c r="D37" s="5">
        <f t="shared" ref="D37:D56" si="14">IF(A37&lt;startage,1,0)*(C37*(1-initialunempprob))+IF(A37=startage,1,0)*(C37*(1-unempprob))+IF(A37&gt;startage,1,0)*(C37*(1-unempprob)+unempprob*300*52)</f>
        <v>55189.699321874519</v>
      </c>
      <c r="E37" s="5">
        <f t="shared" si="1"/>
        <v>45689.699321874519</v>
      </c>
      <c r="F37" s="5">
        <f t="shared" si="2"/>
        <v>16338.406760779482</v>
      </c>
      <c r="G37" s="5">
        <f t="shared" si="3"/>
        <v>38851.292561095033</v>
      </c>
      <c r="H37" s="23">
        <f t="shared" si="11"/>
        <v>24990.619576330857</v>
      </c>
      <c r="I37" s="5">
        <f t="shared" ref="I37:I56" si="15">G37+IF(A37&lt;startage,1,0)*(H37*(1-initialunempprob))+IF(A37&gt;=startage,1,0)*(H37*(1-unempprob))</f>
        <v>62692.343636914666</v>
      </c>
      <c r="J37" s="23"/>
      <c r="K37" s="23">
        <f t="shared" ref="K37:K56" si="16">IF(A37&gt;=startage,1,0)*0.002*G37</f>
        <v>77.702585122190072</v>
      </c>
      <c r="L37" s="23"/>
      <c r="M37" s="23">
        <f t="shared" si="6"/>
        <v>62770.046222036857</v>
      </c>
      <c r="N37" s="23">
        <f>J37+L37+Grade16!I37</f>
        <v>62165.456994025342</v>
      </c>
      <c r="O37" s="23">
        <f t="shared" si="7"/>
        <v>197.09608833175341</v>
      </c>
      <c r="P37" s="23">
        <f t="shared" ref="P37:P68" si="17">O37/return^(A37-startage+1)</f>
        <v>371.50932106917389</v>
      </c>
      <c r="Q37" s="23"/>
    </row>
    <row r="38" spans="1:17" x14ac:dyDescent="0.2">
      <c r="A38" s="5">
        <v>47</v>
      </c>
      <c r="B38" s="1">
        <f t="shared" si="12"/>
        <v>1.8087259495825889</v>
      </c>
      <c r="C38" s="5">
        <f t="shared" si="13"/>
        <v>58526.102520881948</v>
      </c>
      <c r="D38" s="5">
        <f t="shared" si="14"/>
        <v>56551.501804921376</v>
      </c>
      <c r="E38" s="5">
        <f t="shared" si="1"/>
        <v>47051.501804921376</v>
      </c>
      <c r="F38" s="5">
        <f t="shared" si="2"/>
        <v>16919.215519798967</v>
      </c>
      <c r="G38" s="5">
        <f t="shared" si="3"/>
        <v>39632.286285122405</v>
      </c>
      <c r="H38" s="23">
        <f t="shared" ref="H38:H56" si="18">benefits*B38/expnorm</f>
        <v>25615.38506573913</v>
      </c>
      <c r="I38" s="5">
        <f t="shared" si="15"/>
        <v>64069.363637837538</v>
      </c>
      <c r="J38" s="23"/>
      <c r="K38" s="23">
        <f t="shared" si="16"/>
        <v>79.264572570244809</v>
      </c>
      <c r="L38" s="23"/>
      <c r="M38" s="23">
        <f t="shared" si="6"/>
        <v>64148.628210407784</v>
      </c>
      <c r="N38" s="23">
        <f>J38+L38+Grade16!I38</f>
        <v>63529.081163875962</v>
      </c>
      <c r="O38" s="23">
        <f t="shared" si="7"/>
        <v>201.97233716937336</v>
      </c>
      <c r="P38" s="23">
        <f t="shared" si="17"/>
        <v>390.88957534499696</v>
      </c>
      <c r="Q38" s="23"/>
    </row>
    <row r="39" spans="1:17" x14ac:dyDescent="0.2">
      <c r="A39" s="5">
        <v>48</v>
      </c>
      <c r="B39" s="1">
        <f t="shared" si="12"/>
        <v>1.8539440983221533</v>
      </c>
      <c r="C39" s="5">
        <f t="shared" si="13"/>
        <v>59989.25508390399</v>
      </c>
      <c r="D39" s="5">
        <f t="shared" si="14"/>
        <v>57947.349350044402</v>
      </c>
      <c r="E39" s="5">
        <f t="shared" si="1"/>
        <v>48447.349350044402</v>
      </c>
      <c r="F39" s="5">
        <f t="shared" si="2"/>
        <v>17514.544497793937</v>
      </c>
      <c r="G39" s="5">
        <f t="shared" si="3"/>
        <v>40432.804852250469</v>
      </c>
      <c r="H39" s="23">
        <f t="shared" si="18"/>
        <v>26255.769692382604</v>
      </c>
      <c r="I39" s="5">
        <f t="shared" si="15"/>
        <v>65480.809138783472</v>
      </c>
      <c r="J39" s="23"/>
      <c r="K39" s="23">
        <f t="shared" si="16"/>
        <v>80.86560970450094</v>
      </c>
      <c r="L39" s="23"/>
      <c r="M39" s="23">
        <f t="shared" si="6"/>
        <v>65561.674748487974</v>
      </c>
      <c r="N39" s="23">
        <f>J39+L39+Grade16!I39</f>
        <v>64926.795937972864</v>
      </c>
      <c r="O39" s="23">
        <f t="shared" si="7"/>
        <v>206.97049222792563</v>
      </c>
      <c r="P39" s="23">
        <f t="shared" si="17"/>
        <v>411.28333999722526</v>
      </c>
      <c r="Q39" s="23"/>
    </row>
    <row r="40" spans="1:17" x14ac:dyDescent="0.2">
      <c r="A40" s="5">
        <v>49</v>
      </c>
      <c r="B40" s="1">
        <f t="shared" si="12"/>
        <v>1.9002927007802071</v>
      </c>
      <c r="C40" s="5">
        <f t="shared" si="13"/>
        <v>61488.986461001579</v>
      </c>
      <c r="D40" s="5">
        <f t="shared" si="14"/>
        <v>59378.093083795502</v>
      </c>
      <c r="E40" s="5">
        <f t="shared" si="1"/>
        <v>49878.093083795502</v>
      </c>
      <c r="F40" s="5">
        <f t="shared" si="2"/>
        <v>18124.75670023878</v>
      </c>
      <c r="G40" s="5">
        <f t="shared" si="3"/>
        <v>41253.336383556722</v>
      </c>
      <c r="H40" s="23">
        <f t="shared" si="18"/>
        <v>26912.163934692166</v>
      </c>
      <c r="I40" s="5">
        <f t="shared" si="15"/>
        <v>66927.540777253045</v>
      </c>
      <c r="J40" s="23"/>
      <c r="K40" s="23">
        <f t="shared" si="16"/>
        <v>82.506672767113443</v>
      </c>
      <c r="L40" s="23"/>
      <c r="M40" s="23">
        <f t="shared" si="6"/>
        <v>67010.047450020153</v>
      </c>
      <c r="N40" s="23">
        <f>J40+L40+Grade16!I40</f>
        <v>66359.453581422189</v>
      </c>
      <c r="O40" s="23">
        <f t="shared" si="7"/>
        <v>212.09360116293811</v>
      </c>
      <c r="P40" s="23">
        <f t="shared" si="17"/>
        <v>432.74368524665368</v>
      </c>
      <c r="Q40" s="23"/>
    </row>
    <row r="41" spans="1:17" x14ac:dyDescent="0.2">
      <c r="A41" s="5">
        <v>50</v>
      </c>
      <c r="B41" s="1">
        <f t="shared" si="12"/>
        <v>1.9478000182997122</v>
      </c>
      <c r="C41" s="5">
        <f t="shared" si="13"/>
        <v>63026.21112252662</v>
      </c>
      <c r="D41" s="5">
        <f t="shared" si="14"/>
        <v>60844.605410890392</v>
      </c>
      <c r="E41" s="5">
        <f t="shared" si="1"/>
        <v>51344.605410890392</v>
      </c>
      <c r="F41" s="5">
        <f t="shared" si="2"/>
        <v>18750.224207744752</v>
      </c>
      <c r="G41" s="5">
        <f t="shared" si="3"/>
        <v>42094.38120314564</v>
      </c>
      <c r="H41" s="23">
        <f t="shared" si="18"/>
        <v>27584.968033059467</v>
      </c>
      <c r="I41" s="5">
        <f t="shared" si="15"/>
        <v>68410.440706684371</v>
      </c>
      <c r="J41" s="23"/>
      <c r="K41" s="23">
        <f t="shared" si="16"/>
        <v>84.188762406291275</v>
      </c>
      <c r="L41" s="23"/>
      <c r="M41" s="23">
        <f t="shared" si="6"/>
        <v>68494.629469090665</v>
      </c>
      <c r="N41" s="23">
        <f>J41+L41+Grade16!I41</f>
        <v>67827.92766595773</v>
      </c>
      <c r="O41" s="23">
        <f t="shared" si="7"/>
        <v>217.34478782133581</v>
      </c>
      <c r="P41" s="23">
        <f t="shared" si="17"/>
        <v>455.32646203370484</v>
      </c>
      <c r="Q41" s="23"/>
    </row>
    <row r="42" spans="1:17" x14ac:dyDescent="0.2">
      <c r="A42" s="5">
        <v>51</v>
      </c>
      <c r="B42" s="1">
        <f t="shared" si="12"/>
        <v>1.9964950187572048</v>
      </c>
      <c r="C42" s="5">
        <f t="shared" si="13"/>
        <v>64601.866400589781</v>
      </c>
      <c r="D42" s="5">
        <f t="shared" si="14"/>
        <v>62347.780546162649</v>
      </c>
      <c r="E42" s="5">
        <f t="shared" si="1"/>
        <v>52847.780546162649</v>
      </c>
      <c r="F42" s="5">
        <f t="shared" si="2"/>
        <v>19391.328402938369</v>
      </c>
      <c r="G42" s="5">
        <f t="shared" si="3"/>
        <v>42956.452143224276</v>
      </c>
      <c r="H42" s="23">
        <f t="shared" si="18"/>
        <v>28274.592233885953</v>
      </c>
      <c r="I42" s="5">
        <f t="shared" si="15"/>
        <v>69930.413134351475</v>
      </c>
      <c r="J42" s="23"/>
      <c r="K42" s="23">
        <f t="shared" si="16"/>
        <v>85.912904286448551</v>
      </c>
      <c r="L42" s="23"/>
      <c r="M42" s="23">
        <f t="shared" si="6"/>
        <v>70016.326038637926</v>
      </c>
      <c r="N42" s="23">
        <f>J42+L42+Grade16!I42</f>
        <v>69333.113602606682</v>
      </c>
      <c r="O42" s="23">
        <f t="shared" si="7"/>
        <v>222.72725414618478</v>
      </c>
      <c r="P42" s="23">
        <f t="shared" si="17"/>
        <v>479.09044776832002</v>
      </c>
      <c r="Q42" s="23"/>
    </row>
    <row r="43" spans="1:17" x14ac:dyDescent="0.2">
      <c r="A43" s="5">
        <v>52</v>
      </c>
      <c r="B43" s="1">
        <f t="shared" si="12"/>
        <v>2.0464073942261352</v>
      </c>
      <c r="C43" s="5">
        <f t="shared" si="13"/>
        <v>66216.913060604536</v>
      </c>
      <c r="D43" s="5">
        <f t="shared" si="14"/>
        <v>63888.535059816721</v>
      </c>
      <c r="E43" s="5">
        <f t="shared" si="1"/>
        <v>54388.535059816721</v>
      </c>
      <c r="F43" s="5">
        <f t="shared" si="2"/>
        <v>20048.460203011833</v>
      </c>
      <c r="G43" s="5">
        <f t="shared" si="3"/>
        <v>43840.074856804888</v>
      </c>
      <c r="H43" s="23">
        <f t="shared" si="18"/>
        <v>28981.457039733104</v>
      </c>
      <c r="I43" s="5">
        <f t="shared" si="15"/>
        <v>71488.384872710274</v>
      </c>
      <c r="J43" s="23"/>
      <c r="K43" s="23">
        <f t="shared" si="16"/>
        <v>87.680149713609779</v>
      </c>
      <c r="L43" s="23"/>
      <c r="M43" s="23">
        <f t="shared" si="6"/>
        <v>71576.065022423878</v>
      </c>
      <c r="N43" s="23">
        <f>J43+L43+Grade16!I43</f>
        <v>70875.929187671834</v>
      </c>
      <c r="O43" s="23">
        <f t="shared" si="7"/>
        <v>228.24428212916814</v>
      </c>
      <c r="P43" s="23">
        <f t="shared" si="17"/>
        <v>504.09749972079578</v>
      </c>
      <c r="Q43" s="23"/>
    </row>
    <row r="44" spans="1:17" x14ac:dyDescent="0.2">
      <c r="A44" s="5">
        <v>53</v>
      </c>
      <c r="B44" s="1">
        <f t="shared" si="12"/>
        <v>2.097567579081788</v>
      </c>
      <c r="C44" s="5">
        <f t="shared" si="13"/>
        <v>67872.335887119625</v>
      </c>
      <c r="D44" s="5">
        <f t="shared" si="14"/>
        <v>65467.808436312116</v>
      </c>
      <c r="E44" s="5">
        <f t="shared" si="1"/>
        <v>55967.808436312116</v>
      </c>
      <c r="F44" s="5">
        <f t="shared" si="2"/>
        <v>20722.020298087118</v>
      </c>
      <c r="G44" s="5">
        <f t="shared" si="3"/>
        <v>44745.788138224998</v>
      </c>
      <c r="H44" s="23">
        <f t="shared" si="18"/>
        <v>29705.993465726424</v>
      </c>
      <c r="I44" s="5">
        <f t="shared" si="15"/>
        <v>73085.30590452801</v>
      </c>
      <c r="J44" s="23"/>
      <c r="K44" s="23">
        <f t="shared" si="16"/>
        <v>89.491576276450004</v>
      </c>
      <c r="L44" s="23"/>
      <c r="M44" s="23">
        <f t="shared" si="6"/>
        <v>73174.797480804453</v>
      </c>
      <c r="N44" s="23">
        <f>J44+L44+Grade16!I44</f>
        <v>72457.315162363651</v>
      </c>
      <c r="O44" s="23">
        <f t="shared" si="7"/>
        <v>233.89923581170353</v>
      </c>
      <c r="P44" s="23">
        <f t="shared" si="17"/>
        <v>530.41271645356278</v>
      </c>
      <c r="Q44" s="23"/>
    </row>
    <row r="45" spans="1:17" x14ac:dyDescent="0.2">
      <c r="A45" s="5">
        <v>54</v>
      </c>
      <c r="B45" s="1">
        <f t="shared" si="12"/>
        <v>2.1500067685588333</v>
      </c>
      <c r="C45" s="5">
        <f t="shared" si="13"/>
        <v>69569.144284297639</v>
      </c>
      <c r="D45" s="5">
        <f t="shared" si="14"/>
        <v>67086.563647219955</v>
      </c>
      <c r="E45" s="5">
        <f t="shared" si="1"/>
        <v>57586.563647219955</v>
      </c>
      <c r="F45" s="5">
        <f t="shared" si="2"/>
        <v>21412.419395539309</v>
      </c>
      <c r="G45" s="5">
        <f t="shared" si="3"/>
        <v>45674.144251680642</v>
      </c>
      <c r="H45" s="23">
        <f t="shared" si="18"/>
        <v>30448.643302369594</v>
      </c>
      <c r="I45" s="5">
        <f t="shared" si="15"/>
        <v>74722.149962141237</v>
      </c>
      <c r="J45" s="23"/>
      <c r="K45" s="23">
        <f t="shared" si="16"/>
        <v>91.348288503361289</v>
      </c>
      <c r="L45" s="23"/>
      <c r="M45" s="23">
        <f t="shared" si="6"/>
        <v>74813.498250644596</v>
      </c>
      <c r="N45" s="23">
        <f>J45+L45+Grade16!I45</f>
        <v>74078.235786422723</v>
      </c>
      <c r="O45" s="23">
        <f t="shared" ref="O45:O69" si="19">IF(A45&lt;startage,1,0)*(M45-N45)+IF(A45&gt;=startage,1,0)*(completionprob*(part*(I45-N45)+K45))</f>
        <v>239.69556333633119</v>
      </c>
      <c r="P45" s="23">
        <f t="shared" si="17"/>
        <v>558.10460771637952</v>
      </c>
      <c r="Q45" s="23"/>
    </row>
    <row r="46" spans="1:17" x14ac:dyDescent="0.2">
      <c r="A46" s="5">
        <v>55</v>
      </c>
      <c r="B46" s="1">
        <f t="shared" si="12"/>
        <v>2.2037569377728037</v>
      </c>
      <c r="C46" s="5">
        <f t="shared" si="13"/>
        <v>71308.372891405073</v>
      </c>
      <c r="D46" s="5">
        <f t="shared" si="14"/>
        <v>68745.787738400439</v>
      </c>
      <c r="E46" s="5">
        <f t="shared" si="1"/>
        <v>59245.787738400439</v>
      </c>
      <c r="F46" s="5">
        <f t="shared" si="2"/>
        <v>22120.078470427787</v>
      </c>
      <c r="G46" s="5">
        <f t="shared" si="3"/>
        <v>46625.709267972648</v>
      </c>
      <c r="H46" s="23">
        <f t="shared" si="18"/>
        <v>31209.85938492883</v>
      </c>
      <c r="I46" s="5">
        <f t="shared" si="15"/>
        <v>76399.915121194746</v>
      </c>
      <c r="J46" s="23"/>
      <c r="K46" s="23">
        <f t="shared" si="16"/>
        <v>93.251418535945305</v>
      </c>
      <c r="L46" s="23"/>
      <c r="M46" s="23">
        <f t="shared" si="6"/>
        <v>76493.166539730693</v>
      </c>
      <c r="N46" s="23">
        <f>J46+L46+Grade16!I46</f>
        <v>75739.679426083283</v>
      </c>
      <c r="O46" s="23">
        <f t="shared" si="19"/>
        <v>245.63679904905524</v>
      </c>
      <c r="P46" s="23">
        <f t="shared" si="17"/>
        <v>587.24527324737687</v>
      </c>
      <c r="Q46" s="23"/>
    </row>
    <row r="47" spans="1:17" x14ac:dyDescent="0.2">
      <c r="A47" s="5">
        <v>56</v>
      </c>
      <c r="B47" s="1">
        <f t="shared" si="12"/>
        <v>2.2588508612171236</v>
      </c>
      <c r="C47" s="5">
        <f t="shared" si="13"/>
        <v>73091.082213690184</v>
      </c>
      <c r="D47" s="5">
        <f t="shared" si="14"/>
        <v>70446.492431860432</v>
      </c>
      <c r="E47" s="5">
        <f t="shared" si="1"/>
        <v>60946.492431860432</v>
      </c>
      <c r="F47" s="5">
        <f t="shared" si="2"/>
        <v>22845.429022188473</v>
      </c>
      <c r="G47" s="5">
        <f t="shared" si="3"/>
        <v>47601.063409671959</v>
      </c>
      <c r="H47" s="23">
        <f t="shared" si="18"/>
        <v>31990.105869552048</v>
      </c>
      <c r="I47" s="5">
        <f t="shared" si="15"/>
        <v>78119.624409224605</v>
      </c>
      <c r="J47" s="23"/>
      <c r="K47" s="23">
        <f t="shared" si="16"/>
        <v>95.202126819343917</v>
      </c>
      <c r="L47" s="23"/>
      <c r="M47" s="23">
        <f t="shared" si="6"/>
        <v>78214.826536043955</v>
      </c>
      <c r="N47" s="23">
        <f>J47+L47+Grade16!I47</f>
        <v>77442.659156735375</v>
      </c>
      <c r="O47" s="23">
        <f t="shared" si="19"/>
        <v>251.72656565459508</v>
      </c>
      <c r="P47" s="23">
        <f t="shared" si="17"/>
        <v>617.91059094842763</v>
      </c>
      <c r="Q47" s="23"/>
    </row>
    <row r="48" spans="1:17" x14ac:dyDescent="0.2">
      <c r="A48" s="5">
        <v>57</v>
      </c>
      <c r="B48" s="1">
        <f t="shared" si="12"/>
        <v>2.3153221327475517</v>
      </c>
      <c r="C48" s="5">
        <f t="shared" si="13"/>
        <v>74918.359269032444</v>
      </c>
      <c r="D48" s="5">
        <f t="shared" si="14"/>
        <v>72189.714742656957</v>
      </c>
      <c r="E48" s="5">
        <f t="shared" si="1"/>
        <v>62689.714742656957</v>
      </c>
      <c r="F48" s="5">
        <f t="shared" si="2"/>
        <v>23588.913337743194</v>
      </c>
      <c r="G48" s="5">
        <f t="shared" si="3"/>
        <v>48600.801404913764</v>
      </c>
      <c r="H48" s="23">
        <f t="shared" si="18"/>
        <v>32789.858516290849</v>
      </c>
      <c r="I48" s="5">
        <f t="shared" si="15"/>
        <v>79882.326429455235</v>
      </c>
      <c r="J48" s="23"/>
      <c r="K48" s="23">
        <f t="shared" si="16"/>
        <v>97.201602809827534</v>
      </c>
      <c r="L48" s="23"/>
      <c r="M48" s="23">
        <f t="shared" si="6"/>
        <v>79979.528032265065</v>
      </c>
      <c r="N48" s="23">
        <f>J48+L48+Grade16!I48</f>
        <v>79188.213380653731</v>
      </c>
      <c r="O48" s="23">
        <f t="shared" si="19"/>
        <v>257.96857642529415</v>
      </c>
      <c r="P48" s="23">
        <f t="shared" si="17"/>
        <v>650.18041492500379</v>
      </c>
      <c r="Q48" s="23"/>
    </row>
    <row r="49" spans="1:17" x14ac:dyDescent="0.2">
      <c r="A49" s="5">
        <v>58</v>
      </c>
      <c r="B49" s="1">
        <f t="shared" si="12"/>
        <v>2.3732051860662402</v>
      </c>
      <c r="C49" s="5">
        <f t="shared" si="13"/>
        <v>76791.318250758239</v>
      </c>
      <c r="D49" s="5">
        <f t="shared" si="14"/>
        <v>73976.51761122336</v>
      </c>
      <c r="E49" s="5">
        <f t="shared" si="1"/>
        <v>64476.51761122336</v>
      </c>
      <c r="F49" s="5">
        <f t="shared" si="2"/>
        <v>24350.984761186763</v>
      </c>
      <c r="G49" s="5">
        <f t="shared" si="3"/>
        <v>49625.532850036601</v>
      </c>
      <c r="H49" s="23">
        <f t="shared" si="18"/>
        <v>33609.604979198113</v>
      </c>
      <c r="I49" s="5">
        <f t="shared" si="15"/>
        <v>81689.096000191596</v>
      </c>
      <c r="J49" s="23"/>
      <c r="K49" s="23">
        <f t="shared" si="16"/>
        <v>99.251065700073198</v>
      </c>
      <c r="L49" s="23"/>
      <c r="M49" s="23">
        <f t="shared" si="6"/>
        <v>81788.347065891663</v>
      </c>
      <c r="N49" s="23">
        <f>J49+L49+Grade16!I49</f>
        <v>80977.406460170096</v>
      </c>
      <c r="O49" s="23">
        <f t="shared" si="19"/>
        <v>264.36663746523283</v>
      </c>
      <c r="P49" s="23">
        <f t="shared" si="17"/>
        <v>684.13878390814853</v>
      </c>
      <c r="Q49" s="23"/>
    </row>
    <row r="50" spans="1:17" x14ac:dyDescent="0.2">
      <c r="A50" s="5">
        <v>59</v>
      </c>
      <c r="B50" s="1">
        <f t="shared" si="12"/>
        <v>2.4325353157178964</v>
      </c>
      <c r="C50" s="5">
        <f t="shared" si="13"/>
        <v>78711.101207027197</v>
      </c>
      <c r="D50" s="5">
        <f t="shared" si="14"/>
        <v>75807.990551503943</v>
      </c>
      <c r="E50" s="5">
        <f t="shared" si="1"/>
        <v>66307.990551503943</v>
      </c>
      <c r="F50" s="5">
        <f t="shared" si="2"/>
        <v>25132.107970216432</v>
      </c>
      <c r="G50" s="5">
        <f t="shared" si="3"/>
        <v>50675.882581287515</v>
      </c>
      <c r="H50" s="23">
        <f t="shared" si="18"/>
        <v>34449.845103678068</v>
      </c>
      <c r="I50" s="5">
        <f t="shared" si="15"/>
        <v>83541.03481019639</v>
      </c>
      <c r="J50" s="23"/>
      <c r="K50" s="23">
        <f t="shared" si="16"/>
        <v>101.35176516257503</v>
      </c>
      <c r="L50" s="23"/>
      <c r="M50" s="23">
        <f t="shared" si="6"/>
        <v>83642.386575358963</v>
      </c>
      <c r="N50" s="23">
        <f>J50+L50+Grade16!I50</f>
        <v>82811.329366674327</v>
      </c>
      <c r="O50" s="23">
        <f t="shared" si="19"/>
        <v>270.92465003119213</v>
      </c>
      <c r="P50" s="23">
        <f t="shared" si="17"/>
        <v>719.87414060358037</v>
      </c>
      <c r="Q50" s="23"/>
    </row>
    <row r="51" spans="1:17" x14ac:dyDescent="0.2">
      <c r="A51" s="5">
        <v>60</v>
      </c>
      <c r="B51" s="1">
        <f t="shared" si="12"/>
        <v>2.4933486986108435</v>
      </c>
      <c r="C51" s="5">
        <f t="shared" si="13"/>
        <v>80678.87873720286</v>
      </c>
      <c r="D51" s="5">
        <f t="shared" si="14"/>
        <v>77685.250315291531</v>
      </c>
      <c r="E51" s="5">
        <f t="shared" si="1"/>
        <v>68185.250315291531</v>
      </c>
      <c r="F51" s="5">
        <f t="shared" si="2"/>
        <v>25932.759259471837</v>
      </c>
      <c r="G51" s="5">
        <f t="shared" si="3"/>
        <v>51752.491055819693</v>
      </c>
      <c r="H51" s="23">
        <f t="shared" si="18"/>
        <v>35311.091231270017</v>
      </c>
      <c r="I51" s="5">
        <f t="shared" si="15"/>
        <v>85439.272090451297</v>
      </c>
      <c r="J51" s="23"/>
      <c r="K51" s="23">
        <f t="shared" si="16"/>
        <v>103.50498211163939</v>
      </c>
      <c r="L51" s="23"/>
      <c r="M51" s="23">
        <f t="shared" si="6"/>
        <v>85542.777072562938</v>
      </c>
      <c r="N51" s="23">
        <f>J51+L51+Grade16!I51</f>
        <v>84691.100345841172</v>
      </c>
      <c r="O51" s="23">
        <f t="shared" si="19"/>
        <v>277.64661291129511</v>
      </c>
      <c r="P51" s="23">
        <f t="shared" si="17"/>
        <v>757.47956253931011</v>
      </c>
      <c r="Q51" s="23"/>
    </row>
    <row r="52" spans="1:17" x14ac:dyDescent="0.2">
      <c r="A52" s="5">
        <v>61</v>
      </c>
      <c r="B52" s="1">
        <f t="shared" si="12"/>
        <v>2.555682416076114</v>
      </c>
      <c r="C52" s="5">
        <f t="shared" si="13"/>
        <v>82695.850705632925</v>
      </c>
      <c r="D52" s="5">
        <f t="shared" si="14"/>
        <v>79609.441573173812</v>
      </c>
      <c r="E52" s="5">
        <f t="shared" si="1"/>
        <v>70109.441573173812</v>
      </c>
      <c r="F52" s="5">
        <f t="shared" si="2"/>
        <v>26753.426830958633</v>
      </c>
      <c r="G52" s="5">
        <f t="shared" si="3"/>
        <v>52856.014742215179</v>
      </c>
      <c r="H52" s="23">
        <f t="shared" si="18"/>
        <v>36193.868512051762</v>
      </c>
      <c r="I52" s="5">
        <f t="shared" si="15"/>
        <v>87384.965302712561</v>
      </c>
      <c r="J52" s="23"/>
      <c r="K52" s="23">
        <f t="shared" si="16"/>
        <v>105.71202948443036</v>
      </c>
      <c r="L52" s="23"/>
      <c r="M52" s="23">
        <f t="shared" si="6"/>
        <v>87490.677332196996</v>
      </c>
      <c r="N52" s="23">
        <f>J52+L52+Grade16!I52</f>
        <v>86617.865599487239</v>
      </c>
      <c r="O52" s="23">
        <f t="shared" si="19"/>
        <v>284.53662486337919</v>
      </c>
      <c r="P52" s="23">
        <f t="shared" si="17"/>
        <v>797.05300501618638</v>
      </c>
      <c r="Q52" s="23"/>
    </row>
    <row r="53" spans="1:17" x14ac:dyDescent="0.2">
      <c r="A53" s="5">
        <v>62</v>
      </c>
      <c r="B53" s="1">
        <f t="shared" si="12"/>
        <v>2.6195744764780171</v>
      </c>
      <c r="C53" s="5">
        <f t="shared" si="13"/>
        <v>84763.246973273766</v>
      </c>
      <c r="D53" s="5">
        <f t="shared" si="14"/>
        <v>81581.737612503173</v>
      </c>
      <c r="E53" s="5">
        <f t="shared" si="1"/>
        <v>72081.737612503173</v>
      </c>
      <c r="F53" s="5">
        <f t="shared" si="2"/>
        <v>27594.6110917326</v>
      </c>
      <c r="G53" s="5">
        <f t="shared" si="3"/>
        <v>53987.126520770573</v>
      </c>
      <c r="H53" s="23">
        <f t="shared" si="18"/>
        <v>37098.715224853055</v>
      </c>
      <c r="I53" s="5">
        <f t="shared" si="15"/>
        <v>89379.300845280377</v>
      </c>
      <c r="J53" s="23"/>
      <c r="K53" s="23">
        <f t="shared" si="16"/>
        <v>107.97425304154115</v>
      </c>
      <c r="L53" s="23"/>
      <c r="M53" s="23">
        <f t="shared" si="6"/>
        <v>89487.275098321916</v>
      </c>
      <c r="N53" s="23">
        <f>J53+L53+Grade16!I53</f>
        <v>88592.79998447439</v>
      </c>
      <c r="O53" s="23">
        <f t="shared" si="19"/>
        <v>291.5988871142942</v>
      </c>
      <c r="P53" s="23">
        <f t="shared" si="17"/>
        <v>838.69755679517232</v>
      </c>
      <c r="Q53" s="23"/>
    </row>
    <row r="54" spans="1:17" x14ac:dyDescent="0.2">
      <c r="A54" s="5">
        <v>63</v>
      </c>
      <c r="B54" s="1">
        <f t="shared" si="12"/>
        <v>2.6850638383899672</v>
      </c>
      <c r="C54" s="5">
        <f t="shared" si="13"/>
        <v>86882.328147605585</v>
      </c>
      <c r="D54" s="5">
        <f t="shared" si="14"/>
        <v>83603.341052815726</v>
      </c>
      <c r="E54" s="5">
        <f t="shared" si="1"/>
        <v>74103.341052815726</v>
      </c>
      <c r="F54" s="5">
        <f t="shared" si="2"/>
        <v>28456.824959025907</v>
      </c>
      <c r="G54" s="5">
        <f t="shared" si="3"/>
        <v>55146.516093789818</v>
      </c>
      <c r="H54" s="23">
        <f t="shared" si="18"/>
        <v>38026.183105474374</v>
      </c>
      <c r="I54" s="5">
        <f t="shared" si="15"/>
        <v>91423.494776412379</v>
      </c>
      <c r="J54" s="23"/>
      <c r="K54" s="23">
        <f t="shared" si="16"/>
        <v>110.29303218757964</v>
      </c>
      <c r="L54" s="23"/>
      <c r="M54" s="23">
        <f t="shared" si="6"/>
        <v>91533.787808599955</v>
      </c>
      <c r="N54" s="23">
        <f>J54+L54+Grade16!I54</f>
        <v>90617.107729086245</v>
      </c>
      <c r="O54" s="23">
        <f t="shared" si="19"/>
        <v>298.83770592147067</v>
      </c>
      <c r="P54" s="23">
        <f t="shared" si="17"/>
        <v>882.5217091885836</v>
      </c>
      <c r="Q54" s="23"/>
    </row>
    <row r="55" spans="1:17" x14ac:dyDescent="0.2">
      <c r="A55" s="5">
        <v>64</v>
      </c>
      <c r="B55" s="1">
        <f t="shared" si="12"/>
        <v>2.7521904343497163</v>
      </c>
      <c r="C55" s="5">
        <f t="shared" si="13"/>
        <v>89054.386351295718</v>
      </c>
      <c r="D55" s="5">
        <f t="shared" si="14"/>
        <v>85675.484579136115</v>
      </c>
      <c r="E55" s="5">
        <f t="shared" si="1"/>
        <v>76175.484579136115</v>
      </c>
      <c r="F55" s="5">
        <f t="shared" si="2"/>
        <v>29340.594173001555</v>
      </c>
      <c r="G55" s="5">
        <f t="shared" si="3"/>
        <v>56334.89040613456</v>
      </c>
      <c r="H55" s="23">
        <f t="shared" si="18"/>
        <v>38976.837683111233</v>
      </c>
      <c r="I55" s="5">
        <f t="shared" si="15"/>
        <v>93518.793555822675</v>
      </c>
      <c r="J55" s="23"/>
      <c r="K55" s="23">
        <f t="shared" si="16"/>
        <v>112.66978081226912</v>
      </c>
      <c r="L55" s="23"/>
      <c r="M55" s="23">
        <f t="shared" si="6"/>
        <v>93631.463336634944</v>
      </c>
      <c r="N55" s="23">
        <f>J55+L55+Grade16!I55</f>
        <v>92692.023167313411</v>
      </c>
      <c r="O55" s="23">
        <f t="shared" si="19"/>
        <v>306.25749519881958</v>
      </c>
      <c r="P55" s="23">
        <f t="shared" si="17"/>
        <v>928.63963925948144</v>
      </c>
      <c r="Q55" s="23"/>
    </row>
    <row r="56" spans="1:17" x14ac:dyDescent="0.2">
      <c r="A56" s="5">
        <v>65</v>
      </c>
      <c r="B56" s="1">
        <f t="shared" si="12"/>
        <v>2.8209951952084591</v>
      </c>
      <c r="C56" s="5">
        <f t="shared" si="13"/>
        <v>91280.746010078117</v>
      </c>
      <c r="D56" s="5">
        <f t="shared" si="14"/>
        <v>87799.431693614519</v>
      </c>
      <c r="E56" s="5">
        <f t="shared" si="1"/>
        <v>78299.431693614519</v>
      </c>
      <c r="F56" s="5">
        <f t="shared" si="2"/>
        <v>30246.457617326592</v>
      </c>
      <c r="G56" s="5">
        <f t="shared" si="3"/>
        <v>57552.974076287923</v>
      </c>
      <c r="H56" s="23">
        <f t="shared" si="18"/>
        <v>39951.258625189017</v>
      </c>
      <c r="I56" s="5">
        <f t="shared" si="15"/>
        <v>95666.474804718251</v>
      </c>
      <c r="J56" s="23"/>
      <c r="K56" s="23">
        <f t="shared" si="16"/>
        <v>115.10594815257585</v>
      </c>
      <c r="L56" s="23"/>
      <c r="M56" s="23">
        <f t="shared" si="6"/>
        <v>95781.580752870825</v>
      </c>
      <c r="N56" s="23">
        <f>J56+L56+Grade16!I56</f>
        <v>94818.811491496235</v>
      </c>
      <c r="O56" s="23">
        <f t="shared" si="19"/>
        <v>313.86277920811688</v>
      </c>
      <c r="P56" s="23">
        <f t="shared" si="17"/>
        <v>977.17150786761499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115.10594815257585</v>
      </c>
      <c r="L57" s="23"/>
      <c r="M57" s="23">
        <f t="shared" si="6"/>
        <v>115.10594815257585</v>
      </c>
      <c r="N57" s="23">
        <f>J57+L57+Grade16!I57</f>
        <v>0</v>
      </c>
      <c r="O57" s="23">
        <f t="shared" si="19"/>
        <v>37.524539097739726</v>
      </c>
      <c r="P57" s="23">
        <f t="shared" si="17"/>
        <v>119.95457985028587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115.10594815257585</v>
      </c>
      <c r="L58" s="23"/>
      <c r="M58" s="23">
        <f t="shared" si="6"/>
        <v>115.10594815257585</v>
      </c>
      <c r="N58" s="23">
        <f>J58+L58+Grade16!I58</f>
        <v>0</v>
      </c>
      <c r="O58" s="23">
        <f t="shared" si="19"/>
        <v>37.524539097739726</v>
      </c>
      <c r="P58" s="23">
        <f t="shared" si="17"/>
        <v>123.16500301597038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115.10594815257585</v>
      </c>
      <c r="L59" s="23"/>
      <c r="M59" s="23">
        <f t="shared" si="6"/>
        <v>115.10594815257585</v>
      </c>
      <c r="N59" s="23">
        <f>J59+L59+Grade16!I59</f>
        <v>0</v>
      </c>
      <c r="O59" s="23">
        <f t="shared" si="19"/>
        <v>37.524539097739726</v>
      </c>
      <c r="P59" s="23">
        <f t="shared" si="17"/>
        <v>126.46134884434628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115.10594815257585</v>
      </c>
      <c r="L60" s="23"/>
      <c r="M60" s="23">
        <f t="shared" si="6"/>
        <v>115.10594815257585</v>
      </c>
      <c r="N60" s="23">
        <f>J60+L60+Grade16!I60</f>
        <v>0</v>
      </c>
      <c r="O60" s="23">
        <f t="shared" si="19"/>
        <v>37.524539097739726</v>
      </c>
      <c r="P60" s="23">
        <f t="shared" si="17"/>
        <v>129.84591694003979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115.10594815257585</v>
      </c>
      <c r="L61" s="23"/>
      <c r="M61" s="23">
        <f t="shared" si="6"/>
        <v>115.10594815257585</v>
      </c>
      <c r="N61" s="23">
        <f>J61+L61+Grade16!I61</f>
        <v>0</v>
      </c>
      <c r="O61" s="23">
        <f t="shared" si="19"/>
        <v>37.524539097739726</v>
      </c>
      <c r="P61" s="23">
        <f t="shared" si="17"/>
        <v>133.3210684535054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115.10594815257585</v>
      </c>
      <c r="L62" s="23"/>
      <c r="M62" s="23">
        <f t="shared" si="6"/>
        <v>115.10594815257585</v>
      </c>
      <c r="N62" s="23">
        <f>J62+L62+Grade16!I62</f>
        <v>0</v>
      </c>
      <c r="O62" s="23">
        <f t="shared" si="19"/>
        <v>37.524539097739726</v>
      </c>
      <c r="P62" s="23">
        <f t="shared" si="17"/>
        <v>136.88922772821709</v>
      </c>
      <c r="Q62" s="23"/>
    </row>
    <row r="63" spans="1:17" x14ac:dyDescent="0.2">
      <c r="A63" s="5">
        <v>72</v>
      </c>
      <c r="H63" s="22"/>
      <c r="J63" s="23"/>
      <c r="K63" s="23">
        <f>0.002*G56</f>
        <v>115.10594815257585</v>
      </c>
      <c r="L63" s="23"/>
      <c r="M63" s="23">
        <f t="shared" si="6"/>
        <v>115.10594815257585</v>
      </c>
      <c r="N63" s="23">
        <f>J63+L63+Grade16!I63</f>
        <v>0</v>
      </c>
      <c r="O63" s="23">
        <f t="shared" si="19"/>
        <v>37.524539097739726</v>
      </c>
      <c r="P63" s="23">
        <f t="shared" si="17"/>
        <v>140.55288399194484</v>
      </c>
      <c r="Q63" s="23"/>
    </row>
    <row r="64" spans="1:17" x14ac:dyDescent="0.2">
      <c r="A64" s="5">
        <v>73</v>
      </c>
      <c r="H64" s="22"/>
      <c r="J64" s="23"/>
      <c r="K64" s="23">
        <f>0.002*G56</f>
        <v>115.10594815257585</v>
      </c>
      <c r="L64" s="23"/>
      <c r="M64" s="23">
        <f t="shared" si="6"/>
        <v>115.10594815257585</v>
      </c>
      <c r="N64" s="23">
        <f>J64+L64+Grade16!I64</f>
        <v>0</v>
      </c>
      <c r="O64" s="23">
        <f t="shared" si="19"/>
        <v>37.524539097739726</v>
      </c>
      <c r="P64" s="23">
        <f t="shared" si="17"/>
        <v>144.31459309329543</v>
      </c>
      <c r="Q64" s="23"/>
    </row>
    <row r="65" spans="1:17" x14ac:dyDescent="0.2">
      <c r="A65" s="5">
        <v>74</v>
      </c>
      <c r="H65" s="22"/>
      <c r="J65" s="23"/>
      <c r="K65" s="23">
        <f>0.002*G56</f>
        <v>115.10594815257585</v>
      </c>
      <c r="L65" s="23"/>
      <c r="M65" s="23">
        <f t="shared" si="6"/>
        <v>115.10594815257585</v>
      </c>
      <c r="N65" s="23">
        <f>J65+L65+Grade16!I65</f>
        <v>0</v>
      </c>
      <c r="O65" s="23">
        <f t="shared" si="19"/>
        <v>37.524539097739726</v>
      </c>
      <c r="P65" s="23">
        <f t="shared" si="17"/>
        <v>148.17697928472978</v>
      </c>
      <c r="Q65" s="23"/>
    </row>
    <row r="66" spans="1:17" x14ac:dyDescent="0.2">
      <c r="A66" s="5">
        <v>75</v>
      </c>
      <c r="H66" s="22"/>
      <c r="J66" s="23"/>
      <c r="K66" s="23">
        <f>0.002*G56</f>
        <v>115.10594815257585</v>
      </c>
      <c r="L66" s="23"/>
      <c r="M66" s="23">
        <f t="shared" si="6"/>
        <v>115.10594815257585</v>
      </c>
      <c r="N66" s="23">
        <f>J66+L66+Grade16!I66</f>
        <v>0</v>
      </c>
      <c r="O66" s="23">
        <f t="shared" si="19"/>
        <v>37.524539097739726</v>
      </c>
      <c r="P66" s="23">
        <f t="shared" si="17"/>
        <v>152.14273705329998</v>
      </c>
      <c r="Q66" s="23"/>
    </row>
    <row r="67" spans="1:17" x14ac:dyDescent="0.2">
      <c r="A67" s="5">
        <v>76</v>
      </c>
      <c r="H67" s="22"/>
      <c r="J67" s="23"/>
      <c r="K67" s="23">
        <f>0.002*G56</f>
        <v>115.10594815257585</v>
      </c>
      <c r="L67" s="23"/>
      <c r="M67" s="23">
        <f t="shared" si="6"/>
        <v>115.10594815257585</v>
      </c>
      <c r="N67" s="23">
        <f>J67+L67+Grade16!I67</f>
        <v>0</v>
      </c>
      <c r="O67" s="23">
        <f t="shared" si="19"/>
        <v>37.524539097739726</v>
      </c>
      <c r="P67" s="23">
        <f t="shared" si="17"/>
        <v>156.21463300038411</v>
      </c>
      <c r="Q67" s="23"/>
    </row>
    <row r="68" spans="1:17" x14ac:dyDescent="0.2">
      <c r="A68" s="5">
        <v>77</v>
      </c>
      <c r="H68" s="22"/>
      <c r="J68" s="23"/>
      <c r="K68" s="23">
        <f>0.002*G56</f>
        <v>115.10594815257585</v>
      </c>
      <c r="L68" s="23"/>
      <c r="M68" s="23">
        <f t="shared" si="6"/>
        <v>115.10594815257585</v>
      </c>
      <c r="N68" s="23">
        <f>J68+L68+Grade16!I68</f>
        <v>0</v>
      </c>
      <c r="O68" s="23">
        <f t="shared" si="19"/>
        <v>37.524539097739726</v>
      </c>
      <c r="P68" s="23">
        <f t="shared" si="17"/>
        <v>160.395507771729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11625.700763410161</v>
      </c>
      <c r="L69" s="23"/>
      <c r="M69" s="23">
        <f t="shared" si="6"/>
        <v>11625.700763410161</v>
      </c>
      <c r="N69" s="23">
        <f>J69+L69+Grade16!I69</f>
        <v>0</v>
      </c>
      <c r="O69" s="23">
        <f t="shared" si="19"/>
        <v>3789.9784488717128</v>
      </c>
      <c r="P69" s="23">
        <f>O69/return^(A69-startage+1)</f>
        <v>16633.516081953985</v>
      </c>
      <c r="Q69" s="23"/>
    </row>
    <row r="70" spans="1:17" x14ac:dyDescent="0.2">
      <c r="A70" s="5">
        <v>79</v>
      </c>
      <c r="H70" s="22"/>
      <c r="P70" s="23">
        <f>SUM(P5:P69)</f>
        <v>2.4665496312081814E-9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Meta!A12+6</f>
        <v>24</v>
      </c>
      <c r="C2" s="8">
        <f>Meta!B12</f>
        <v>64901</v>
      </c>
      <c r="D2" s="8">
        <f>Meta!C12</f>
        <v>27709</v>
      </c>
      <c r="E2" s="1">
        <f>Meta!D12</f>
        <v>4.2000000000000003E-2</v>
      </c>
      <c r="F2" s="1">
        <f>Meta!H12</f>
        <v>1.7342811382937739</v>
      </c>
      <c r="G2" s="1">
        <f>Meta!E12</f>
        <v>0.32600000000000001</v>
      </c>
      <c r="H2" s="1">
        <f>Meta!F12</f>
        <v>1</v>
      </c>
      <c r="I2" s="1">
        <f>Meta!D11</f>
        <v>4.5999999999999999E-2</v>
      </c>
      <c r="J2" s="14"/>
      <c r="K2" s="13">
        <f>IRR(O5:O69)+1</f>
        <v>1.0449541707160739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C13" s="5"/>
      <c r="D13" s="5"/>
      <c r="E13" s="5"/>
      <c r="F13" s="5"/>
      <c r="G13" s="5"/>
      <c r="H13" s="23"/>
      <c r="I13" s="5"/>
      <c r="J13" s="23"/>
      <c r="K13" s="23"/>
      <c r="L13" s="23"/>
      <c r="M13" s="23"/>
      <c r="N13" s="23"/>
      <c r="O13" s="23"/>
      <c r="P13" s="23"/>
      <c r="Q13" s="23"/>
    </row>
    <row r="14" spans="1:17" x14ac:dyDescent="0.2">
      <c r="A14" s="5">
        <v>23</v>
      </c>
      <c r="B14" s="1">
        <v>1</v>
      </c>
      <c r="C14" s="5">
        <f>0.1*Grade17!C14</f>
        <v>3235.7639660330183</v>
      </c>
      <c r="D14" s="5">
        <f t="shared" ref="D14:D36" si="0">IF(A14&lt;startage,1,0)*(C14*(1-initialunempprob))+IF(A14=startage,1,0)*(C14*(1-unempprob))+IF(A14&gt;startage,1,0)*(C14*(1-unempprob)+unempprob*300*52)</f>
        <v>3086.9188235954994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236.14929000505569</v>
      </c>
      <c r="G14" s="5">
        <f t="shared" ref="G14:G56" si="3">D14-F14</f>
        <v>2850.7695335904436</v>
      </c>
      <c r="H14" s="23">
        <f>0.1*Grade17!H14</f>
        <v>1416.2115090818791</v>
      </c>
      <c r="I14" s="5">
        <f t="shared" ref="I14:I36" si="4">G14+IF(A14&lt;startage,1,0)*(H14*(1-initialunempprob))+IF(A14&gt;=startage,1,0)*(H14*(1-unempprob))</f>
        <v>4201.8353132545562</v>
      </c>
      <c r="J14" s="23">
        <f>0.05*feel*Grade17!G14</f>
        <v>330.26557587681964</v>
      </c>
      <c r="K14" s="23">
        <f t="shared" ref="K14:K36" si="5">IF(A14&gt;=startage,1,0)*0.002*G14</f>
        <v>0</v>
      </c>
      <c r="L14" s="23">
        <f>coltuition</f>
        <v>3662</v>
      </c>
      <c r="M14" s="23">
        <f t="shared" ref="M14:M69" si="6">I14+K14</f>
        <v>4201.8353132545562</v>
      </c>
      <c r="N14" s="23">
        <f>J14+L14+Grade17!I14</f>
        <v>41093.321649433638</v>
      </c>
      <c r="O14" s="23">
        <f t="shared" ref="O14:O45" si="7">IF(A14&lt;startage,1,0)*(M14-N14)+IF(A14&gt;=startage,1,0)*(completionprob*(part*(I14-N14)+K14))</f>
        <v>-36891.486336179078</v>
      </c>
      <c r="P14" s="23">
        <f t="shared" ref="P14:P36" si="8">O14/return^(A14-startage+1)</f>
        <v>-36891.486336179078</v>
      </c>
      <c r="Q14" s="23"/>
    </row>
    <row r="15" spans="1:17" x14ac:dyDescent="0.2">
      <c r="A15" s="5">
        <v>24</v>
      </c>
      <c r="B15" s="1">
        <f t="shared" ref="B15:B36" si="9">(1+experiencepremium)^(A15-startage)</f>
        <v>1</v>
      </c>
      <c r="C15" s="5">
        <f t="shared" ref="C15:C36" si="10">pretaxincome*B15/expnorm</f>
        <v>37422.421640271721</v>
      </c>
      <c r="D15" s="5">
        <f t="shared" si="0"/>
        <v>35850.679931380306</v>
      </c>
      <c r="E15" s="5">
        <f t="shared" si="1"/>
        <v>26350.679931380306</v>
      </c>
      <c r="F15" s="5">
        <f t="shared" si="2"/>
        <v>8905.2469975956701</v>
      </c>
      <c r="G15" s="5">
        <f t="shared" si="3"/>
        <v>26945.432933784636</v>
      </c>
      <c r="H15" s="23">
        <f t="shared" ref="H15:H37" si="11">benefits*B15/expnorm</f>
        <v>15977.22502319362</v>
      </c>
      <c r="I15" s="5">
        <f t="shared" si="4"/>
        <v>42251.614506004124</v>
      </c>
      <c r="J15" s="23"/>
      <c r="K15" s="23">
        <f t="shared" si="5"/>
        <v>53.890865867569275</v>
      </c>
      <c r="L15" s="23"/>
      <c r="M15" s="23">
        <f t="shared" si="6"/>
        <v>42305.505371871695</v>
      </c>
      <c r="N15" s="23">
        <f>J15+L15+Grade17!I15</f>
        <v>38441.886075395727</v>
      </c>
      <c r="O15" s="23">
        <f t="shared" si="7"/>
        <v>1259.5398906511648</v>
      </c>
      <c r="P15" s="23">
        <f t="shared" si="8"/>
        <v>1205.3541925078323</v>
      </c>
      <c r="Q15" s="23"/>
    </row>
    <row r="16" spans="1:17" x14ac:dyDescent="0.2">
      <c r="A16" s="5">
        <v>25</v>
      </c>
      <c r="B16" s="1">
        <f t="shared" si="9"/>
        <v>1.0249999999999999</v>
      </c>
      <c r="C16" s="5">
        <f t="shared" si="10"/>
        <v>38357.982181278509</v>
      </c>
      <c r="D16" s="5">
        <f t="shared" si="0"/>
        <v>37402.146929664807</v>
      </c>
      <c r="E16" s="5">
        <f t="shared" si="1"/>
        <v>27902.146929664807</v>
      </c>
      <c r="F16" s="5">
        <f t="shared" si="2"/>
        <v>9411.8009725355587</v>
      </c>
      <c r="G16" s="5">
        <f t="shared" si="3"/>
        <v>27990.345957129248</v>
      </c>
      <c r="H16" s="23">
        <f t="shared" si="11"/>
        <v>16376.65564877346</v>
      </c>
      <c r="I16" s="5">
        <f t="shared" si="4"/>
        <v>43679.18206865422</v>
      </c>
      <c r="J16" s="23"/>
      <c r="K16" s="23">
        <f t="shared" si="5"/>
        <v>55.9806919142585</v>
      </c>
      <c r="L16" s="23"/>
      <c r="M16" s="23">
        <f t="shared" si="6"/>
        <v>43735.162760568477</v>
      </c>
      <c r="N16" s="23">
        <f>J16+L16+Grade17!I16</f>
        <v>39320.850637280622</v>
      </c>
      <c r="O16" s="23">
        <f t="shared" si="7"/>
        <v>1439.0657521918411</v>
      </c>
      <c r="P16" s="23">
        <f t="shared" si="8"/>
        <v>1317.9112045793643</v>
      </c>
      <c r="Q16" s="23"/>
    </row>
    <row r="17" spans="1:17" x14ac:dyDescent="0.2">
      <c r="A17" s="5">
        <v>26</v>
      </c>
      <c r="B17" s="1">
        <f t="shared" si="9"/>
        <v>1.0506249999999999</v>
      </c>
      <c r="C17" s="5">
        <f t="shared" si="10"/>
        <v>39316.931735810467</v>
      </c>
      <c r="D17" s="5">
        <f t="shared" si="0"/>
        <v>38320.820602906424</v>
      </c>
      <c r="E17" s="5">
        <f t="shared" si="1"/>
        <v>28820.820602906424</v>
      </c>
      <c r="F17" s="5">
        <f t="shared" si="2"/>
        <v>9711.7479268489478</v>
      </c>
      <c r="G17" s="5">
        <f t="shared" si="3"/>
        <v>28609.072676057476</v>
      </c>
      <c r="H17" s="23">
        <f t="shared" si="11"/>
        <v>16786.072039992796</v>
      </c>
      <c r="I17" s="5">
        <f t="shared" si="4"/>
        <v>44690.129690370573</v>
      </c>
      <c r="J17" s="23"/>
      <c r="K17" s="23">
        <f t="shared" si="5"/>
        <v>57.218145352114952</v>
      </c>
      <c r="L17" s="23"/>
      <c r="M17" s="23">
        <f t="shared" si="6"/>
        <v>44747.347835722685</v>
      </c>
      <c r="N17" s="23">
        <f>J17+L17+Grade17!I17</f>
        <v>40221.789313212634</v>
      </c>
      <c r="O17" s="23">
        <f t="shared" si="7"/>
        <v>1475.3320783382781</v>
      </c>
      <c r="P17" s="23">
        <f t="shared" si="8"/>
        <v>1292.9985990040061</v>
      </c>
      <c r="Q17" s="23"/>
    </row>
    <row r="18" spans="1:17" x14ac:dyDescent="0.2">
      <c r="A18" s="5">
        <v>27</v>
      </c>
      <c r="B18" s="1">
        <f t="shared" si="9"/>
        <v>1.0768906249999999</v>
      </c>
      <c r="C18" s="5">
        <f t="shared" si="10"/>
        <v>40299.855029205733</v>
      </c>
      <c r="D18" s="5">
        <f t="shared" si="0"/>
        <v>39262.461117979088</v>
      </c>
      <c r="E18" s="5">
        <f t="shared" si="1"/>
        <v>29762.461117979088</v>
      </c>
      <c r="F18" s="5">
        <f t="shared" si="2"/>
        <v>10019.193555020172</v>
      </c>
      <c r="G18" s="5">
        <f t="shared" si="3"/>
        <v>29243.267562958914</v>
      </c>
      <c r="H18" s="23">
        <f t="shared" si="11"/>
        <v>17205.723840992614</v>
      </c>
      <c r="I18" s="5">
        <f t="shared" si="4"/>
        <v>45726.351002629839</v>
      </c>
      <c r="J18" s="23"/>
      <c r="K18" s="23">
        <f t="shared" si="5"/>
        <v>58.486535125917833</v>
      </c>
      <c r="L18" s="23"/>
      <c r="M18" s="23">
        <f t="shared" si="6"/>
        <v>45784.83753775576</v>
      </c>
      <c r="N18" s="23">
        <f>J18+L18+Grade17!I18</f>
        <v>41145.251456042948</v>
      </c>
      <c r="O18" s="23">
        <f t="shared" si="7"/>
        <v>1512.5050626383756</v>
      </c>
      <c r="P18" s="23">
        <f t="shared" si="8"/>
        <v>1268.5507959874928</v>
      </c>
      <c r="Q18" s="23"/>
    </row>
    <row r="19" spans="1:17" x14ac:dyDescent="0.2">
      <c r="A19" s="5">
        <v>28</v>
      </c>
      <c r="B19" s="1">
        <f t="shared" si="9"/>
        <v>1.1038128906249998</v>
      </c>
      <c r="C19" s="5">
        <f t="shared" si="10"/>
        <v>41307.351404935871</v>
      </c>
      <c r="D19" s="5">
        <f t="shared" si="0"/>
        <v>40227.642645928558</v>
      </c>
      <c r="E19" s="5">
        <f t="shared" si="1"/>
        <v>30727.642645928558</v>
      </c>
      <c r="F19" s="5">
        <f t="shared" si="2"/>
        <v>10334.325323895675</v>
      </c>
      <c r="G19" s="5">
        <f t="shared" si="3"/>
        <v>29893.317322032883</v>
      </c>
      <c r="H19" s="23">
        <f t="shared" si="11"/>
        <v>17635.866937017428</v>
      </c>
      <c r="I19" s="5">
        <f t="shared" si="4"/>
        <v>46788.477847695583</v>
      </c>
      <c r="J19" s="23"/>
      <c r="K19" s="23">
        <f t="shared" si="5"/>
        <v>59.786634644065764</v>
      </c>
      <c r="L19" s="23"/>
      <c r="M19" s="23">
        <f t="shared" si="6"/>
        <v>46848.264482339648</v>
      </c>
      <c r="N19" s="23">
        <f>J19+L19+Grade17!I19</f>
        <v>42091.800152444019</v>
      </c>
      <c r="O19" s="23">
        <f t="shared" si="7"/>
        <v>1550.6073715459756</v>
      </c>
      <c r="P19" s="23">
        <f t="shared" si="8"/>
        <v>1244.5593896500045</v>
      </c>
      <c r="Q19" s="23"/>
    </row>
    <row r="20" spans="1:17" x14ac:dyDescent="0.2">
      <c r="A20" s="5">
        <v>29</v>
      </c>
      <c r="B20" s="1">
        <f t="shared" si="9"/>
        <v>1.1314082128906247</v>
      </c>
      <c r="C20" s="5">
        <f t="shared" si="10"/>
        <v>42340.035190059265</v>
      </c>
      <c r="D20" s="5">
        <f t="shared" si="0"/>
        <v>41216.953712076771</v>
      </c>
      <c r="E20" s="5">
        <f t="shared" si="1"/>
        <v>31716.953712076771</v>
      </c>
      <c r="F20" s="5">
        <f t="shared" si="2"/>
        <v>10657.335386993065</v>
      </c>
      <c r="G20" s="5">
        <f t="shared" si="3"/>
        <v>30559.618325083706</v>
      </c>
      <c r="H20" s="23">
        <f t="shared" si="11"/>
        <v>18076.763610442864</v>
      </c>
      <c r="I20" s="5">
        <f t="shared" si="4"/>
        <v>47877.157863887973</v>
      </c>
      <c r="J20" s="23"/>
      <c r="K20" s="23">
        <f t="shared" si="5"/>
        <v>61.119236650167416</v>
      </c>
      <c r="L20" s="23"/>
      <c r="M20" s="23">
        <f t="shared" si="6"/>
        <v>47938.277100538144</v>
      </c>
      <c r="N20" s="23">
        <f>J20+L20+Grade17!I20</f>
        <v>43062.012566255115</v>
      </c>
      <c r="O20" s="23">
        <f t="shared" si="7"/>
        <v>1589.6622381762663</v>
      </c>
      <c r="P20" s="23">
        <f t="shared" si="8"/>
        <v>1221.0161144143703</v>
      </c>
      <c r="Q20" s="23"/>
    </row>
    <row r="21" spans="1:17" x14ac:dyDescent="0.2">
      <c r="A21" s="5">
        <v>30</v>
      </c>
      <c r="B21" s="1">
        <f t="shared" si="9"/>
        <v>1.1596934182128902</v>
      </c>
      <c r="C21" s="5">
        <f t="shared" si="10"/>
        <v>43398.536069810747</v>
      </c>
      <c r="D21" s="5">
        <f t="shared" si="0"/>
        <v>42230.99755487869</v>
      </c>
      <c r="E21" s="5">
        <f t="shared" si="1"/>
        <v>32730.99755487869</v>
      </c>
      <c r="F21" s="5">
        <f t="shared" si="2"/>
        <v>10988.420701667892</v>
      </c>
      <c r="G21" s="5">
        <f t="shared" si="3"/>
        <v>31242.576853210798</v>
      </c>
      <c r="H21" s="23">
        <f t="shared" si="11"/>
        <v>18528.682700703932</v>
      </c>
      <c r="I21" s="5">
        <f t="shared" si="4"/>
        <v>48993.054880485164</v>
      </c>
      <c r="J21" s="23"/>
      <c r="K21" s="23">
        <f t="shared" si="5"/>
        <v>62.485153706421599</v>
      </c>
      <c r="L21" s="23"/>
      <c r="M21" s="23">
        <f t="shared" si="6"/>
        <v>49055.540034191588</v>
      </c>
      <c r="N21" s="23">
        <f>J21+L21+Grade17!I21</f>
        <v>44056.480290411499</v>
      </c>
      <c r="O21" s="23">
        <f t="shared" si="7"/>
        <v>1629.6934764723085</v>
      </c>
      <c r="P21" s="23">
        <f t="shared" si="8"/>
        <v>1197.9128431964855</v>
      </c>
      <c r="Q21" s="23"/>
    </row>
    <row r="22" spans="1:17" x14ac:dyDescent="0.2">
      <c r="A22" s="5">
        <v>31</v>
      </c>
      <c r="B22" s="1">
        <f t="shared" si="9"/>
        <v>1.1886857536682125</v>
      </c>
      <c r="C22" s="5">
        <f t="shared" si="10"/>
        <v>44483.499471556017</v>
      </c>
      <c r="D22" s="5">
        <f t="shared" si="0"/>
        <v>43270.39249375066</v>
      </c>
      <c r="E22" s="5">
        <f t="shared" si="1"/>
        <v>33770.39249375066</v>
      </c>
      <c r="F22" s="5">
        <f t="shared" si="2"/>
        <v>11327.78314920959</v>
      </c>
      <c r="G22" s="5">
        <f t="shared" si="3"/>
        <v>31942.60934454107</v>
      </c>
      <c r="H22" s="23">
        <f t="shared" si="11"/>
        <v>18991.899768221534</v>
      </c>
      <c r="I22" s="5">
        <f t="shared" si="4"/>
        <v>50136.849322497299</v>
      </c>
      <c r="J22" s="23"/>
      <c r="K22" s="23">
        <f t="shared" si="5"/>
        <v>63.885218689082144</v>
      </c>
      <c r="L22" s="23"/>
      <c r="M22" s="23">
        <f t="shared" si="6"/>
        <v>50200.734541186379</v>
      </c>
      <c r="N22" s="23">
        <f>J22+L22+Grade17!I22</f>
        <v>45075.809707671782</v>
      </c>
      <c r="O22" s="23">
        <f t="shared" si="7"/>
        <v>1670.7254957257592</v>
      </c>
      <c r="P22" s="23">
        <f t="shared" si="8"/>
        <v>1175.2415855928941</v>
      </c>
      <c r="Q22" s="23"/>
    </row>
    <row r="23" spans="1:17" x14ac:dyDescent="0.2">
      <c r="A23" s="5">
        <v>32</v>
      </c>
      <c r="B23" s="1">
        <f t="shared" si="9"/>
        <v>1.2184028975099177</v>
      </c>
      <c r="C23" s="5">
        <f t="shared" si="10"/>
        <v>45595.586958344917</v>
      </c>
      <c r="D23" s="5">
        <f t="shared" si="0"/>
        <v>44335.772306094426</v>
      </c>
      <c r="E23" s="5">
        <f t="shared" si="1"/>
        <v>34835.772306094426</v>
      </c>
      <c r="F23" s="5">
        <f t="shared" si="2"/>
        <v>11709.206888549272</v>
      </c>
      <c r="G23" s="5">
        <f t="shared" si="3"/>
        <v>32626.565417545156</v>
      </c>
      <c r="H23" s="23">
        <f t="shared" si="11"/>
        <v>19466.697262427067</v>
      </c>
      <c r="I23" s="5">
        <f t="shared" si="4"/>
        <v>51275.661394950286</v>
      </c>
      <c r="J23" s="23"/>
      <c r="K23" s="23">
        <f t="shared" si="5"/>
        <v>65.253130835090317</v>
      </c>
      <c r="L23" s="23"/>
      <c r="M23" s="23">
        <f t="shared" si="6"/>
        <v>51340.914525785374</v>
      </c>
      <c r="N23" s="23">
        <f>J23+L23+Grade17!I23</f>
        <v>46120.622360363559</v>
      </c>
      <c r="O23" s="23">
        <f t="shared" si="7"/>
        <v>1701.8152459275125</v>
      </c>
      <c r="P23" s="23">
        <f t="shared" si="8"/>
        <v>1145.6111097928369</v>
      </c>
      <c r="Q23" s="23"/>
    </row>
    <row r="24" spans="1:17" x14ac:dyDescent="0.2">
      <c r="A24" s="5">
        <v>33</v>
      </c>
      <c r="B24" s="1">
        <f t="shared" si="9"/>
        <v>1.2488629699476654</v>
      </c>
      <c r="C24" s="5">
        <f t="shared" si="10"/>
        <v>46735.476632303529</v>
      </c>
      <c r="D24" s="5">
        <f t="shared" si="0"/>
        <v>45427.786613746779</v>
      </c>
      <c r="E24" s="5">
        <f t="shared" si="1"/>
        <v>35927.786613746779</v>
      </c>
      <c r="F24" s="5">
        <f t="shared" si="2"/>
        <v>12174.950990763002</v>
      </c>
      <c r="G24" s="5">
        <f t="shared" si="3"/>
        <v>33252.835622983781</v>
      </c>
      <c r="H24" s="23">
        <f t="shared" si="11"/>
        <v>19953.36469398774</v>
      </c>
      <c r="I24" s="5">
        <f t="shared" si="4"/>
        <v>52368.158999824038</v>
      </c>
      <c r="J24" s="23"/>
      <c r="K24" s="23">
        <f t="shared" si="5"/>
        <v>66.505671245967562</v>
      </c>
      <c r="L24" s="23"/>
      <c r="M24" s="23">
        <f t="shared" si="6"/>
        <v>52434.664671070008</v>
      </c>
      <c r="N24" s="23">
        <f>J24+L24+Grade17!I24</f>
        <v>47191.555329372655</v>
      </c>
      <c r="O24" s="23">
        <f t="shared" si="7"/>
        <v>1709.2536453933362</v>
      </c>
      <c r="P24" s="23">
        <f t="shared" si="8"/>
        <v>1101.1185466513887</v>
      </c>
      <c r="Q24" s="23"/>
    </row>
    <row r="25" spans="1:17" x14ac:dyDescent="0.2">
      <c r="A25" s="5">
        <v>34</v>
      </c>
      <c r="B25" s="1">
        <f t="shared" si="9"/>
        <v>1.2800845441963571</v>
      </c>
      <c r="C25" s="5">
        <f t="shared" si="10"/>
        <v>47903.86354811112</v>
      </c>
      <c r="D25" s="5">
        <f t="shared" si="0"/>
        <v>46547.10127909045</v>
      </c>
      <c r="E25" s="5">
        <f t="shared" si="1"/>
        <v>37047.10127909045</v>
      </c>
      <c r="F25" s="5">
        <f t="shared" si="2"/>
        <v>12652.338695532078</v>
      </c>
      <c r="G25" s="5">
        <f t="shared" si="3"/>
        <v>33894.762583558375</v>
      </c>
      <c r="H25" s="23">
        <f t="shared" si="11"/>
        <v>20452.198811337435</v>
      </c>
      <c r="I25" s="5">
        <f t="shared" si="4"/>
        <v>53487.969044819634</v>
      </c>
      <c r="J25" s="23"/>
      <c r="K25" s="23">
        <f t="shared" si="5"/>
        <v>67.78952516711675</v>
      </c>
      <c r="L25" s="23"/>
      <c r="M25" s="23">
        <f t="shared" si="6"/>
        <v>53555.758569986749</v>
      </c>
      <c r="N25" s="23">
        <f>J25+L25+Grade17!I25</f>
        <v>48289.261622606973</v>
      </c>
      <c r="O25" s="23">
        <f t="shared" si="7"/>
        <v>1716.8780048458077</v>
      </c>
      <c r="P25" s="23">
        <f t="shared" si="8"/>
        <v>1058.448559171889</v>
      </c>
      <c r="Q25" s="23"/>
    </row>
    <row r="26" spans="1:17" x14ac:dyDescent="0.2">
      <c r="A26" s="5">
        <v>35</v>
      </c>
      <c r="B26" s="1">
        <f t="shared" si="9"/>
        <v>1.312086657801266</v>
      </c>
      <c r="C26" s="5">
        <f t="shared" si="10"/>
        <v>49101.46013681389</v>
      </c>
      <c r="D26" s="5">
        <f t="shared" si="0"/>
        <v>47694.398811067702</v>
      </c>
      <c r="E26" s="5">
        <f t="shared" si="1"/>
        <v>38194.398811067702</v>
      </c>
      <c r="F26" s="5">
        <f t="shared" si="2"/>
        <v>13141.661092920374</v>
      </c>
      <c r="G26" s="5">
        <f t="shared" si="3"/>
        <v>34552.737718147328</v>
      </c>
      <c r="H26" s="23">
        <f t="shared" si="11"/>
        <v>20963.503781620871</v>
      </c>
      <c r="I26" s="5">
        <f t="shared" si="4"/>
        <v>54635.774340940123</v>
      </c>
      <c r="J26" s="23"/>
      <c r="K26" s="23">
        <f t="shared" si="5"/>
        <v>69.105475436294654</v>
      </c>
      <c r="L26" s="23"/>
      <c r="M26" s="23">
        <f t="shared" si="6"/>
        <v>54704.879816376415</v>
      </c>
      <c r="N26" s="23">
        <f>J26+L26+Grade17!I26</f>
        <v>49414.410573172143</v>
      </c>
      <c r="O26" s="23">
        <f t="shared" si="7"/>
        <v>1724.6929732845936</v>
      </c>
      <c r="P26" s="23">
        <f t="shared" si="8"/>
        <v>1017.5244870769073</v>
      </c>
      <c r="Q26" s="23"/>
    </row>
    <row r="27" spans="1:17" x14ac:dyDescent="0.2">
      <c r="A27" s="5">
        <v>36</v>
      </c>
      <c r="B27" s="1">
        <f t="shared" si="9"/>
        <v>1.3448888242462975</v>
      </c>
      <c r="C27" s="5">
        <f t="shared" si="10"/>
        <v>50328.99664023424</v>
      </c>
      <c r="D27" s="5">
        <f t="shared" si="0"/>
        <v>48870.3787813444</v>
      </c>
      <c r="E27" s="5">
        <f t="shared" si="1"/>
        <v>39370.3787813444</v>
      </c>
      <c r="F27" s="5">
        <f t="shared" si="2"/>
        <v>13643.216550243387</v>
      </c>
      <c r="G27" s="5">
        <f t="shared" si="3"/>
        <v>35227.162231101014</v>
      </c>
      <c r="H27" s="23">
        <f t="shared" si="11"/>
        <v>21487.591376161388</v>
      </c>
      <c r="I27" s="5">
        <f t="shared" si="4"/>
        <v>55812.27476946362</v>
      </c>
      <c r="J27" s="23"/>
      <c r="K27" s="23">
        <f t="shared" si="5"/>
        <v>70.454324462202024</v>
      </c>
      <c r="L27" s="23"/>
      <c r="M27" s="23">
        <f t="shared" si="6"/>
        <v>55882.729093925824</v>
      </c>
      <c r="N27" s="23">
        <f>J27+L27+Grade17!I27</f>
        <v>50567.688247501443</v>
      </c>
      <c r="O27" s="23">
        <f t="shared" si="7"/>
        <v>1732.7033159343478</v>
      </c>
      <c r="P27" s="23">
        <f t="shared" si="8"/>
        <v>978.27293466498099</v>
      </c>
      <c r="Q27" s="23"/>
    </row>
    <row r="28" spans="1:17" x14ac:dyDescent="0.2">
      <c r="A28" s="5">
        <v>37</v>
      </c>
      <c r="B28" s="1">
        <f t="shared" si="9"/>
        <v>1.3785110448524549</v>
      </c>
      <c r="C28" s="5">
        <f t="shared" si="10"/>
        <v>51587.221556240096</v>
      </c>
      <c r="D28" s="5">
        <f t="shared" si="0"/>
        <v>50075.758250878011</v>
      </c>
      <c r="E28" s="5">
        <f t="shared" si="1"/>
        <v>40575.758250878011</v>
      </c>
      <c r="F28" s="5">
        <f t="shared" si="2"/>
        <v>14157.310893999471</v>
      </c>
      <c r="G28" s="5">
        <f t="shared" si="3"/>
        <v>35918.44735687854</v>
      </c>
      <c r="H28" s="23">
        <f t="shared" si="11"/>
        <v>22024.781160565424</v>
      </c>
      <c r="I28" s="5">
        <f t="shared" si="4"/>
        <v>57018.187708700214</v>
      </c>
      <c r="J28" s="23"/>
      <c r="K28" s="23">
        <f t="shared" si="5"/>
        <v>71.836894713757076</v>
      </c>
      <c r="L28" s="23"/>
      <c r="M28" s="23">
        <f t="shared" si="6"/>
        <v>57090.024603413971</v>
      </c>
      <c r="N28" s="23">
        <f>J28+L28+Grade17!I28</f>
        <v>51716.302378477398</v>
      </c>
      <c r="O28" s="23">
        <f t="shared" si="7"/>
        <v>1751.833445329323</v>
      </c>
      <c r="P28" s="23">
        <f t="shared" si="8"/>
        <v>946.52350126471606</v>
      </c>
      <c r="Q28" s="23"/>
    </row>
    <row r="29" spans="1:17" x14ac:dyDescent="0.2">
      <c r="A29" s="5">
        <v>38</v>
      </c>
      <c r="B29" s="1">
        <f t="shared" si="9"/>
        <v>1.4129738209737661</v>
      </c>
      <c r="C29" s="5">
        <f t="shared" si="10"/>
        <v>52876.902095146084</v>
      </c>
      <c r="D29" s="5">
        <f t="shared" si="0"/>
        <v>51311.272207149945</v>
      </c>
      <c r="E29" s="5">
        <f t="shared" si="1"/>
        <v>41811.272207149945</v>
      </c>
      <c r="F29" s="5">
        <f t="shared" si="2"/>
        <v>14684.257596349453</v>
      </c>
      <c r="G29" s="5">
        <f t="shared" si="3"/>
        <v>36627.014610800492</v>
      </c>
      <c r="H29" s="23">
        <f t="shared" si="11"/>
        <v>22575.400689579557</v>
      </c>
      <c r="I29" s="5">
        <f t="shared" si="4"/>
        <v>58254.248471417712</v>
      </c>
      <c r="J29" s="23"/>
      <c r="K29" s="23">
        <f t="shared" si="5"/>
        <v>73.254029221600987</v>
      </c>
      <c r="L29" s="23"/>
      <c r="M29" s="23">
        <f t="shared" si="6"/>
        <v>58327.502500639312</v>
      </c>
      <c r="N29" s="23">
        <f>J29+L29+Grade17!I29</f>
        <v>52818.921347939344</v>
      </c>
      <c r="O29" s="23">
        <f t="shared" si="7"/>
        <v>1795.7974557801899</v>
      </c>
      <c r="P29" s="23">
        <f t="shared" si="8"/>
        <v>928.53589308395783</v>
      </c>
      <c r="Q29" s="23"/>
    </row>
    <row r="30" spans="1:17" x14ac:dyDescent="0.2">
      <c r="A30" s="5">
        <v>39</v>
      </c>
      <c r="B30" s="1">
        <f t="shared" si="9"/>
        <v>1.4482981664981105</v>
      </c>
      <c r="C30" s="5">
        <f t="shared" si="10"/>
        <v>54198.824647524751</v>
      </c>
      <c r="D30" s="5">
        <f t="shared" si="0"/>
        <v>52577.674012328709</v>
      </c>
      <c r="E30" s="5">
        <f t="shared" si="1"/>
        <v>43077.674012328709</v>
      </c>
      <c r="F30" s="5">
        <f t="shared" si="2"/>
        <v>15224.377966258193</v>
      </c>
      <c r="G30" s="5">
        <f t="shared" si="3"/>
        <v>37353.296046070514</v>
      </c>
      <c r="H30" s="23">
        <f t="shared" si="11"/>
        <v>23139.78570681905</v>
      </c>
      <c r="I30" s="5">
        <f t="shared" si="4"/>
        <v>59521.210753203166</v>
      </c>
      <c r="J30" s="23"/>
      <c r="K30" s="23">
        <f t="shared" si="5"/>
        <v>74.706592092141037</v>
      </c>
      <c r="L30" s="23"/>
      <c r="M30" s="23">
        <f t="shared" si="6"/>
        <v>59595.917345295304</v>
      </c>
      <c r="N30" s="23">
        <f>J30+L30+Grade17!I30</f>
        <v>53949.105791637819</v>
      </c>
      <c r="O30" s="23">
        <f t="shared" si="7"/>
        <v>1840.8605664923411</v>
      </c>
      <c r="P30" s="23">
        <f t="shared" si="8"/>
        <v>910.88803067034974</v>
      </c>
      <c r="Q30" s="23"/>
    </row>
    <row r="31" spans="1:17" x14ac:dyDescent="0.2">
      <c r="A31" s="5">
        <v>40</v>
      </c>
      <c r="B31" s="1">
        <f t="shared" si="9"/>
        <v>1.4845056206605631</v>
      </c>
      <c r="C31" s="5">
        <f t="shared" si="10"/>
        <v>55553.795263712862</v>
      </c>
      <c r="D31" s="5">
        <f t="shared" si="0"/>
        <v>53875.735862636917</v>
      </c>
      <c r="E31" s="5">
        <f t="shared" si="1"/>
        <v>44375.735862636917</v>
      </c>
      <c r="F31" s="5">
        <f t="shared" si="2"/>
        <v>15778.001345414646</v>
      </c>
      <c r="G31" s="5">
        <f t="shared" si="3"/>
        <v>38097.73451722227</v>
      </c>
      <c r="H31" s="23">
        <f t="shared" si="11"/>
        <v>23718.280349489523</v>
      </c>
      <c r="I31" s="5">
        <f t="shared" si="4"/>
        <v>60819.847092033233</v>
      </c>
      <c r="J31" s="23"/>
      <c r="K31" s="23">
        <f t="shared" si="5"/>
        <v>76.195469034444542</v>
      </c>
      <c r="L31" s="23"/>
      <c r="M31" s="23">
        <f t="shared" si="6"/>
        <v>60896.042561067676</v>
      </c>
      <c r="N31" s="23">
        <f>J31+L31+Grade17!I31</f>
        <v>55107.544846428762</v>
      </c>
      <c r="O31" s="23">
        <f t="shared" si="7"/>
        <v>1887.0502549722864</v>
      </c>
      <c r="P31" s="23">
        <f t="shared" si="8"/>
        <v>893.57358726135908</v>
      </c>
      <c r="Q31" s="23"/>
    </row>
    <row r="32" spans="1:17" x14ac:dyDescent="0.2">
      <c r="A32" s="5">
        <v>41</v>
      </c>
      <c r="B32" s="1">
        <f t="shared" si="9"/>
        <v>1.521618261177077</v>
      </c>
      <c r="C32" s="5">
        <f t="shared" si="10"/>
        <v>56942.640145305668</v>
      </c>
      <c r="D32" s="5">
        <f t="shared" si="0"/>
        <v>55206.249259202821</v>
      </c>
      <c r="E32" s="5">
        <f t="shared" si="1"/>
        <v>45706.249259202821</v>
      </c>
      <c r="F32" s="5">
        <f t="shared" si="2"/>
        <v>16345.465309050003</v>
      </c>
      <c r="G32" s="5">
        <f t="shared" si="3"/>
        <v>38860.783950152821</v>
      </c>
      <c r="H32" s="23">
        <f t="shared" si="11"/>
        <v>24311.237358226757</v>
      </c>
      <c r="I32" s="5">
        <f t="shared" si="4"/>
        <v>62150.949339334053</v>
      </c>
      <c r="J32" s="23"/>
      <c r="K32" s="23">
        <f t="shared" si="5"/>
        <v>77.721567900305644</v>
      </c>
      <c r="L32" s="23"/>
      <c r="M32" s="23">
        <f t="shared" si="6"/>
        <v>62228.670907234358</v>
      </c>
      <c r="N32" s="23">
        <f>J32+L32+Grade17!I32</f>
        <v>56294.944877589485</v>
      </c>
      <c r="O32" s="23">
        <f t="shared" si="7"/>
        <v>1934.3946856642287</v>
      </c>
      <c r="P32" s="23">
        <f t="shared" si="8"/>
        <v>876.58634998526861</v>
      </c>
      <c r="Q32" s="23"/>
    </row>
    <row r="33" spans="1:17" x14ac:dyDescent="0.2">
      <c r="A33" s="5">
        <v>42</v>
      </c>
      <c r="B33" s="1">
        <f t="shared" si="9"/>
        <v>1.559658717706504</v>
      </c>
      <c r="C33" s="5">
        <f t="shared" si="10"/>
        <v>58366.206148938312</v>
      </c>
      <c r="D33" s="5">
        <f t="shared" si="0"/>
        <v>56570.0254906829</v>
      </c>
      <c r="E33" s="5">
        <f t="shared" si="1"/>
        <v>47070.0254906829</v>
      </c>
      <c r="F33" s="5">
        <f t="shared" si="2"/>
        <v>16927.115871776259</v>
      </c>
      <c r="G33" s="5">
        <f t="shared" si="3"/>
        <v>39642.90961890664</v>
      </c>
      <c r="H33" s="23">
        <f t="shared" si="11"/>
        <v>24919.018292182427</v>
      </c>
      <c r="I33" s="5">
        <f t="shared" si="4"/>
        <v>63515.329142817405</v>
      </c>
      <c r="J33" s="23"/>
      <c r="K33" s="23">
        <f t="shared" si="5"/>
        <v>79.285819237813286</v>
      </c>
      <c r="L33" s="23"/>
      <c r="M33" s="23">
        <f t="shared" si="6"/>
        <v>63594.614962055217</v>
      </c>
      <c r="N33" s="23">
        <f>J33+L33+Grade17!I33</f>
        <v>57512.029909529228</v>
      </c>
      <c r="O33" s="23">
        <f t="shared" si="7"/>
        <v>1982.9227271234729</v>
      </c>
      <c r="P33" s="23">
        <f t="shared" si="8"/>
        <v>859.92021798417602</v>
      </c>
      <c r="Q33" s="23"/>
    </row>
    <row r="34" spans="1:17" x14ac:dyDescent="0.2">
      <c r="A34" s="5">
        <v>43</v>
      </c>
      <c r="B34" s="1">
        <f t="shared" si="9"/>
        <v>1.5986501856491666</v>
      </c>
      <c r="C34" s="5">
        <f t="shared" si="10"/>
        <v>59825.361302661782</v>
      </c>
      <c r="D34" s="5">
        <f t="shared" si="0"/>
        <v>57967.896127949985</v>
      </c>
      <c r="E34" s="5">
        <f t="shared" si="1"/>
        <v>48467.896127949985</v>
      </c>
      <c r="F34" s="5">
        <f t="shared" si="2"/>
        <v>17523.307698570668</v>
      </c>
      <c r="G34" s="5">
        <f t="shared" si="3"/>
        <v>40444.588429379321</v>
      </c>
      <c r="H34" s="23">
        <f t="shared" si="11"/>
        <v>25541.993749486988</v>
      </c>
      <c r="I34" s="5">
        <f t="shared" si="4"/>
        <v>64913.818441387855</v>
      </c>
      <c r="J34" s="23"/>
      <c r="K34" s="23">
        <f t="shared" si="5"/>
        <v>80.889176858758645</v>
      </c>
      <c r="L34" s="23"/>
      <c r="M34" s="23">
        <f t="shared" si="6"/>
        <v>64994.707618246612</v>
      </c>
      <c r="N34" s="23">
        <f>J34+L34+Grade17!I34</f>
        <v>58759.542067267445</v>
      </c>
      <c r="O34" s="23">
        <f t="shared" si="7"/>
        <v>2032.6639696192092</v>
      </c>
      <c r="P34" s="23">
        <f t="shared" si="8"/>
        <v>843.56920056004367</v>
      </c>
      <c r="Q34" s="23"/>
    </row>
    <row r="35" spans="1:17" x14ac:dyDescent="0.2">
      <c r="A35" s="5">
        <v>44</v>
      </c>
      <c r="B35" s="1">
        <f t="shared" si="9"/>
        <v>1.6386164402903955</v>
      </c>
      <c r="C35" s="5">
        <f t="shared" si="10"/>
        <v>61320.995335228319</v>
      </c>
      <c r="D35" s="5">
        <f t="shared" si="0"/>
        <v>59400.713531148722</v>
      </c>
      <c r="E35" s="5">
        <f t="shared" si="1"/>
        <v>49900.713531148722</v>
      </c>
      <c r="F35" s="5">
        <f t="shared" si="2"/>
        <v>18134.40432103493</v>
      </c>
      <c r="G35" s="5">
        <f t="shared" si="3"/>
        <v>41266.309210113788</v>
      </c>
      <c r="H35" s="23">
        <f t="shared" si="11"/>
        <v>26180.54359322416</v>
      </c>
      <c r="I35" s="5">
        <f t="shared" si="4"/>
        <v>66347.269972422539</v>
      </c>
      <c r="J35" s="23"/>
      <c r="K35" s="23">
        <f t="shared" si="5"/>
        <v>82.532618420227578</v>
      </c>
      <c r="L35" s="23"/>
      <c r="M35" s="23">
        <f t="shared" si="6"/>
        <v>66429.802590842766</v>
      </c>
      <c r="N35" s="23">
        <f>J35+L35+Grade17!I35</f>
        <v>60038.24202894912</v>
      </c>
      <c r="O35" s="23">
        <f t="shared" si="7"/>
        <v>2083.6487431773289</v>
      </c>
      <c r="P35" s="23">
        <f t="shared" si="8"/>
        <v>827.52741534387258</v>
      </c>
      <c r="Q35" s="23"/>
    </row>
    <row r="36" spans="1:17" x14ac:dyDescent="0.2">
      <c r="A36" s="5">
        <v>45</v>
      </c>
      <c r="B36" s="1">
        <f t="shared" si="9"/>
        <v>1.6795818512976552</v>
      </c>
      <c r="C36" s="5">
        <f t="shared" si="10"/>
        <v>62854.020218609017</v>
      </c>
      <c r="D36" s="5">
        <f t="shared" si="0"/>
        <v>60869.35136942743</v>
      </c>
      <c r="E36" s="5">
        <f t="shared" si="1"/>
        <v>51369.35136942743</v>
      </c>
      <c r="F36" s="5">
        <f t="shared" si="2"/>
        <v>18760.778359060798</v>
      </c>
      <c r="G36" s="5">
        <f t="shared" si="3"/>
        <v>42108.573010366628</v>
      </c>
      <c r="H36" s="23">
        <f t="shared" si="11"/>
        <v>26835.057183054763</v>
      </c>
      <c r="I36" s="5">
        <f t="shared" si="4"/>
        <v>67816.557791733096</v>
      </c>
      <c r="J36" s="23"/>
      <c r="K36" s="23">
        <f t="shared" si="5"/>
        <v>84.217146020733253</v>
      </c>
      <c r="L36" s="23"/>
      <c r="M36" s="23">
        <f t="shared" si="6"/>
        <v>67900.774937753828</v>
      </c>
      <c r="N36" s="23">
        <f>J36+L36+Grade17!I36</f>
        <v>61348.909489672849</v>
      </c>
      <c r="O36" s="23">
        <f t="shared" si="7"/>
        <v>2135.9081360743994</v>
      </c>
      <c r="P36" s="23">
        <f t="shared" si="8"/>
        <v>811.78908648813922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1.7215713975800966</v>
      </c>
      <c r="C37" s="5">
        <f t="shared" ref="C37:C56" si="13">pretaxincome*B37/expnorm</f>
        <v>64425.370724074237</v>
      </c>
      <c r="D37" s="5">
        <f t="shared" ref="D37:D56" si="14">IF(A37&lt;startage,1,0)*(C37*(1-initialunempprob))+IF(A37=startage,1,0)*(C37*(1-unempprob))+IF(A37&gt;startage,1,0)*(C37*(1-unempprob)+unempprob*300*52)</f>
        <v>62374.705153663112</v>
      </c>
      <c r="E37" s="5">
        <f t="shared" si="1"/>
        <v>52874.705153663112</v>
      </c>
      <c r="F37" s="5">
        <f t="shared" si="2"/>
        <v>19402.811748037318</v>
      </c>
      <c r="G37" s="5">
        <f t="shared" si="3"/>
        <v>42971.893405625793</v>
      </c>
      <c r="H37" s="23">
        <f t="shared" si="11"/>
        <v>27505.933612631132</v>
      </c>
      <c r="I37" s="5">
        <f t="shared" ref="I37:I56" si="15">G37+IF(A37&lt;startage,1,0)*(H37*(1-initialunempprob))+IF(A37&gt;=startage,1,0)*(H37*(1-unempprob))</f>
        <v>69322.577806526417</v>
      </c>
      <c r="J37" s="23"/>
      <c r="K37" s="23">
        <f t="shared" ref="K37:K56" si="16">IF(A37&gt;=startage,1,0)*0.002*G37</f>
        <v>85.943786811251584</v>
      </c>
      <c r="L37" s="23"/>
      <c r="M37" s="23">
        <f t="shared" si="6"/>
        <v>69408.521593337675</v>
      </c>
      <c r="N37" s="23">
        <f>J37+L37+Grade17!I37</f>
        <v>62692.343636914666</v>
      </c>
      <c r="O37" s="23">
        <f t="shared" si="7"/>
        <v>2189.4740137938988</v>
      </c>
      <c r="P37" s="23">
        <f t="shared" ref="P37:P68" si="17">O37/return^(A37-startage+1)</f>
        <v>796.34854288248107</v>
      </c>
      <c r="Q37" s="23"/>
    </row>
    <row r="38" spans="1:17" x14ac:dyDescent="0.2">
      <c r="A38" s="5">
        <v>47</v>
      </c>
      <c r="B38" s="1">
        <f t="shared" si="12"/>
        <v>1.7646106825195991</v>
      </c>
      <c r="C38" s="5">
        <f t="shared" si="13"/>
        <v>66036.004992176095</v>
      </c>
      <c r="D38" s="5">
        <f t="shared" si="14"/>
        <v>63917.692782504695</v>
      </c>
      <c r="E38" s="5">
        <f t="shared" si="1"/>
        <v>54417.692782504695</v>
      </c>
      <c r="F38" s="5">
        <f t="shared" si="2"/>
        <v>20060.895971738253</v>
      </c>
      <c r="G38" s="5">
        <f t="shared" si="3"/>
        <v>43856.796810766442</v>
      </c>
      <c r="H38" s="23">
        <f t="shared" ref="H38:H56" si="18">benefits*B38/expnorm</f>
        <v>28193.581952946912</v>
      </c>
      <c r="I38" s="5">
        <f t="shared" si="15"/>
        <v>70866.248321689578</v>
      </c>
      <c r="J38" s="23"/>
      <c r="K38" s="23">
        <f t="shared" si="16"/>
        <v>87.71359362153288</v>
      </c>
      <c r="L38" s="23"/>
      <c r="M38" s="23">
        <f t="shared" si="6"/>
        <v>70953.961915311113</v>
      </c>
      <c r="N38" s="23">
        <f>J38+L38+Grade17!I38</f>
        <v>64069.363637837538</v>
      </c>
      <c r="O38" s="23">
        <f t="shared" si="7"/>
        <v>2244.3790384563849</v>
      </c>
      <c r="P38" s="23">
        <f t="shared" si="17"/>
        <v>781.20021639272227</v>
      </c>
      <c r="Q38" s="23"/>
    </row>
    <row r="39" spans="1:17" x14ac:dyDescent="0.2">
      <c r="A39" s="5">
        <v>48</v>
      </c>
      <c r="B39" s="1">
        <f t="shared" si="12"/>
        <v>1.8087259495825889</v>
      </c>
      <c r="C39" s="5">
        <f t="shared" si="13"/>
        <v>67686.905116980488</v>
      </c>
      <c r="D39" s="5">
        <f t="shared" si="14"/>
        <v>65499.255102067305</v>
      </c>
      <c r="E39" s="5">
        <f t="shared" si="1"/>
        <v>55999.255102067305</v>
      </c>
      <c r="F39" s="5">
        <f t="shared" si="2"/>
        <v>20735.432301031706</v>
      </c>
      <c r="G39" s="5">
        <f t="shared" si="3"/>
        <v>44763.822801035596</v>
      </c>
      <c r="H39" s="23">
        <f t="shared" si="18"/>
        <v>28898.421501770579</v>
      </c>
      <c r="I39" s="5">
        <f t="shared" si="15"/>
        <v>72448.510599731817</v>
      </c>
      <c r="J39" s="23"/>
      <c r="K39" s="23">
        <f t="shared" si="16"/>
        <v>89.527645602071189</v>
      </c>
      <c r="L39" s="23"/>
      <c r="M39" s="23">
        <f t="shared" si="6"/>
        <v>72538.038245333883</v>
      </c>
      <c r="N39" s="23">
        <f>J39+L39+Grade17!I39</f>
        <v>65480.809138783472</v>
      </c>
      <c r="O39" s="23">
        <f t="shared" si="7"/>
        <v>2300.6566887354356</v>
      </c>
      <c r="P39" s="23">
        <f t="shared" si="17"/>
        <v>766.33864012324761</v>
      </c>
      <c r="Q39" s="23"/>
    </row>
    <row r="40" spans="1:17" x14ac:dyDescent="0.2">
      <c r="A40" s="5">
        <v>49</v>
      </c>
      <c r="B40" s="1">
        <f t="shared" si="12"/>
        <v>1.8539440983221533</v>
      </c>
      <c r="C40" s="5">
        <f t="shared" si="13"/>
        <v>69379.077744904993</v>
      </c>
      <c r="D40" s="5">
        <f t="shared" si="14"/>
        <v>67120.356479618975</v>
      </c>
      <c r="E40" s="5">
        <f t="shared" si="1"/>
        <v>57620.356479618975</v>
      </c>
      <c r="F40" s="5">
        <f t="shared" si="2"/>
        <v>21426.832038557492</v>
      </c>
      <c r="G40" s="5">
        <f t="shared" si="3"/>
        <v>45693.524441061483</v>
      </c>
      <c r="H40" s="23">
        <f t="shared" si="18"/>
        <v>29620.882039314842</v>
      </c>
      <c r="I40" s="5">
        <f t="shared" si="15"/>
        <v>74070.329434725107</v>
      </c>
      <c r="J40" s="23"/>
      <c r="K40" s="23">
        <f t="shared" si="16"/>
        <v>91.387048882122969</v>
      </c>
      <c r="L40" s="23"/>
      <c r="M40" s="23">
        <f t="shared" si="6"/>
        <v>74161.716483607233</v>
      </c>
      <c r="N40" s="23">
        <f>J40+L40+Grade17!I40</f>
        <v>66927.540777253045</v>
      </c>
      <c r="O40" s="23">
        <f t="shared" si="7"/>
        <v>2358.3412802714643</v>
      </c>
      <c r="P40" s="23">
        <f t="shared" si="17"/>
        <v>751.75844670270635</v>
      </c>
      <c r="Q40" s="23"/>
    </row>
    <row r="41" spans="1:17" x14ac:dyDescent="0.2">
      <c r="A41" s="5">
        <v>50</v>
      </c>
      <c r="B41" s="1">
        <f t="shared" si="12"/>
        <v>1.9002927007802071</v>
      </c>
      <c r="C41" s="5">
        <f t="shared" si="13"/>
        <v>71113.554688527613</v>
      </c>
      <c r="D41" s="5">
        <f t="shared" si="14"/>
        <v>68781.985391609443</v>
      </c>
      <c r="E41" s="5">
        <f t="shared" si="1"/>
        <v>59281.985391609443</v>
      </c>
      <c r="F41" s="5">
        <f t="shared" si="2"/>
        <v>22135.51676952143</v>
      </c>
      <c r="G41" s="5">
        <f t="shared" si="3"/>
        <v>46646.46862208801</v>
      </c>
      <c r="H41" s="23">
        <f t="shared" si="18"/>
        <v>30361.404090297714</v>
      </c>
      <c r="I41" s="5">
        <f t="shared" si="15"/>
        <v>75732.693740593211</v>
      </c>
      <c r="J41" s="23"/>
      <c r="K41" s="23">
        <f t="shared" si="16"/>
        <v>93.292937244176017</v>
      </c>
      <c r="L41" s="23"/>
      <c r="M41" s="23">
        <f t="shared" si="6"/>
        <v>75825.986677837383</v>
      </c>
      <c r="N41" s="23">
        <f>J41+L41+Grade17!I41</f>
        <v>68410.440706684371</v>
      </c>
      <c r="O41" s="23">
        <f t="shared" si="7"/>
        <v>2417.4679865958833</v>
      </c>
      <c r="P41" s="23">
        <f t="shared" si="17"/>
        <v>737.45436659303516</v>
      </c>
      <c r="Q41" s="23"/>
    </row>
    <row r="42" spans="1:17" x14ac:dyDescent="0.2">
      <c r="A42" s="5">
        <v>51</v>
      </c>
      <c r="B42" s="1">
        <f t="shared" si="12"/>
        <v>1.9478000182997122</v>
      </c>
      <c r="C42" s="5">
        <f t="shared" si="13"/>
        <v>72891.393555740797</v>
      </c>
      <c r="D42" s="5">
        <f t="shared" si="14"/>
        <v>70485.155026399676</v>
      </c>
      <c r="E42" s="5">
        <f t="shared" si="1"/>
        <v>60985.155026399676</v>
      </c>
      <c r="F42" s="5">
        <f t="shared" si="2"/>
        <v>22861.918618759461</v>
      </c>
      <c r="G42" s="5">
        <f t="shared" si="3"/>
        <v>47623.236407640215</v>
      </c>
      <c r="H42" s="23">
        <f t="shared" si="18"/>
        <v>31120.43919255515</v>
      </c>
      <c r="I42" s="5">
        <f t="shared" si="15"/>
        <v>77436.61715410804</v>
      </c>
      <c r="J42" s="23"/>
      <c r="K42" s="23">
        <f t="shared" si="16"/>
        <v>95.246472815280427</v>
      </c>
      <c r="L42" s="23"/>
      <c r="M42" s="23">
        <f t="shared" si="6"/>
        <v>77531.863626923325</v>
      </c>
      <c r="N42" s="23">
        <f>J42+L42+Grade17!I42</f>
        <v>69930.413134351475</v>
      </c>
      <c r="O42" s="23">
        <f t="shared" si="7"/>
        <v>2478.072860578422</v>
      </c>
      <c r="P42" s="23">
        <f t="shared" si="17"/>
        <v>723.42122642177446</v>
      </c>
      <c r="Q42" s="23"/>
    </row>
    <row r="43" spans="1:17" x14ac:dyDescent="0.2">
      <c r="A43" s="5">
        <v>52</v>
      </c>
      <c r="B43" s="1">
        <f t="shared" si="12"/>
        <v>1.9964950187572048</v>
      </c>
      <c r="C43" s="5">
        <f t="shared" si="13"/>
        <v>74713.67839463432</v>
      </c>
      <c r="D43" s="5">
        <f t="shared" si="14"/>
        <v>72230.903902059668</v>
      </c>
      <c r="E43" s="5">
        <f t="shared" si="1"/>
        <v>62730.903902059668</v>
      </c>
      <c r="F43" s="5">
        <f t="shared" si="2"/>
        <v>23606.480514228449</v>
      </c>
      <c r="G43" s="5">
        <f t="shared" si="3"/>
        <v>48624.423387831222</v>
      </c>
      <c r="H43" s="23">
        <f t="shared" si="18"/>
        <v>31898.45017236903</v>
      </c>
      <c r="I43" s="5">
        <f t="shared" si="15"/>
        <v>79183.138652960755</v>
      </c>
      <c r="J43" s="23"/>
      <c r="K43" s="23">
        <f t="shared" si="16"/>
        <v>97.248846775662443</v>
      </c>
      <c r="L43" s="23"/>
      <c r="M43" s="23">
        <f t="shared" si="6"/>
        <v>79280.387499736418</v>
      </c>
      <c r="N43" s="23">
        <f>J43+L43+Grade17!I43</f>
        <v>71488.384872710274</v>
      </c>
      <c r="O43" s="23">
        <f t="shared" si="7"/>
        <v>2540.1928564105228</v>
      </c>
      <c r="P43" s="23">
        <f t="shared" si="17"/>
        <v>709.65394733757137</v>
      </c>
      <c r="Q43" s="23"/>
    </row>
    <row r="44" spans="1:17" x14ac:dyDescent="0.2">
      <c r="A44" s="5">
        <v>53</v>
      </c>
      <c r="B44" s="1">
        <f t="shared" si="12"/>
        <v>2.0464073942261352</v>
      </c>
      <c r="C44" s="5">
        <f t="shared" si="13"/>
        <v>76581.520354500171</v>
      </c>
      <c r="D44" s="5">
        <f t="shared" si="14"/>
        <v>74020.296499611155</v>
      </c>
      <c r="E44" s="5">
        <f t="shared" si="1"/>
        <v>64520.296499611155</v>
      </c>
      <c r="F44" s="5">
        <f t="shared" si="2"/>
        <v>24369.656457084158</v>
      </c>
      <c r="G44" s="5">
        <f t="shared" si="3"/>
        <v>49650.640042526997</v>
      </c>
      <c r="H44" s="23">
        <f t="shared" si="18"/>
        <v>32695.911426678256</v>
      </c>
      <c r="I44" s="5">
        <f t="shared" si="15"/>
        <v>80973.323189284769</v>
      </c>
      <c r="J44" s="23"/>
      <c r="K44" s="23">
        <f t="shared" si="16"/>
        <v>99.301280085053989</v>
      </c>
      <c r="L44" s="23"/>
      <c r="M44" s="23">
        <f t="shared" si="6"/>
        <v>81072.624469369825</v>
      </c>
      <c r="N44" s="23">
        <f>J44+L44+Grade17!I44</f>
        <v>73085.30590452801</v>
      </c>
      <c r="O44" s="23">
        <f t="shared" si="7"/>
        <v>2603.8658521384309</v>
      </c>
      <c r="P44" s="23">
        <f t="shared" si="17"/>
        <v>696.14754338886473</v>
      </c>
      <c r="Q44" s="23"/>
    </row>
    <row r="45" spans="1:17" x14ac:dyDescent="0.2">
      <c r="A45" s="5">
        <v>54</v>
      </c>
      <c r="B45" s="1">
        <f t="shared" si="12"/>
        <v>2.097567579081788</v>
      </c>
      <c r="C45" s="5">
        <f t="shared" si="13"/>
        <v>78496.058363362681</v>
      </c>
      <c r="D45" s="5">
        <f t="shared" si="14"/>
        <v>75854.42391210144</v>
      </c>
      <c r="E45" s="5">
        <f t="shared" si="1"/>
        <v>66354.42391210144</v>
      </c>
      <c r="F45" s="5">
        <f t="shared" si="2"/>
        <v>25151.911798511264</v>
      </c>
      <c r="G45" s="5">
        <f t="shared" si="3"/>
        <v>50702.512113590172</v>
      </c>
      <c r="H45" s="23">
        <f t="shared" si="18"/>
        <v>33513.309212345208</v>
      </c>
      <c r="I45" s="5">
        <f t="shared" si="15"/>
        <v>82808.262339016888</v>
      </c>
      <c r="J45" s="23"/>
      <c r="K45" s="23">
        <f t="shared" si="16"/>
        <v>101.40502422718035</v>
      </c>
      <c r="L45" s="23"/>
      <c r="M45" s="23">
        <f t="shared" si="6"/>
        <v>82909.667363244065</v>
      </c>
      <c r="N45" s="23">
        <f>J45+L45+Grade17!I45</f>
        <v>74722.149962141237</v>
      </c>
      <c r="O45" s="23">
        <f t="shared" si="7"/>
        <v>2669.1306727595233</v>
      </c>
      <c r="P45" s="23">
        <f t="shared" si="17"/>
        <v>682.89711992560501</v>
      </c>
      <c r="Q45" s="23"/>
    </row>
    <row r="46" spans="1:17" x14ac:dyDescent="0.2">
      <c r="A46" s="5">
        <v>55</v>
      </c>
      <c r="B46" s="1">
        <f t="shared" si="12"/>
        <v>2.1500067685588333</v>
      </c>
      <c r="C46" s="5">
        <f t="shared" si="13"/>
        <v>80458.459822446763</v>
      </c>
      <c r="D46" s="5">
        <f t="shared" si="14"/>
        <v>77734.404509903994</v>
      </c>
      <c r="E46" s="5">
        <f t="shared" si="1"/>
        <v>68234.404509903994</v>
      </c>
      <c r="F46" s="5">
        <f t="shared" si="2"/>
        <v>25953.723523474055</v>
      </c>
      <c r="G46" s="5">
        <f t="shared" si="3"/>
        <v>51780.680986429943</v>
      </c>
      <c r="H46" s="23">
        <f t="shared" si="18"/>
        <v>34351.141942653849</v>
      </c>
      <c r="I46" s="5">
        <f t="shared" si="15"/>
        <v>84689.074967492328</v>
      </c>
      <c r="J46" s="23"/>
      <c r="K46" s="23">
        <f t="shared" si="16"/>
        <v>103.56136197285988</v>
      </c>
      <c r="L46" s="23"/>
      <c r="M46" s="23">
        <f t="shared" si="6"/>
        <v>84792.636329465182</v>
      </c>
      <c r="N46" s="23">
        <f>J46+L46+Grade17!I46</f>
        <v>76399.915121194746</v>
      </c>
      <c r="O46" s="23">
        <f t="shared" ref="O46:O69" si="19">IF(A46&lt;startage,1,0)*(M46-N46)+IF(A46&gt;=startage,1,0)*(completionprob*(part*(I46-N46)+K46))</f>
        <v>2736.0271138961639</v>
      </c>
      <c r="P46" s="23">
        <f t="shared" si="17"/>
        <v>669.89787202396656</v>
      </c>
      <c r="Q46" s="23"/>
    </row>
    <row r="47" spans="1:17" x14ac:dyDescent="0.2">
      <c r="A47" s="5">
        <v>56</v>
      </c>
      <c r="B47" s="1">
        <f t="shared" si="12"/>
        <v>2.2037569377728037</v>
      </c>
      <c r="C47" s="5">
        <f t="shared" si="13"/>
        <v>82469.92131800791</v>
      </c>
      <c r="D47" s="5">
        <f t="shared" si="14"/>
        <v>79661.384622651574</v>
      </c>
      <c r="E47" s="5">
        <f t="shared" si="1"/>
        <v>70161.384622651574</v>
      </c>
      <c r="F47" s="5">
        <f t="shared" si="2"/>
        <v>26775.580541560896</v>
      </c>
      <c r="G47" s="5">
        <f t="shared" si="3"/>
        <v>52885.804081090682</v>
      </c>
      <c r="H47" s="23">
        <f t="shared" si="18"/>
        <v>35209.920491220182</v>
      </c>
      <c r="I47" s="5">
        <f t="shared" si="15"/>
        <v>86616.90791167962</v>
      </c>
      <c r="J47" s="23"/>
      <c r="K47" s="23">
        <f t="shared" si="16"/>
        <v>105.77160816218137</v>
      </c>
      <c r="L47" s="23"/>
      <c r="M47" s="23">
        <f t="shared" si="6"/>
        <v>86722.679519841797</v>
      </c>
      <c r="N47" s="23">
        <f>J47+L47+Grade17!I47</f>
        <v>78119.624409224605</v>
      </c>
      <c r="O47" s="23">
        <f t="shared" si="19"/>
        <v>2804.5959660612061</v>
      </c>
      <c r="P47" s="23">
        <f t="shared" si="17"/>
        <v>657.14508293385654</v>
      </c>
      <c r="Q47" s="23"/>
    </row>
    <row r="48" spans="1:17" x14ac:dyDescent="0.2">
      <c r="A48" s="5">
        <v>57</v>
      </c>
      <c r="B48" s="1">
        <f t="shared" si="12"/>
        <v>2.2588508612171236</v>
      </c>
      <c r="C48" s="5">
        <f t="shared" si="13"/>
        <v>84531.669350958109</v>
      </c>
      <c r="D48" s="5">
        <f t="shared" si="14"/>
        <v>81636.539238217869</v>
      </c>
      <c r="E48" s="5">
        <f t="shared" si="1"/>
        <v>72136.539238217869</v>
      </c>
      <c r="F48" s="5">
        <f t="shared" si="2"/>
        <v>27617.983985099923</v>
      </c>
      <c r="G48" s="5">
        <f t="shared" si="3"/>
        <v>54018.555253117942</v>
      </c>
      <c r="H48" s="23">
        <f t="shared" si="18"/>
        <v>36090.168503500689</v>
      </c>
      <c r="I48" s="5">
        <f t="shared" si="15"/>
        <v>88592.936679471604</v>
      </c>
      <c r="J48" s="23"/>
      <c r="K48" s="23">
        <f t="shared" si="16"/>
        <v>108.03711050623589</v>
      </c>
      <c r="L48" s="23"/>
      <c r="M48" s="23">
        <f t="shared" si="6"/>
        <v>88700.973789977841</v>
      </c>
      <c r="N48" s="23">
        <f>J48+L48+Grade17!I48</f>
        <v>79882.326429455235</v>
      </c>
      <c r="O48" s="23">
        <f t="shared" si="19"/>
        <v>2874.8790395303695</v>
      </c>
      <c r="P48" s="23">
        <f t="shared" si="17"/>
        <v>644.63412254920445</v>
      </c>
      <c r="Q48" s="23"/>
    </row>
    <row r="49" spans="1:17" x14ac:dyDescent="0.2">
      <c r="A49" s="5">
        <v>58</v>
      </c>
      <c r="B49" s="1">
        <f t="shared" si="12"/>
        <v>2.3153221327475517</v>
      </c>
      <c r="C49" s="5">
        <f t="shared" si="13"/>
        <v>86644.961084732058</v>
      </c>
      <c r="D49" s="5">
        <f t="shared" si="14"/>
        <v>83661.072719173302</v>
      </c>
      <c r="E49" s="5">
        <f t="shared" si="1"/>
        <v>74161.072719173302</v>
      </c>
      <c r="F49" s="5">
        <f t="shared" si="2"/>
        <v>28481.447514727413</v>
      </c>
      <c r="G49" s="5">
        <f t="shared" si="3"/>
        <v>55179.625204445889</v>
      </c>
      <c r="H49" s="23">
        <f t="shared" si="18"/>
        <v>36992.422716088207</v>
      </c>
      <c r="I49" s="5">
        <f t="shared" si="15"/>
        <v>90618.366166458392</v>
      </c>
      <c r="J49" s="23"/>
      <c r="K49" s="23">
        <f t="shared" si="16"/>
        <v>110.35925040889178</v>
      </c>
      <c r="L49" s="23"/>
      <c r="M49" s="23">
        <f t="shared" si="6"/>
        <v>90728.725416867281</v>
      </c>
      <c r="N49" s="23">
        <f>J49+L49+Grade17!I49</f>
        <v>81689.096000191596</v>
      </c>
      <c r="O49" s="23">
        <f t="shared" si="19"/>
        <v>2946.9191898362747</v>
      </c>
      <c r="P49" s="23">
        <f t="shared" si="17"/>
        <v>632.36044590080076</v>
      </c>
      <c r="Q49" s="23"/>
    </row>
    <row r="50" spans="1:17" x14ac:dyDescent="0.2">
      <c r="A50" s="5">
        <v>59</v>
      </c>
      <c r="B50" s="1">
        <f t="shared" si="12"/>
        <v>2.3732051860662402</v>
      </c>
      <c r="C50" s="5">
        <f t="shared" si="13"/>
        <v>88811.085111850334</v>
      </c>
      <c r="D50" s="5">
        <f t="shared" si="14"/>
        <v>85736.219537152618</v>
      </c>
      <c r="E50" s="5">
        <f t="shared" si="1"/>
        <v>76236.219537152618</v>
      </c>
      <c r="F50" s="5">
        <f t="shared" si="2"/>
        <v>29366.49763259559</v>
      </c>
      <c r="G50" s="5">
        <f t="shared" si="3"/>
        <v>56369.721904557024</v>
      </c>
      <c r="H50" s="23">
        <f t="shared" si="18"/>
        <v>37917.233283990405</v>
      </c>
      <c r="I50" s="5">
        <f t="shared" si="15"/>
        <v>92694.431390619837</v>
      </c>
      <c r="J50" s="23"/>
      <c r="K50" s="23">
        <f t="shared" si="16"/>
        <v>112.73944380911405</v>
      </c>
      <c r="L50" s="23"/>
      <c r="M50" s="23">
        <f t="shared" si="6"/>
        <v>92807.170834428951</v>
      </c>
      <c r="N50" s="23">
        <f>J50+L50+Grade17!I50</f>
        <v>83541.03481019639</v>
      </c>
      <c r="O50" s="23">
        <f t="shared" si="19"/>
        <v>3020.7603438998149</v>
      </c>
      <c r="P50" s="23">
        <f t="shared" si="17"/>
        <v>620.31959167157368</v>
      </c>
      <c r="Q50" s="23"/>
    </row>
    <row r="51" spans="1:17" x14ac:dyDescent="0.2">
      <c r="A51" s="5">
        <v>60</v>
      </c>
      <c r="B51" s="1">
        <f t="shared" si="12"/>
        <v>2.4325353157178964</v>
      </c>
      <c r="C51" s="5">
        <f t="shared" si="13"/>
        <v>91031.362239646609</v>
      </c>
      <c r="D51" s="5">
        <f t="shared" si="14"/>
        <v>87863.245025581447</v>
      </c>
      <c r="E51" s="5">
        <f t="shared" si="1"/>
        <v>78363.245025581447</v>
      </c>
      <c r="F51" s="5">
        <f t="shared" si="2"/>
        <v>30273.674003410488</v>
      </c>
      <c r="G51" s="5">
        <f t="shared" si="3"/>
        <v>57589.57102217096</v>
      </c>
      <c r="H51" s="23">
        <f t="shared" si="18"/>
        <v>38865.164116090171</v>
      </c>
      <c r="I51" s="5">
        <f t="shared" si="15"/>
        <v>94822.398245385339</v>
      </c>
      <c r="J51" s="23"/>
      <c r="K51" s="23">
        <f t="shared" si="16"/>
        <v>115.17914204434192</v>
      </c>
      <c r="L51" s="23"/>
      <c r="M51" s="23">
        <f t="shared" si="6"/>
        <v>94937.577387429686</v>
      </c>
      <c r="N51" s="23">
        <f>J51+L51+Grade17!I51</f>
        <v>85439.272090451297</v>
      </c>
      <c r="O51" s="23">
        <f t="shared" si="19"/>
        <v>3096.4475268149531</v>
      </c>
      <c r="P51" s="23">
        <f t="shared" si="17"/>
        <v>608.50718073418091</v>
      </c>
      <c r="Q51" s="23"/>
    </row>
    <row r="52" spans="1:17" x14ac:dyDescent="0.2">
      <c r="A52" s="5">
        <v>61</v>
      </c>
      <c r="B52" s="1">
        <f t="shared" si="12"/>
        <v>2.4933486986108435</v>
      </c>
      <c r="C52" s="5">
        <f t="shared" si="13"/>
        <v>93307.146295637765</v>
      </c>
      <c r="D52" s="5">
        <f t="shared" si="14"/>
        <v>90043.446151220967</v>
      </c>
      <c r="E52" s="5">
        <f t="shared" si="1"/>
        <v>80543.446151220967</v>
      </c>
      <c r="F52" s="5">
        <f t="shared" si="2"/>
        <v>31203.529783495742</v>
      </c>
      <c r="G52" s="5">
        <f t="shared" si="3"/>
        <v>58839.916367725222</v>
      </c>
      <c r="H52" s="23">
        <f t="shared" si="18"/>
        <v>39836.793218992418</v>
      </c>
      <c r="I52" s="5">
        <f t="shared" si="15"/>
        <v>97003.56427151995</v>
      </c>
      <c r="J52" s="23"/>
      <c r="K52" s="23">
        <f t="shared" si="16"/>
        <v>117.67983273545045</v>
      </c>
      <c r="L52" s="23"/>
      <c r="M52" s="23">
        <f t="shared" si="6"/>
        <v>97121.244104255398</v>
      </c>
      <c r="N52" s="23">
        <f>J52+L52+Grade17!I52</f>
        <v>87384.965302712561</v>
      </c>
      <c r="O52" s="23">
        <f t="shared" si="19"/>
        <v>3174.0268893029656</v>
      </c>
      <c r="P52" s="23">
        <f t="shared" si="17"/>
        <v>596.918914710683</v>
      </c>
      <c r="Q52" s="23"/>
    </row>
    <row r="53" spans="1:17" x14ac:dyDescent="0.2">
      <c r="A53" s="5">
        <v>62</v>
      </c>
      <c r="B53" s="1">
        <f t="shared" si="12"/>
        <v>2.555682416076114</v>
      </c>
      <c r="C53" s="5">
        <f t="shared" si="13"/>
        <v>95639.824953028685</v>
      </c>
      <c r="D53" s="5">
        <f t="shared" si="14"/>
        <v>92278.15230500148</v>
      </c>
      <c r="E53" s="5">
        <f t="shared" si="1"/>
        <v>82778.15230500148</v>
      </c>
      <c r="F53" s="5">
        <f t="shared" si="2"/>
        <v>32156.631958083133</v>
      </c>
      <c r="G53" s="5">
        <f t="shared" si="3"/>
        <v>60121.520346918347</v>
      </c>
      <c r="H53" s="23">
        <f t="shared" si="18"/>
        <v>40832.713049467216</v>
      </c>
      <c r="I53" s="5">
        <f t="shared" si="15"/>
        <v>99239.259448307945</v>
      </c>
      <c r="J53" s="23"/>
      <c r="K53" s="23">
        <f t="shared" si="16"/>
        <v>120.24304069383669</v>
      </c>
      <c r="L53" s="23"/>
      <c r="M53" s="23">
        <f t="shared" si="6"/>
        <v>99359.502489001781</v>
      </c>
      <c r="N53" s="23">
        <f>J53+L53+Grade17!I53</f>
        <v>89379.300845280377</v>
      </c>
      <c r="O53" s="23">
        <f t="shared" si="19"/>
        <v>3253.545735853178</v>
      </c>
      <c r="P53" s="23">
        <f t="shared" si="17"/>
        <v>585.5505745541933</v>
      </c>
      <c r="Q53" s="23"/>
    </row>
    <row r="54" spans="1:17" x14ac:dyDescent="0.2">
      <c r="A54" s="5">
        <v>63</v>
      </c>
      <c r="B54" s="1">
        <f t="shared" si="12"/>
        <v>2.6195744764780171</v>
      </c>
      <c r="C54" s="5">
        <f t="shared" si="13"/>
        <v>98030.820576854414</v>
      </c>
      <c r="D54" s="5">
        <f t="shared" si="14"/>
        <v>94568.726112626522</v>
      </c>
      <c r="E54" s="5">
        <f t="shared" si="1"/>
        <v>85068.726112626522</v>
      </c>
      <c r="F54" s="5">
        <f t="shared" si="2"/>
        <v>33177.623470414008</v>
      </c>
      <c r="G54" s="5">
        <f t="shared" si="3"/>
        <v>61391.102642212514</v>
      </c>
      <c r="H54" s="23">
        <f t="shared" si="18"/>
        <v>41853.530875703902</v>
      </c>
      <c r="I54" s="5">
        <f t="shared" si="15"/>
        <v>101486.78522113684</v>
      </c>
      <c r="J54" s="23"/>
      <c r="K54" s="23">
        <f t="shared" si="16"/>
        <v>122.78220528442503</v>
      </c>
      <c r="L54" s="23"/>
      <c r="M54" s="23">
        <f t="shared" si="6"/>
        <v>101609.56742642127</v>
      </c>
      <c r="N54" s="23">
        <f>J54+L54+Grade17!I54</f>
        <v>91423.494776412379</v>
      </c>
      <c r="O54" s="23">
        <f t="shared" si="19"/>
        <v>3320.6596839028989</v>
      </c>
      <c r="P54" s="23">
        <f t="shared" si="17"/>
        <v>571.91912693325924</v>
      </c>
      <c r="Q54" s="23"/>
    </row>
    <row r="55" spans="1:17" x14ac:dyDescent="0.2">
      <c r="A55" s="5">
        <v>64</v>
      </c>
      <c r="B55" s="1">
        <f t="shared" si="12"/>
        <v>2.6850638383899672</v>
      </c>
      <c r="C55" s="5">
        <f t="shared" si="13"/>
        <v>100481.59109127577</v>
      </c>
      <c r="D55" s="5">
        <f t="shared" si="14"/>
        <v>96916.564265442183</v>
      </c>
      <c r="E55" s="5">
        <f t="shared" si="1"/>
        <v>87416.564265442183</v>
      </c>
      <c r="F55" s="5">
        <f t="shared" si="2"/>
        <v>34249.411587174356</v>
      </c>
      <c r="G55" s="5">
        <f t="shared" si="3"/>
        <v>62667.152678267827</v>
      </c>
      <c r="H55" s="23">
        <f t="shared" si="18"/>
        <v>42899.869147596495</v>
      </c>
      <c r="I55" s="5">
        <f t="shared" si="15"/>
        <v>103765.22732166527</v>
      </c>
      <c r="J55" s="23"/>
      <c r="K55" s="23">
        <f t="shared" si="16"/>
        <v>125.33430535653565</v>
      </c>
      <c r="L55" s="23"/>
      <c r="M55" s="23">
        <f t="shared" si="6"/>
        <v>103890.5616270218</v>
      </c>
      <c r="N55" s="23">
        <f>J55+L55+Grade17!I55</f>
        <v>93518.793555822675</v>
      </c>
      <c r="O55" s="23">
        <f t="shared" si="19"/>
        <v>3381.1963912109163</v>
      </c>
      <c r="P55" s="23">
        <f t="shared" si="17"/>
        <v>557.29276475926611</v>
      </c>
      <c r="Q55" s="23"/>
    </row>
    <row r="56" spans="1:17" x14ac:dyDescent="0.2">
      <c r="A56" s="5">
        <v>65</v>
      </c>
      <c r="B56" s="1">
        <f t="shared" si="12"/>
        <v>2.7521904343497163</v>
      </c>
      <c r="C56" s="5">
        <f t="shared" si="13"/>
        <v>102993.63086855765</v>
      </c>
      <c r="D56" s="5">
        <f t="shared" si="14"/>
        <v>99323.098372078224</v>
      </c>
      <c r="E56" s="5">
        <f t="shared" si="1"/>
        <v>89823.098372078224</v>
      </c>
      <c r="F56" s="5">
        <f t="shared" si="2"/>
        <v>35347.994406853708</v>
      </c>
      <c r="G56" s="5">
        <f t="shared" si="3"/>
        <v>63975.103965224516</v>
      </c>
      <c r="H56" s="23">
        <f t="shared" si="18"/>
        <v>43972.365876286407</v>
      </c>
      <c r="I56" s="5">
        <f t="shared" si="15"/>
        <v>106100.63047470689</v>
      </c>
      <c r="J56" s="23"/>
      <c r="K56" s="23">
        <f t="shared" si="16"/>
        <v>127.95020793044904</v>
      </c>
      <c r="L56" s="23"/>
      <c r="M56" s="23">
        <f t="shared" si="6"/>
        <v>106228.58068263734</v>
      </c>
      <c r="N56" s="23">
        <f>J56+L56+Grade17!I56</f>
        <v>95666.474804718251</v>
      </c>
      <c r="O56" s="23">
        <f t="shared" si="19"/>
        <v>3443.2465162016242</v>
      </c>
      <c r="P56" s="23">
        <f t="shared" si="17"/>
        <v>543.10509993843596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127.95020793044904</v>
      </c>
      <c r="L57" s="23"/>
      <c r="M57" s="23">
        <f t="shared" si="6"/>
        <v>127.95020793044904</v>
      </c>
      <c r="N57" s="23">
        <f>J57+L57+Grade17!I57</f>
        <v>0</v>
      </c>
      <c r="O57" s="23">
        <f t="shared" si="19"/>
        <v>41.711767785326387</v>
      </c>
      <c r="P57" s="23">
        <f t="shared" si="17"/>
        <v>6.2961797261842261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127.95020793044904</v>
      </c>
      <c r="L58" s="23"/>
      <c r="M58" s="23">
        <f t="shared" si="6"/>
        <v>127.95020793044904</v>
      </c>
      <c r="N58" s="23">
        <f>J58+L58+Grade17!I58</f>
        <v>0</v>
      </c>
      <c r="O58" s="23">
        <f t="shared" si="19"/>
        <v>41.711767785326387</v>
      </c>
      <c r="P58" s="23">
        <f t="shared" si="17"/>
        <v>6.0253166144785606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127.95020793044904</v>
      </c>
      <c r="L59" s="23"/>
      <c r="M59" s="23">
        <f t="shared" si="6"/>
        <v>127.95020793044904</v>
      </c>
      <c r="N59" s="23">
        <f>J59+L59+Grade17!I59</f>
        <v>0</v>
      </c>
      <c r="O59" s="23">
        <f t="shared" si="19"/>
        <v>41.711767785326387</v>
      </c>
      <c r="P59" s="23">
        <f t="shared" si="17"/>
        <v>5.7661060966430728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127.95020793044904</v>
      </c>
      <c r="L60" s="23"/>
      <c r="M60" s="23">
        <f t="shared" si="6"/>
        <v>127.95020793044904</v>
      </c>
      <c r="N60" s="23">
        <f>J60+L60+Grade17!I60</f>
        <v>0</v>
      </c>
      <c r="O60" s="23">
        <f t="shared" si="19"/>
        <v>41.711767785326387</v>
      </c>
      <c r="P60" s="23">
        <f t="shared" si="17"/>
        <v>5.5180468753876006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127.95020793044904</v>
      </c>
      <c r="L61" s="23"/>
      <c r="M61" s="23">
        <f t="shared" si="6"/>
        <v>127.95020793044904</v>
      </c>
      <c r="N61" s="23">
        <f>J61+L61+Grade17!I61</f>
        <v>0</v>
      </c>
      <c r="O61" s="23">
        <f t="shared" si="19"/>
        <v>41.711767785326387</v>
      </c>
      <c r="P61" s="23">
        <f t="shared" si="17"/>
        <v>5.2806592193476378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127.95020793044904</v>
      </c>
      <c r="L62" s="23"/>
      <c r="M62" s="23">
        <f t="shared" si="6"/>
        <v>127.95020793044904</v>
      </c>
      <c r="N62" s="23">
        <f>J62+L62+Grade17!I62</f>
        <v>0</v>
      </c>
      <c r="O62" s="23">
        <f t="shared" si="19"/>
        <v>41.711767785326387</v>
      </c>
      <c r="P62" s="23">
        <f t="shared" si="17"/>
        <v>5.0534840353132129</v>
      </c>
      <c r="Q62" s="23"/>
    </row>
    <row r="63" spans="1:17" x14ac:dyDescent="0.2">
      <c r="A63" s="5">
        <v>72</v>
      </c>
      <c r="H63" s="22"/>
      <c r="J63" s="23"/>
      <c r="K63" s="23">
        <f>0.002*G56</f>
        <v>127.95020793044904</v>
      </c>
      <c r="L63" s="23"/>
      <c r="M63" s="23">
        <f t="shared" si="6"/>
        <v>127.95020793044904</v>
      </c>
      <c r="N63" s="23">
        <f>J63+L63+Grade17!I63</f>
        <v>0</v>
      </c>
      <c r="O63" s="23">
        <f t="shared" si="19"/>
        <v>41.711767785326387</v>
      </c>
      <c r="P63" s="23">
        <f t="shared" si="17"/>
        <v>4.8360819803707003</v>
      </c>
      <c r="Q63" s="23"/>
    </row>
    <row r="64" spans="1:17" x14ac:dyDescent="0.2">
      <c r="A64" s="5">
        <v>73</v>
      </c>
      <c r="H64" s="22"/>
      <c r="J64" s="23"/>
      <c r="K64" s="23">
        <f>0.002*G56</f>
        <v>127.95020793044904</v>
      </c>
      <c r="L64" s="23"/>
      <c r="M64" s="23">
        <f t="shared" si="6"/>
        <v>127.95020793044904</v>
      </c>
      <c r="N64" s="23">
        <f>J64+L64+Grade17!I64</f>
        <v>0</v>
      </c>
      <c r="O64" s="23">
        <f t="shared" si="19"/>
        <v>41.711767785326387</v>
      </c>
      <c r="P64" s="23">
        <f t="shared" si="17"/>
        <v>4.6280326122404842</v>
      </c>
      <c r="Q64" s="23"/>
    </row>
    <row r="65" spans="1:17" x14ac:dyDescent="0.2">
      <c r="A65" s="5">
        <v>74</v>
      </c>
      <c r="H65" s="22"/>
      <c r="J65" s="23"/>
      <c r="K65" s="23">
        <f>0.002*G56</f>
        <v>127.95020793044904</v>
      </c>
      <c r="L65" s="23"/>
      <c r="M65" s="23">
        <f t="shared" si="6"/>
        <v>127.95020793044904</v>
      </c>
      <c r="N65" s="23">
        <f>J65+L65+Grade17!I65</f>
        <v>0</v>
      </c>
      <c r="O65" s="23">
        <f t="shared" si="19"/>
        <v>41.711767785326387</v>
      </c>
      <c r="P65" s="23">
        <f t="shared" si="17"/>
        <v>4.4289335761673083</v>
      </c>
      <c r="Q65" s="23"/>
    </row>
    <row r="66" spans="1:17" x14ac:dyDescent="0.2">
      <c r="A66" s="5">
        <v>75</v>
      </c>
      <c r="H66" s="22"/>
      <c r="J66" s="23"/>
      <c r="K66" s="23">
        <f>0.002*G56</f>
        <v>127.95020793044904</v>
      </c>
      <c r="L66" s="23"/>
      <c r="M66" s="23">
        <f t="shared" si="6"/>
        <v>127.95020793044904</v>
      </c>
      <c r="N66" s="23">
        <f>J66+L66+Grade17!I66</f>
        <v>0</v>
      </c>
      <c r="O66" s="23">
        <f t="shared" si="19"/>
        <v>41.711767785326387</v>
      </c>
      <c r="P66" s="23">
        <f t="shared" si="17"/>
        <v>4.2383998267907765</v>
      </c>
      <c r="Q66" s="23"/>
    </row>
    <row r="67" spans="1:17" x14ac:dyDescent="0.2">
      <c r="A67" s="5">
        <v>76</v>
      </c>
      <c r="H67" s="22"/>
      <c r="J67" s="23"/>
      <c r="K67" s="23">
        <f>0.002*G56</f>
        <v>127.95020793044904</v>
      </c>
      <c r="L67" s="23"/>
      <c r="M67" s="23">
        <f t="shared" si="6"/>
        <v>127.95020793044904</v>
      </c>
      <c r="N67" s="23">
        <f>J67+L67+Grade17!I67</f>
        <v>0</v>
      </c>
      <c r="O67" s="23">
        <f t="shared" si="19"/>
        <v>41.711767785326387</v>
      </c>
      <c r="P67" s="23">
        <f t="shared" si="17"/>
        <v>4.0560628834911823</v>
      </c>
      <c r="Q67" s="23"/>
    </row>
    <row r="68" spans="1:17" x14ac:dyDescent="0.2">
      <c r="A68" s="5">
        <v>77</v>
      </c>
      <c r="H68" s="22"/>
      <c r="J68" s="23"/>
      <c r="K68" s="23">
        <f>0.002*G56</f>
        <v>127.95020793044904</v>
      </c>
      <c r="L68" s="23"/>
      <c r="M68" s="23">
        <f t="shared" si="6"/>
        <v>127.95020793044904</v>
      </c>
      <c r="N68" s="23">
        <f>J68+L68+Grade17!I68</f>
        <v>0</v>
      </c>
      <c r="O68" s="23">
        <f t="shared" si="19"/>
        <v>41.711767785326387</v>
      </c>
      <c r="P68" s="23">
        <f t="shared" si="17"/>
        <v>3.8815701177705169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12922.971000975353</v>
      </c>
      <c r="L69" s="23"/>
      <c r="M69" s="23">
        <f t="shared" si="6"/>
        <v>12922.971000975353</v>
      </c>
      <c r="N69" s="23">
        <f>J69+L69+Grade17!I69</f>
        <v>0</v>
      </c>
      <c r="O69" s="23">
        <f t="shared" si="19"/>
        <v>4212.8885463179649</v>
      </c>
      <c r="P69" s="23">
        <f>O69/return^(A69-startage+1)</f>
        <v>375.17299120034198</v>
      </c>
      <c r="Q69" s="23"/>
    </row>
    <row r="70" spans="1:17" x14ac:dyDescent="0.2">
      <c r="A70" s="5">
        <v>79</v>
      </c>
      <c r="H70" s="22"/>
      <c r="P70" s="23">
        <f>SUM(P5:P69)</f>
        <v>-4.7876369535515551E-9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2" sqref="G2"/>
    </sheetView>
  </sheetViews>
  <sheetFormatPr defaultRowHeight="12.75" x14ac:dyDescent="0.2"/>
  <cols>
    <col min="1" max="16384" width="9.140625" style="9"/>
  </cols>
  <sheetData>
    <row r="1" spans="1:22" x14ac:dyDescent="0.2">
      <c r="A1" s="19" t="s">
        <v>5</v>
      </c>
      <c r="B1" s="9" t="s">
        <v>9</v>
      </c>
      <c r="D1" s="9" t="s">
        <v>15</v>
      </c>
      <c r="F1" s="9" t="s">
        <v>24</v>
      </c>
      <c r="G1" s="9" t="s">
        <v>37</v>
      </c>
      <c r="K1" s="9" t="s">
        <v>25</v>
      </c>
      <c r="L1" s="9" t="s">
        <v>29</v>
      </c>
      <c r="M1" s="9" t="s">
        <v>33</v>
      </c>
      <c r="N1" s="9" t="s">
        <v>26</v>
      </c>
      <c r="O1" s="9" t="s">
        <v>30</v>
      </c>
      <c r="P1" s="9" t="s">
        <v>34</v>
      </c>
      <c r="Q1" s="9" t="s">
        <v>27</v>
      </c>
      <c r="R1" s="9" t="s">
        <v>31</v>
      </c>
      <c r="S1" s="9" t="s">
        <v>35</v>
      </c>
      <c r="T1" s="9" t="s">
        <v>28</v>
      </c>
      <c r="U1" s="9" t="s">
        <v>32</v>
      </c>
      <c r="V1" s="9" t="s">
        <v>36</v>
      </c>
    </row>
    <row r="2" spans="1:22" x14ac:dyDescent="0.2">
      <c r="A2" s="19">
        <v>8</v>
      </c>
      <c r="B2" s="12">
        <f>Meta!E2</f>
        <v>1</v>
      </c>
    </row>
    <row r="3" spans="1:22" x14ac:dyDescent="0.2">
      <c r="A3" s="19">
        <v>9</v>
      </c>
      <c r="B3" s="12">
        <f>Meta!E3</f>
        <v>0.94099999999999995</v>
      </c>
      <c r="D3" s="9">
        <f>Grade9!K2</f>
        <v>1.0455080953519806</v>
      </c>
      <c r="F3" s="16">
        <f t="shared" ref="F3:F12" si="0">(D3-1)*100</f>
        <v>4.5508095351980637</v>
      </c>
      <c r="G3" s="16">
        <f>K3*M3+K4*M4+K5*M5+K6*M6</f>
        <v>6.6985805693200025</v>
      </c>
      <c r="H3" s="16"/>
      <c r="I3" s="16"/>
      <c r="K3" s="9">
        <f>1-B3</f>
        <v>5.9000000000000052E-2</v>
      </c>
      <c r="L3" s="9">
        <f>D3</f>
        <v>1.0455080953519806</v>
      </c>
      <c r="M3" s="9">
        <f t="shared" ref="M3:M12" si="1">(L3-1)*100</f>
        <v>4.5508095351980637</v>
      </c>
    </row>
    <row r="4" spans="1:22" x14ac:dyDescent="0.2">
      <c r="A4" s="19">
        <v>10</v>
      </c>
      <c r="B4" s="12">
        <f>Meta!E4</f>
        <v>0.94099999999999995</v>
      </c>
      <c r="D4" s="9">
        <f>Grade10!K2</f>
        <v>1.0454066662028128</v>
      </c>
      <c r="F4" s="16">
        <f t="shared" si="0"/>
        <v>4.5406666202812751</v>
      </c>
      <c r="G4" s="16">
        <f>N4*P4+N5*P5+N6*P6</f>
        <v>7.6061614888776052</v>
      </c>
      <c r="H4" s="16"/>
      <c r="I4" s="16"/>
      <c r="K4" s="9">
        <f>B3*(1-B4)</f>
        <v>5.5519000000000047E-2</v>
      </c>
      <c r="L4" s="9">
        <f>(D3*D4)^0.5</f>
        <v>1.0454573795473283</v>
      </c>
      <c r="M4" s="9">
        <f t="shared" si="1"/>
        <v>4.5457379547328314</v>
      </c>
      <c r="N4" s="9">
        <f>1-B4</f>
        <v>5.9000000000000052E-2</v>
      </c>
      <c r="O4" s="9">
        <f>D4</f>
        <v>1.0454066662028128</v>
      </c>
      <c r="P4" s="9">
        <f>(O4-1)*100</f>
        <v>4.5406666202812751</v>
      </c>
    </row>
    <row r="5" spans="1:22" x14ac:dyDescent="0.2">
      <c r="A5" s="19">
        <v>11</v>
      </c>
      <c r="B5" s="12">
        <f>Meta!E5</f>
        <v>0.94099999999999995</v>
      </c>
      <c r="D5" s="9">
        <f>Grade11!K2</f>
        <v>1.0451408852949473</v>
      </c>
      <c r="F5" s="16">
        <f t="shared" si="0"/>
        <v>4.5140885294947308</v>
      </c>
      <c r="G5" s="16">
        <f>Q5*S5+Q6*S6</f>
        <v>9.4670776717846827</v>
      </c>
      <c r="H5" s="16"/>
      <c r="I5" s="16"/>
      <c r="K5" s="9">
        <f>B3*B4*(1-B5)</f>
        <v>5.2243379000000034E-2</v>
      </c>
      <c r="L5" s="9">
        <f>(D3*D4*D5)^(1/3)</f>
        <v>1.0453518708154999</v>
      </c>
      <c r="M5" s="9">
        <f t="shared" si="1"/>
        <v>4.5351870815499851</v>
      </c>
      <c r="N5" s="9">
        <f>B4*(1-B5)</f>
        <v>5.5519000000000047E-2</v>
      </c>
      <c r="O5" s="9">
        <f>(D4*D5)^0.5</f>
        <v>1.0452737673013932</v>
      </c>
      <c r="P5" s="9">
        <f>(O5-1)*100</f>
        <v>4.5273767301393208</v>
      </c>
      <c r="Q5" s="9">
        <f>1-B5</f>
        <v>5.9000000000000052E-2</v>
      </c>
      <c r="R5" s="9">
        <f>D5</f>
        <v>1.0451408852949473</v>
      </c>
      <c r="S5" s="9">
        <f>(R5-1)*100</f>
        <v>4.5140885294947308</v>
      </c>
    </row>
    <row r="6" spans="1:22" x14ac:dyDescent="0.2">
      <c r="A6" s="19">
        <v>12</v>
      </c>
      <c r="B6" s="12">
        <f>Meta!E6</f>
        <v>0.94099999999999995</v>
      </c>
      <c r="D6" s="9">
        <f>Grade12!K2</f>
        <v>1.1530624654541854</v>
      </c>
      <c r="F6" s="16">
        <f t="shared" si="0"/>
        <v>15.306246545418546</v>
      </c>
      <c r="G6" s="16">
        <f>T6*V6</f>
        <v>15.306246545418546</v>
      </c>
      <c r="H6" s="16"/>
      <c r="I6" s="16"/>
      <c r="K6" s="9">
        <f>B3*B4*B5</f>
        <v>0.83323762099999976</v>
      </c>
      <c r="L6" s="9">
        <f>(D3*D4*D5*D6)^0.25</f>
        <v>1.0712974826624779</v>
      </c>
      <c r="M6" s="9">
        <f t="shared" si="1"/>
        <v>7.1297482662477929</v>
      </c>
      <c r="N6" s="9">
        <f>B4*B5</f>
        <v>0.88548099999999985</v>
      </c>
      <c r="O6" s="9">
        <f>(D4*D5*D6)^(1/3)</f>
        <v>1.0800345431420935</v>
      </c>
      <c r="P6" s="9">
        <f>(O6-1)*100</f>
        <v>8.0034543142093462</v>
      </c>
      <c r="Q6" s="9">
        <f>B5</f>
        <v>0.94099999999999995</v>
      </c>
      <c r="R6" s="9">
        <f>(D5*D6)^0.5</f>
        <v>1.0977762640652975</v>
      </c>
      <c r="S6" s="9">
        <f>(R6-1)*100</f>
        <v>9.7776264065297482</v>
      </c>
      <c r="T6" s="9">
        <v>1</v>
      </c>
      <c r="U6" s="9">
        <f>D6</f>
        <v>1.1530624654541854</v>
      </c>
      <c r="V6" s="9">
        <f>(U6-1)*100</f>
        <v>15.306246545418546</v>
      </c>
    </row>
    <row r="7" spans="1:22" x14ac:dyDescent="0.2">
      <c r="A7" s="19">
        <v>13</v>
      </c>
      <c r="B7" s="12">
        <f>Meta!E7</f>
        <v>0.61399999999999999</v>
      </c>
      <c r="D7" s="9">
        <f>Grade13!K2</f>
        <v>1.0148377347177358</v>
      </c>
      <c r="F7" s="16">
        <f t="shared" si="0"/>
        <v>1.4837734717735751</v>
      </c>
      <c r="G7" s="16">
        <f>K7*M7+K8*M8+K9*M9+K10*M10</f>
        <v>2.2628243216403767</v>
      </c>
      <c r="H7" s="16"/>
      <c r="I7" s="16"/>
      <c r="K7" s="9">
        <f>1-B7</f>
        <v>0.38600000000000001</v>
      </c>
      <c r="L7" s="9">
        <f>D7</f>
        <v>1.0148377347177358</v>
      </c>
      <c r="M7" s="9">
        <f t="shared" si="1"/>
        <v>1.4837734717735751</v>
      </c>
    </row>
    <row r="8" spans="1:22" x14ac:dyDescent="0.2">
      <c r="A8" s="19">
        <v>14</v>
      </c>
      <c r="B8" s="12">
        <f>Meta!E8</f>
        <v>0.61399999999999999</v>
      </c>
      <c r="D8" s="9">
        <f>Grade14!K2</f>
        <v>1.0143111225310835</v>
      </c>
      <c r="F8" s="16">
        <f t="shared" si="0"/>
        <v>1.4311122531083464</v>
      </c>
      <c r="G8" s="16">
        <f>N8*P8+N9*P9+N10*P10</f>
        <v>3.1761458225134134</v>
      </c>
      <c r="H8" s="16"/>
      <c r="I8" s="16"/>
      <c r="K8" s="9">
        <f>B7*(1-B8)</f>
        <v>0.23700399999999999</v>
      </c>
      <c r="L8" s="9">
        <f>(D7*D8)^0.5</f>
        <v>1.0145743944573253</v>
      </c>
      <c r="M8" s="9">
        <f t="shared" si="1"/>
        <v>1.4574394457325335</v>
      </c>
      <c r="N8" s="9">
        <f>1-B8</f>
        <v>0.38600000000000001</v>
      </c>
      <c r="O8" s="9">
        <f>D8</f>
        <v>1.0143111225310835</v>
      </c>
      <c r="P8" s="9">
        <f>(O8-1)*100</f>
        <v>1.4311122531083464</v>
      </c>
    </row>
    <row r="9" spans="1:22" x14ac:dyDescent="0.2">
      <c r="A9" s="19">
        <v>15</v>
      </c>
      <c r="B9" s="12">
        <f>Meta!E9</f>
        <v>0.61399999999999999</v>
      </c>
      <c r="D9" s="9">
        <f>Grade15!K2</f>
        <v>1.0136663188275397</v>
      </c>
      <c r="F9" s="16">
        <f t="shared" si="0"/>
        <v>1.3666318827539659</v>
      </c>
      <c r="G9" s="16">
        <f>Q9*S9+Q10*S10</f>
        <v>5.7366991475771716</v>
      </c>
      <c r="H9" s="16"/>
      <c r="I9" s="16"/>
      <c r="K9" s="9">
        <f>B7*B8*(1-B9)</f>
        <v>0.14552045599999999</v>
      </c>
      <c r="L9" s="9">
        <f>(D7*D8*D9)^(1/3)</f>
        <v>1.0142716122295856</v>
      </c>
      <c r="M9" s="9">
        <f t="shared" si="1"/>
        <v>1.4271612229585617</v>
      </c>
      <c r="N9" s="9">
        <f>B8*(1-B9)</f>
        <v>0.23700399999999999</v>
      </c>
      <c r="O9" s="9">
        <f>(D8*D9)^0.5</f>
        <v>1.0139886694248181</v>
      </c>
      <c r="P9" s="9">
        <f>(O9-1)*100</f>
        <v>1.3988669424818134</v>
      </c>
      <c r="Q9" s="9">
        <f>1-B9</f>
        <v>0.38600000000000001</v>
      </c>
      <c r="R9" s="9">
        <f>D9</f>
        <v>1.0136663188275397</v>
      </c>
      <c r="S9" s="9">
        <f>(R9-1)*100</f>
        <v>1.3666318827539659</v>
      </c>
    </row>
    <row r="10" spans="1:22" x14ac:dyDescent="0.2">
      <c r="A10" s="19">
        <v>16</v>
      </c>
      <c r="B10" s="12">
        <f>Meta!E10</f>
        <v>0.61399999999999999</v>
      </c>
      <c r="D10" s="9">
        <f>Grade16!K2</f>
        <v>1.1610111910218894</v>
      </c>
      <c r="F10" s="16">
        <f t="shared" si="0"/>
        <v>16.101119102188942</v>
      </c>
      <c r="G10" s="16">
        <f>T10*V10</f>
        <v>16.101119102188942</v>
      </c>
      <c r="H10" s="16"/>
      <c r="I10" s="16"/>
      <c r="K10" s="9">
        <f>B7*B8*B9</f>
        <v>0.23147554400000001</v>
      </c>
      <c r="L10" s="9">
        <f>(D7*D8*D9*D10)^0.25</f>
        <v>1.0491191255690033</v>
      </c>
      <c r="M10" s="9">
        <f t="shared" si="1"/>
        <v>4.911912556900333</v>
      </c>
      <c r="N10" s="9">
        <f>B8*B9</f>
        <v>0.376996</v>
      </c>
      <c r="O10" s="9">
        <f>(D8*D9*D10)^(1/3)</f>
        <v>1.0608016910518316</v>
      </c>
      <c r="P10" s="9">
        <f>(O10-1)*100</f>
        <v>6.0801691051831641</v>
      </c>
      <c r="Q10" s="9">
        <f>B9</f>
        <v>0.61399999999999999</v>
      </c>
      <c r="R10" s="9">
        <f>(D9*D10)^0.5</f>
        <v>1.084840052782315</v>
      </c>
      <c r="S10" s="9">
        <f>(R10-1)*100</f>
        <v>8.4840052782314999</v>
      </c>
      <c r="T10" s="9">
        <v>1</v>
      </c>
      <c r="U10" s="9">
        <f>D10</f>
        <v>1.1610111910218894</v>
      </c>
      <c r="V10" s="9">
        <f>(U10-1)*100</f>
        <v>16.101119102188942</v>
      </c>
    </row>
    <row r="11" spans="1:22" x14ac:dyDescent="0.2">
      <c r="A11" s="19">
        <v>17</v>
      </c>
      <c r="B11" s="12">
        <f>Meta!E11</f>
        <v>0.32600000000000001</v>
      </c>
      <c r="D11" s="9">
        <f>Grade17!K2</f>
        <v>0.97393396592319148</v>
      </c>
      <c r="F11" s="16">
        <f t="shared" si="0"/>
        <v>-2.606603407680852</v>
      </c>
      <c r="G11" s="16">
        <f>K11*M11+K12*M12</f>
        <v>-1.4693418457275529</v>
      </c>
      <c r="H11" s="16"/>
      <c r="I11" s="16"/>
      <c r="K11" s="9">
        <f>1-B11</f>
        <v>0.67399999999999993</v>
      </c>
      <c r="L11" s="9">
        <f>D11</f>
        <v>0.97393396592319148</v>
      </c>
      <c r="M11" s="9">
        <f t="shared" si="1"/>
        <v>-2.606603407680852</v>
      </c>
    </row>
    <row r="12" spans="1:22" x14ac:dyDescent="0.2">
      <c r="A12" s="19">
        <v>18</v>
      </c>
      <c r="B12" s="12">
        <f>Meta!E12</f>
        <v>0.32600000000000001</v>
      </c>
      <c r="D12" s="9">
        <f>Grade18!K2</f>
        <v>1.0449541707160739</v>
      </c>
      <c r="F12" s="16">
        <f t="shared" si="0"/>
        <v>4.4954170716073882</v>
      </c>
      <c r="G12" s="16">
        <f>N12*P12</f>
        <v>4.4954170716073882</v>
      </c>
      <c r="H12" s="16"/>
      <c r="I12" s="16"/>
      <c r="K12" s="9">
        <f>B11</f>
        <v>0.32600000000000001</v>
      </c>
      <c r="L12" s="9">
        <f>(D11*D12)^0.5</f>
        <v>1.008819289909489</v>
      </c>
      <c r="M12" s="9">
        <f t="shared" si="1"/>
        <v>0.88192899094889921</v>
      </c>
      <c r="N12" s="9">
        <v>1</v>
      </c>
      <c r="O12" s="9">
        <f>D12</f>
        <v>1.0449541707160739</v>
      </c>
      <c r="P12" s="9">
        <f>(O12-1)*100</f>
        <v>4.4954170716073882</v>
      </c>
    </row>
    <row r="14" spans="1:22" x14ac:dyDescent="0.2">
      <c r="B14" s="17"/>
    </row>
    <row r="15" spans="1:22" x14ac:dyDescent="0.2">
      <c r="B15" s="17"/>
    </row>
    <row r="16" spans="1:22" x14ac:dyDescent="0.2">
      <c r="B16" s="17"/>
    </row>
    <row r="17" spans="2:2" x14ac:dyDescent="0.2">
      <c r="B17" s="17"/>
    </row>
    <row r="18" spans="2:2" x14ac:dyDescent="0.2">
      <c r="B18" s="17"/>
    </row>
    <row r="19" spans="2:2" x14ac:dyDescent="0.2">
      <c r="B19" s="17"/>
    </row>
    <row r="20" spans="2:2" x14ac:dyDescent="0.2">
      <c r="B20" s="17"/>
    </row>
    <row r="21" spans="2:2" x14ac:dyDescent="0.2">
      <c r="B21" s="17"/>
    </row>
    <row r="22" spans="2:2" x14ac:dyDescent="0.2">
      <c r="B22" s="17"/>
    </row>
    <row r="23" spans="2:2" x14ac:dyDescent="0.2">
      <c r="B23" s="17"/>
    </row>
    <row r="24" spans="2:2" x14ac:dyDescent="0.2">
      <c r="B24" s="17"/>
    </row>
    <row r="25" spans="2:2" x14ac:dyDescent="0.2">
      <c r="B25" s="17"/>
    </row>
    <row r="26" spans="2:2" x14ac:dyDescent="0.2">
      <c r="B26" s="17"/>
    </row>
    <row r="27" spans="2:2" x14ac:dyDescent="0.2">
      <c r="B27" s="2"/>
    </row>
    <row r="28" spans="2:2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H2" sqref="H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4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J1" s="1" t="s">
        <v>23</v>
      </c>
      <c r="L1" s="1" t="s">
        <v>11</v>
      </c>
    </row>
    <row r="2" spans="1:14" x14ac:dyDescent="0.2">
      <c r="B2" s="5">
        <f>Meta!A2+6</f>
        <v>14</v>
      </c>
      <c r="C2" s="8">
        <f>Meta!B2</f>
        <v>30305</v>
      </c>
      <c r="D2" s="8">
        <f>Meta!C2</f>
        <v>13940</v>
      </c>
      <c r="E2" s="1">
        <f>Meta!D2</f>
        <v>8.6999999999999994E-2</v>
      </c>
      <c r="F2" s="1">
        <f>Meta!H2</f>
        <v>2.0085479604911836</v>
      </c>
      <c r="G2" s="1">
        <f>Meta!E2</f>
        <v>1</v>
      </c>
      <c r="H2" s="25">
        <f>Meta!F2</f>
        <v>1</v>
      </c>
      <c r="J2" s="1">
        <f>Meta!D2</f>
        <v>8.6999999999999994E-2</v>
      </c>
      <c r="K2" s="14"/>
    </row>
    <row r="3" spans="1:14" ht="14.25" x14ac:dyDescent="0.2">
      <c r="C3" s="3"/>
      <c r="G3" s="4"/>
    </row>
    <row r="4" spans="1:14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</row>
    <row r="5" spans="1:14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15088.014125681628</v>
      </c>
      <c r="D5" s="5">
        <f t="shared" ref="D5:D36" si="1">IF(A5&lt;startage,1,0)*(C5*(1-initialunempprob))+IF(A5=startage,1,0)*(C5*(1-unempprob))+IF(A5&gt;startage,1,0)*(C5*(1-unempprob)+unempprob*300*52)</f>
        <v>13775.356896747327</v>
      </c>
      <c r="E5" s="5">
        <f>IF(D5-9500&gt;0,1,0)*(D5-9500)</f>
        <v>4275.3568967473275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1908.8861819506362</v>
      </c>
      <c r="G5" s="5">
        <f>D5-F5</f>
        <v>11866.470714796691</v>
      </c>
      <c r="H5" s="23">
        <f t="shared" ref="H5:H36" si="2">benefits*B5/expnorm</f>
        <v>6940.3371361822101</v>
      </c>
      <c r="I5" s="5">
        <f t="shared" ref="I5:I36" si="3">G5+IF(A5&lt;startage,1,0)*(H5*(1-initialunempprob))+IF(A5&gt;=startage,1,0)*(H5*(1-unempprob))</f>
        <v>18202.998520131048</v>
      </c>
      <c r="N5" s="5"/>
    </row>
    <row r="6" spans="1:14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15465.214478823666</v>
      </c>
      <c r="D6" s="5">
        <f t="shared" si="1"/>
        <v>15476.940819166008</v>
      </c>
      <c r="E6" s="5">
        <f t="shared" ref="E6:E56" si="5">IF(D6-9500&gt;0,1,0)*(D6-9500)</f>
        <v>5976.9408191660077</v>
      </c>
      <c r="F6" s="5">
        <f t="shared" ref="F6:F56" si="6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2379.3741364994012</v>
      </c>
      <c r="G6" s="5">
        <f t="shared" ref="G6:G56" si="7">D6-F6</f>
        <v>13097.566682666606</v>
      </c>
      <c r="H6" s="23">
        <f t="shared" si="2"/>
        <v>7113.8455645867643</v>
      </c>
      <c r="I6" s="5">
        <f t="shared" si="3"/>
        <v>19592.507683134321</v>
      </c>
      <c r="N6" s="5"/>
    </row>
    <row r="7" spans="1:14" x14ac:dyDescent="0.2">
      <c r="A7" s="5">
        <v>16</v>
      </c>
      <c r="B7" s="1">
        <f t="shared" si="0"/>
        <v>1.0506249999999999</v>
      </c>
      <c r="C7" s="5">
        <f t="shared" si="4"/>
        <v>15851.84484079426</v>
      </c>
      <c r="D7" s="5">
        <f t="shared" si="1"/>
        <v>15829.934339645159</v>
      </c>
      <c r="E7" s="5">
        <f t="shared" si="5"/>
        <v>6329.9343396451586</v>
      </c>
      <c r="F7" s="5">
        <f t="shared" si="6"/>
        <v>2476.9768449118865</v>
      </c>
      <c r="G7" s="5">
        <f t="shared" si="7"/>
        <v>13352.957494733273</v>
      </c>
      <c r="H7" s="23">
        <f t="shared" si="2"/>
        <v>7291.6917037014346</v>
      </c>
      <c r="I7" s="5">
        <f t="shared" si="3"/>
        <v>20010.272020212684</v>
      </c>
      <c r="N7" s="5"/>
    </row>
    <row r="8" spans="1:14" x14ac:dyDescent="0.2">
      <c r="A8" s="5">
        <v>17</v>
      </c>
      <c r="B8" s="1">
        <f t="shared" si="0"/>
        <v>1.0768906249999999</v>
      </c>
      <c r="C8" s="5">
        <f t="shared" si="4"/>
        <v>16248.140961814115</v>
      </c>
      <c r="D8" s="5">
        <f t="shared" si="1"/>
        <v>16191.752698136286</v>
      </c>
      <c r="E8" s="5">
        <f t="shared" si="5"/>
        <v>6691.7526981362862</v>
      </c>
      <c r="F8" s="5">
        <f t="shared" si="6"/>
        <v>2577.019621034683</v>
      </c>
      <c r="G8" s="5">
        <f t="shared" si="7"/>
        <v>13614.733077101602</v>
      </c>
      <c r="H8" s="23">
        <f t="shared" si="2"/>
        <v>7473.9839962939695</v>
      </c>
      <c r="I8" s="5">
        <f t="shared" si="3"/>
        <v>20438.480465717996</v>
      </c>
      <c r="N8" s="5"/>
    </row>
    <row r="9" spans="1:14" x14ac:dyDescent="0.2">
      <c r="A9" s="5">
        <v>18</v>
      </c>
      <c r="B9" s="1">
        <f t="shared" si="0"/>
        <v>1.1038128906249998</v>
      </c>
      <c r="C9" s="5">
        <f t="shared" si="4"/>
        <v>16654.344485859467</v>
      </c>
      <c r="D9" s="5">
        <f t="shared" si="1"/>
        <v>16562.616515589692</v>
      </c>
      <c r="E9" s="5">
        <f t="shared" si="5"/>
        <v>7062.6165155896924</v>
      </c>
      <c r="F9" s="5">
        <f t="shared" si="6"/>
        <v>2679.5634665605503</v>
      </c>
      <c r="G9" s="5">
        <f t="shared" si="7"/>
        <v>13883.053049029142</v>
      </c>
      <c r="H9" s="23">
        <f t="shared" si="2"/>
        <v>7660.8335962013189</v>
      </c>
      <c r="I9" s="5">
        <f t="shared" si="3"/>
        <v>20877.394122360947</v>
      </c>
      <c r="N9" s="5"/>
    </row>
    <row r="10" spans="1:14" x14ac:dyDescent="0.2">
      <c r="A10" s="5">
        <v>19</v>
      </c>
      <c r="B10" s="1">
        <f t="shared" si="0"/>
        <v>1.1314082128906247</v>
      </c>
      <c r="C10" s="5">
        <f t="shared" si="4"/>
        <v>17070.703098005954</v>
      </c>
      <c r="D10" s="5">
        <f t="shared" si="1"/>
        <v>16942.751928479436</v>
      </c>
      <c r="E10" s="5">
        <f t="shared" si="5"/>
        <v>7442.7519284794362</v>
      </c>
      <c r="F10" s="5">
        <f t="shared" si="6"/>
        <v>2784.6709082245643</v>
      </c>
      <c r="G10" s="5">
        <f t="shared" si="7"/>
        <v>14158.081020254871</v>
      </c>
      <c r="H10" s="23">
        <f t="shared" si="2"/>
        <v>7852.3544361063505</v>
      </c>
      <c r="I10" s="5">
        <f t="shared" si="3"/>
        <v>21327.28062041997</v>
      </c>
      <c r="N10" s="5"/>
    </row>
    <row r="11" spans="1:14" x14ac:dyDescent="0.2">
      <c r="A11" s="5">
        <v>20</v>
      </c>
      <c r="B11" s="1">
        <f t="shared" si="0"/>
        <v>1.1596934182128902</v>
      </c>
      <c r="C11" s="5">
        <f t="shared" si="4"/>
        <v>17497.470675456098</v>
      </c>
      <c r="D11" s="5">
        <f t="shared" si="1"/>
        <v>17332.390726691418</v>
      </c>
      <c r="E11" s="5">
        <f t="shared" si="5"/>
        <v>7832.3907266914175</v>
      </c>
      <c r="F11" s="5">
        <f t="shared" si="6"/>
        <v>2892.406035930177</v>
      </c>
      <c r="G11" s="5">
        <f t="shared" si="7"/>
        <v>14439.984690761241</v>
      </c>
      <c r="H11" s="23">
        <f t="shared" si="2"/>
        <v>8048.6632970090086</v>
      </c>
      <c r="I11" s="5">
        <f t="shared" si="3"/>
        <v>21788.414280930465</v>
      </c>
      <c r="N11" s="5"/>
    </row>
    <row r="12" spans="1:14" x14ac:dyDescent="0.2">
      <c r="A12" s="5">
        <v>21</v>
      </c>
      <c r="B12" s="1">
        <f t="shared" si="0"/>
        <v>1.1886857536682125</v>
      </c>
      <c r="C12" s="5">
        <f t="shared" si="4"/>
        <v>17934.907442342501</v>
      </c>
      <c r="D12" s="5">
        <f t="shared" si="1"/>
        <v>17731.770494858705</v>
      </c>
      <c r="E12" s="5">
        <f t="shared" si="5"/>
        <v>8231.7704948587052</v>
      </c>
      <c r="F12" s="5">
        <f t="shared" si="6"/>
        <v>3002.8345418284321</v>
      </c>
      <c r="G12" s="5">
        <f t="shared" si="7"/>
        <v>14728.935953030274</v>
      </c>
      <c r="H12" s="23">
        <f t="shared" si="2"/>
        <v>8249.8798794342347</v>
      </c>
      <c r="I12" s="5">
        <f t="shared" si="3"/>
        <v>22261.076282953731</v>
      </c>
      <c r="N12" s="5"/>
    </row>
    <row r="13" spans="1:14" x14ac:dyDescent="0.2">
      <c r="A13" s="5">
        <v>22</v>
      </c>
      <c r="B13" s="1">
        <f t="shared" si="0"/>
        <v>1.2184028975099177</v>
      </c>
      <c r="C13" s="5">
        <f t="shared" si="4"/>
        <v>18383.280128401064</v>
      </c>
      <c r="D13" s="5">
        <f t="shared" si="1"/>
        <v>18141.134757230171</v>
      </c>
      <c r="E13" s="5">
        <f t="shared" si="5"/>
        <v>8641.1347572301711</v>
      </c>
      <c r="F13" s="5">
        <f t="shared" si="6"/>
        <v>3123.0804982356508</v>
      </c>
      <c r="G13" s="5">
        <f t="shared" si="7"/>
        <v>15018.05425899452</v>
      </c>
      <c r="H13" s="23">
        <f t="shared" si="2"/>
        <v>8456.1268764200886</v>
      </c>
      <c r="I13" s="5">
        <f t="shared" si="3"/>
        <v>22738.498097166063</v>
      </c>
      <c r="N13" s="5"/>
    </row>
    <row r="14" spans="1:14" x14ac:dyDescent="0.2">
      <c r="A14" s="5">
        <v>23</v>
      </c>
      <c r="B14" s="1">
        <f t="shared" si="0"/>
        <v>1.2488629699476654</v>
      </c>
      <c r="C14" s="5">
        <f t="shared" si="4"/>
        <v>18842.862131611088</v>
      </c>
      <c r="D14" s="5">
        <f t="shared" si="1"/>
        <v>18560.733126160925</v>
      </c>
      <c r="E14" s="5">
        <f t="shared" si="5"/>
        <v>9060.7331261609252</v>
      </c>
      <c r="F14" s="5">
        <f t="shared" si="6"/>
        <v>3260.0793656915421</v>
      </c>
      <c r="G14" s="5">
        <f t="shared" si="7"/>
        <v>15300.653760469384</v>
      </c>
      <c r="H14" s="23">
        <f t="shared" si="2"/>
        <v>8667.5300483305909</v>
      </c>
      <c r="I14" s="5">
        <f t="shared" si="3"/>
        <v>23214.108694595212</v>
      </c>
      <c r="N14" s="5"/>
    </row>
    <row r="15" spans="1:14" x14ac:dyDescent="0.2">
      <c r="A15" s="5">
        <v>24</v>
      </c>
      <c r="B15" s="1">
        <f t="shared" si="0"/>
        <v>1.2800845441963571</v>
      </c>
      <c r="C15" s="5">
        <f t="shared" si="4"/>
        <v>19313.93368490136</v>
      </c>
      <c r="D15" s="5">
        <f t="shared" si="1"/>
        <v>18990.821454314944</v>
      </c>
      <c r="E15" s="5">
        <f t="shared" si="5"/>
        <v>9490.8214543149443</v>
      </c>
      <c r="F15" s="5">
        <f t="shared" si="6"/>
        <v>3400.5032048338294</v>
      </c>
      <c r="G15" s="5">
        <f t="shared" si="7"/>
        <v>15590.318249481115</v>
      </c>
      <c r="H15" s="23">
        <f t="shared" si="2"/>
        <v>8884.2182995388539</v>
      </c>
      <c r="I15" s="5">
        <f t="shared" si="3"/>
        <v>23701.609556960088</v>
      </c>
      <c r="N15" s="5"/>
    </row>
    <row r="16" spans="1:14" x14ac:dyDescent="0.2">
      <c r="A16" s="5">
        <v>25</v>
      </c>
      <c r="B16" s="1">
        <f t="shared" si="0"/>
        <v>1.312086657801266</v>
      </c>
      <c r="C16" s="5">
        <f t="shared" si="4"/>
        <v>19796.782027023895</v>
      </c>
      <c r="D16" s="5">
        <f t="shared" si="1"/>
        <v>19431.661990672819</v>
      </c>
      <c r="E16" s="5">
        <f t="shared" si="5"/>
        <v>9931.6619906728192</v>
      </c>
      <c r="F16" s="5">
        <f t="shared" si="6"/>
        <v>3544.4376399546754</v>
      </c>
      <c r="G16" s="5">
        <f t="shared" si="7"/>
        <v>15887.224350718145</v>
      </c>
      <c r="H16" s="23">
        <f t="shared" si="2"/>
        <v>9106.323757027325</v>
      </c>
      <c r="I16" s="5">
        <f t="shared" si="3"/>
        <v>24201.297940884091</v>
      </c>
      <c r="N16" s="5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20291.701577699492</v>
      </c>
      <c r="D17" s="5">
        <f t="shared" si="1"/>
        <v>19883.523540439637</v>
      </c>
      <c r="E17" s="5">
        <f t="shared" si="5"/>
        <v>10383.523540439637</v>
      </c>
      <c r="F17" s="5">
        <f t="shared" si="6"/>
        <v>3691.9704359535417</v>
      </c>
      <c r="G17" s="5">
        <f t="shared" si="7"/>
        <v>16191.553104486095</v>
      </c>
      <c r="H17" s="23">
        <f t="shared" si="2"/>
        <v>9333.9818509530087</v>
      </c>
      <c r="I17" s="5">
        <f t="shared" si="3"/>
        <v>24713.478534406189</v>
      </c>
      <c r="N17" s="5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20798.994117141981</v>
      </c>
      <c r="D18" s="5">
        <f t="shared" si="1"/>
        <v>20346.681628950631</v>
      </c>
      <c r="E18" s="5">
        <f t="shared" si="5"/>
        <v>10846.681628950631</v>
      </c>
      <c r="F18" s="5">
        <f t="shared" si="6"/>
        <v>3843.1915518523811</v>
      </c>
      <c r="G18" s="5">
        <f t="shared" si="7"/>
        <v>16503.490077098249</v>
      </c>
      <c r="H18" s="23">
        <f t="shared" si="2"/>
        <v>9567.3313972268334</v>
      </c>
      <c r="I18" s="5">
        <f t="shared" si="3"/>
        <v>25238.46364276635</v>
      </c>
      <c r="N18" s="5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21318.968970070524</v>
      </c>
      <c r="D19" s="5">
        <f t="shared" si="1"/>
        <v>20821.418669674389</v>
      </c>
      <c r="E19" s="5">
        <f t="shared" si="5"/>
        <v>11321.418669674389</v>
      </c>
      <c r="F19" s="5">
        <f t="shared" si="6"/>
        <v>3998.1931956486878</v>
      </c>
      <c r="G19" s="5">
        <f t="shared" si="7"/>
        <v>16823.225474025701</v>
      </c>
      <c r="H19" s="23">
        <f t="shared" si="2"/>
        <v>9806.5146821575036</v>
      </c>
      <c r="I19" s="5">
        <f t="shared" si="3"/>
        <v>25776.573378835503</v>
      </c>
      <c r="N19" s="5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21851.943194322292</v>
      </c>
      <c r="D20" s="5">
        <f t="shared" si="1"/>
        <v>21308.024136416254</v>
      </c>
      <c r="E20" s="5">
        <f t="shared" si="5"/>
        <v>11808.024136416254</v>
      </c>
      <c r="F20" s="5">
        <f t="shared" si="6"/>
        <v>4157.069880539907</v>
      </c>
      <c r="G20" s="5">
        <f t="shared" si="7"/>
        <v>17150.954255876346</v>
      </c>
      <c r="H20" s="23">
        <f t="shared" si="2"/>
        <v>10051.677549211441</v>
      </c>
      <c r="I20" s="5">
        <f t="shared" si="3"/>
        <v>26328.135858306392</v>
      </c>
      <c r="N20" s="5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22398.241774180347</v>
      </c>
      <c r="D21" s="5">
        <f t="shared" si="1"/>
        <v>21806.794739826659</v>
      </c>
      <c r="E21" s="5">
        <f t="shared" si="5"/>
        <v>12306.794739826659</v>
      </c>
      <c r="F21" s="5">
        <f t="shared" si="6"/>
        <v>4319.9184825534039</v>
      </c>
      <c r="G21" s="5">
        <f t="shared" si="7"/>
        <v>17486.876257273256</v>
      </c>
      <c r="H21" s="23">
        <f t="shared" si="2"/>
        <v>10302.969487941727</v>
      </c>
      <c r="I21" s="5">
        <f t="shared" si="3"/>
        <v>26893.487399764053</v>
      </c>
      <c r="N21" s="5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22958.197818534853</v>
      </c>
      <c r="D22" s="5">
        <f t="shared" si="1"/>
        <v>22318.034608322323</v>
      </c>
      <c r="E22" s="5">
        <f t="shared" si="5"/>
        <v>12818.034608322323</v>
      </c>
      <c r="F22" s="5">
        <f t="shared" si="6"/>
        <v>4486.8382996172386</v>
      </c>
      <c r="G22" s="5">
        <f t="shared" si="7"/>
        <v>17831.196308705083</v>
      </c>
      <c r="H22" s="23">
        <f t="shared" si="2"/>
        <v>10560.543725140269</v>
      </c>
      <c r="I22" s="5">
        <f t="shared" si="3"/>
        <v>27472.972729758148</v>
      </c>
      <c r="N22" s="5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23532.152763998227</v>
      </c>
      <c r="D23" s="5">
        <f t="shared" si="1"/>
        <v>22842.055473530381</v>
      </c>
      <c r="E23" s="5">
        <f t="shared" si="5"/>
        <v>13342.055473530381</v>
      </c>
      <c r="F23" s="5">
        <f t="shared" si="6"/>
        <v>4657.9311121076698</v>
      </c>
      <c r="G23" s="5">
        <f t="shared" si="7"/>
        <v>18184.124361422713</v>
      </c>
      <c r="H23" s="23">
        <f t="shared" si="2"/>
        <v>10824.557318268777</v>
      </c>
      <c r="I23" s="5">
        <f t="shared" si="3"/>
        <v>28066.945193002106</v>
      </c>
      <c r="N23" s="5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24120.456583098181</v>
      </c>
      <c r="D24" s="5">
        <f t="shared" si="1"/>
        <v>23379.17686036864</v>
      </c>
      <c r="E24" s="5">
        <f t="shared" si="5"/>
        <v>13879.17686036864</v>
      </c>
      <c r="F24" s="5">
        <f t="shared" si="6"/>
        <v>4833.3012449103608</v>
      </c>
      <c r="G24" s="5">
        <f t="shared" si="7"/>
        <v>18545.875615458281</v>
      </c>
      <c r="H24" s="23">
        <f t="shared" si="2"/>
        <v>11095.171251225494</v>
      </c>
      <c r="I24" s="5">
        <f t="shared" si="3"/>
        <v>28675.766967827156</v>
      </c>
      <c r="N24" s="5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24723.467997675634</v>
      </c>
      <c r="D25" s="5">
        <f t="shared" si="1"/>
        <v>23929.726281877854</v>
      </c>
      <c r="E25" s="5">
        <f t="shared" si="5"/>
        <v>14429.726281877854</v>
      </c>
      <c r="F25" s="5">
        <f t="shared" si="6"/>
        <v>5013.0556310331194</v>
      </c>
      <c r="G25" s="5">
        <f t="shared" si="7"/>
        <v>18916.670650844735</v>
      </c>
      <c r="H25" s="23">
        <f t="shared" si="2"/>
        <v>11372.550532506131</v>
      </c>
      <c r="I25" s="5">
        <f t="shared" si="3"/>
        <v>29299.809287022836</v>
      </c>
      <c r="N25" s="5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25341.554697617521</v>
      </c>
      <c r="D26" s="5">
        <f t="shared" si="1"/>
        <v>24494.039438924799</v>
      </c>
      <c r="E26" s="5">
        <f t="shared" si="5"/>
        <v>14994.039438924799</v>
      </c>
      <c r="F26" s="5">
        <f t="shared" si="6"/>
        <v>5197.3038768089473</v>
      </c>
      <c r="G26" s="5">
        <f t="shared" si="7"/>
        <v>19296.735562115853</v>
      </c>
      <c r="H26" s="23">
        <f t="shared" si="2"/>
        <v>11656.864295818783</v>
      </c>
      <c r="I26" s="5">
        <f t="shared" si="3"/>
        <v>29939.452664198405</v>
      </c>
      <c r="N26" s="5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25975.093565057956</v>
      </c>
      <c r="D27" s="5">
        <f t="shared" si="1"/>
        <v>25072.460424897916</v>
      </c>
      <c r="E27" s="5">
        <f t="shared" si="5"/>
        <v>15572.460424897916</v>
      </c>
      <c r="F27" s="5">
        <f t="shared" si="6"/>
        <v>5386.1583287291696</v>
      </c>
      <c r="G27" s="5">
        <f t="shared" si="7"/>
        <v>19686.302096168747</v>
      </c>
      <c r="H27" s="23">
        <f t="shared" si="2"/>
        <v>11948.285903214253</v>
      </c>
      <c r="I27" s="5">
        <f t="shared" si="3"/>
        <v>30595.087125803359</v>
      </c>
      <c r="N27" s="5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26624.470904184407</v>
      </c>
      <c r="D28" s="5">
        <f t="shared" si="1"/>
        <v>25665.341935520366</v>
      </c>
      <c r="E28" s="5">
        <f t="shared" si="5"/>
        <v>16165.341935520366</v>
      </c>
      <c r="F28" s="5">
        <f t="shared" si="6"/>
        <v>5579.7341419473996</v>
      </c>
      <c r="G28" s="5">
        <f t="shared" si="7"/>
        <v>20085.607793572966</v>
      </c>
      <c r="H28" s="23">
        <f t="shared" si="2"/>
        <v>12246.99305079461</v>
      </c>
      <c r="I28" s="5">
        <f t="shared" si="3"/>
        <v>31267.112448948446</v>
      </c>
      <c r="N28" s="5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27290.082676789014</v>
      </c>
      <c r="D29" s="5">
        <f t="shared" si="1"/>
        <v>26273.045483908372</v>
      </c>
      <c r="E29" s="5">
        <f t="shared" si="5"/>
        <v>16773.045483908372</v>
      </c>
      <c r="F29" s="5">
        <f t="shared" si="6"/>
        <v>5778.1493504960836</v>
      </c>
      <c r="G29" s="5">
        <f t="shared" si="7"/>
        <v>20494.896133412287</v>
      </c>
      <c r="H29" s="23">
        <f t="shared" si="2"/>
        <v>12553.167877064474</v>
      </c>
      <c r="I29" s="5">
        <f t="shared" si="3"/>
        <v>31955.93840517215</v>
      </c>
      <c r="N29" s="5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27972.334743708736</v>
      </c>
      <c r="D30" s="5">
        <f t="shared" si="1"/>
        <v>26895.941621006077</v>
      </c>
      <c r="E30" s="5">
        <f t="shared" si="5"/>
        <v>17395.941621006077</v>
      </c>
      <c r="F30" s="5">
        <f t="shared" si="6"/>
        <v>5981.5249392584847</v>
      </c>
      <c r="G30" s="5">
        <f t="shared" si="7"/>
        <v>20914.416681747593</v>
      </c>
      <c r="H30" s="23">
        <f t="shared" si="2"/>
        <v>12866.997073991082</v>
      </c>
      <c r="I30" s="5">
        <f t="shared" si="3"/>
        <v>32661.985010301451</v>
      </c>
      <c r="N30" s="5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28671.643112301452</v>
      </c>
      <c r="D31" s="5">
        <f t="shared" si="1"/>
        <v>27534.410161531228</v>
      </c>
      <c r="E31" s="5">
        <f t="shared" si="5"/>
        <v>18034.410161531228</v>
      </c>
      <c r="F31" s="5">
        <f t="shared" si="6"/>
        <v>6189.9849177399465</v>
      </c>
      <c r="G31" s="5">
        <f t="shared" si="7"/>
        <v>21344.42524379128</v>
      </c>
      <c r="H31" s="23">
        <f t="shared" si="2"/>
        <v>13188.672000840859</v>
      </c>
      <c r="I31" s="5">
        <f t="shared" si="3"/>
        <v>33385.682780558986</v>
      </c>
      <c r="N31" s="5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29388.434190108987</v>
      </c>
      <c r="D32" s="5">
        <f t="shared" si="1"/>
        <v>28188.840415569506</v>
      </c>
      <c r="E32" s="5">
        <f t="shared" si="5"/>
        <v>18688.840415569506</v>
      </c>
      <c r="F32" s="5">
        <f t="shared" si="6"/>
        <v>6403.6563956834434</v>
      </c>
      <c r="G32" s="5">
        <f t="shared" si="7"/>
        <v>21785.184019886063</v>
      </c>
      <c r="H32" s="23">
        <f t="shared" si="2"/>
        <v>13518.38880086188</v>
      </c>
      <c r="I32" s="5">
        <f t="shared" si="3"/>
        <v>34127.47299507296</v>
      </c>
      <c r="N32" s="5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30123.145044861711</v>
      </c>
      <c r="D33" s="5">
        <f t="shared" si="1"/>
        <v>28859.631425958745</v>
      </c>
      <c r="E33" s="5">
        <f t="shared" si="5"/>
        <v>19359.631425958745</v>
      </c>
      <c r="F33" s="5">
        <f t="shared" si="6"/>
        <v>6622.6696605755296</v>
      </c>
      <c r="G33" s="5">
        <f t="shared" si="7"/>
        <v>22236.961765383217</v>
      </c>
      <c r="H33" s="23">
        <f t="shared" si="2"/>
        <v>13856.348520883428</v>
      </c>
      <c r="I33" s="5">
        <f t="shared" si="3"/>
        <v>34887.807964949789</v>
      </c>
      <c r="N33" s="5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30876.223670983258</v>
      </c>
      <c r="D34" s="5">
        <f t="shared" si="1"/>
        <v>29547.192211607715</v>
      </c>
      <c r="E34" s="5">
        <f t="shared" si="5"/>
        <v>20047.192211607715</v>
      </c>
      <c r="F34" s="5">
        <f t="shared" si="6"/>
        <v>6847.1582570899191</v>
      </c>
      <c r="G34" s="5">
        <f t="shared" si="7"/>
        <v>22700.033954517796</v>
      </c>
      <c r="H34" s="23">
        <f t="shared" si="2"/>
        <v>14202.757233905513</v>
      </c>
      <c r="I34" s="5">
        <f t="shared" si="3"/>
        <v>35667.151309073532</v>
      </c>
      <c r="N34" s="5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31648.129262757833</v>
      </c>
      <c r="D35" s="5">
        <f t="shared" si="1"/>
        <v>30251.942016897905</v>
      </c>
      <c r="E35" s="5">
        <f t="shared" si="5"/>
        <v>20751.942016897905</v>
      </c>
      <c r="F35" s="5">
        <f t="shared" si="6"/>
        <v>7077.2590685171654</v>
      </c>
      <c r="G35" s="5">
        <f t="shared" si="7"/>
        <v>23174.682948380738</v>
      </c>
      <c r="H35" s="23">
        <f t="shared" si="2"/>
        <v>14557.826164753149</v>
      </c>
      <c r="I35" s="5">
        <f t="shared" si="3"/>
        <v>36465.978236800365</v>
      </c>
      <c r="N35" s="5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32439.332494326787</v>
      </c>
      <c r="D36" s="5">
        <f t="shared" si="1"/>
        <v>30974.310567320357</v>
      </c>
      <c r="E36" s="5">
        <f t="shared" si="5"/>
        <v>21474.310567320357</v>
      </c>
      <c r="F36" s="5">
        <f t="shared" si="6"/>
        <v>7313.1124002300967</v>
      </c>
      <c r="G36" s="5">
        <f t="shared" si="7"/>
        <v>23661.198167090261</v>
      </c>
      <c r="H36" s="23">
        <f t="shared" si="2"/>
        <v>14921.771818871981</v>
      </c>
      <c r="I36" s="5">
        <f t="shared" si="3"/>
        <v>37284.775837720379</v>
      </c>
      <c r="N36" s="5"/>
    </row>
    <row r="37" spans="1:14" x14ac:dyDescent="0.2">
      <c r="A37" s="5">
        <v>46</v>
      </c>
      <c r="B37" s="1">
        <f t="shared" ref="B37:B56" si="8">(1+experiencepremium)^(A37-startage)</f>
        <v>2.2037569377728037</v>
      </c>
      <c r="C37" s="5">
        <f t="shared" ref="C37:C56" si="9">pretaxincome*B37/expnorm</f>
        <v>33250.31580668495</v>
      </c>
      <c r="D37" s="5">
        <f t="shared" ref="D37:D56" si="10">IF(A37&lt;startage,1,0)*(C37*(1-initialunempprob))+IF(A37=startage,1,0)*(C37*(1-unempprob))+IF(A37&gt;startage,1,0)*(C37*(1-unempprob)+unempprob*300*52)</f>
        <v>31714.738331503362</v>
      </c>
      <c r="E37" s="5">
        <f t="shared" si="5"/>
        <v>22214.738331503362</v>
      </c>
      <c r="F37" s="5">
        <f t="shared" si="6"/>
        <v>7554.8620652358477</v>
      </c>
      <c r="G37" s="5">
        <f t="shared" si="7"/>
        <v>24159.876266267514</v>
      </c>
      <c r="H37" s="23">
        <f t="shared" ref="H37:H56" si="11">benefits*B37/expnorm</f>
        <v>15294.816114343777</v>
      </c>
      <c r="I37" s="5">
        <f t="shared" ref="I37:I56" si="12">G37+IF(A37&lt;startage,1,0)*(H37*(1-initialunempprob))+IF(A37&gt;=startage,1,0)*(H37*(1-unempprob))</f>
        <v>38124.04337866338</v>
      </c>
      <c r="N37" s="5"/>
    </row>
    <row r="38" spans="1:14" x14ac:dyDescent="0.2">
      <c r="A38" s="5">
        <v>47</v>
      </c>
      <c r="B38" s="1">
        <f t="shared" si="8"/>
        <v>2.2588508612171236</v>
      </c>
      <c r="C38" s="5">
        <f t="shared" si="9"/>
        <v>34081.573701852067</v>
      </c>
      <c r="D38" s="5">
        <f t="shared" si="10"/>
        <v>32473.676789790938</v>
      </c>
      <c r="E38" s="5">
        <f t="shared" si="5"/>
        <v>22973.676789790938</v>
      </c>
      <c r="F38" s="5">
        <f t="shared" si="6"/>
        <v>7802.6554718667412</v>
      </c>
      <c r="G38" s="5">
        <f t="shared" si="7"/>
        <v>24671.021317924198</v>
      </c>
      <c r="H38" s="23">
        <f t="shared" si="11"/>
        <v>15677.186517202372</v>
      </c>
      <c r="I38" s="5">
        <f t="shared" si="12"/>
        <v>38984.292608129967</v>
      </c>
      <c r="N38" s="5"/>
    </row>
    <row r="39" spans="1:14" x14ac:dyDescent="0.2">
      <c r="A39" s="5">
        <v>48</v>
      </c>
      <c r="B39" s="1">
        <f t="shared" si="8"/>
        <v>2.3153221327475517</v>
      </c>
      <c r="C39" s="5">
        <f t="shared" si="9"/>
        <v>34933.613044398371</v>
      </c>
      <c r="D39" s="5">
        <f t="shared" si="10"/>
        <v>33251.58870953571</v>
      </c>
      <c r="E39" s="5">
        <f t="shared" si="5"/>
        <v>23751.58870953571</v>
      </c>
      <c r="F39" s="5">
        <f t="shared" si="6"/>
        <v>8056.6437136634095</v>
      </c>
      <c r="G39" s="5">
        <f t="shared" si="7"/>
        <v>25194.944995872302</v>
      </c>
      <c r="H39" s="23">
        <f t="shared" si="11"/>
        <v>16069.116180132431</v>
      </c>
      <c r="I39" s="5">
        <f t="shared" si="12"/>
        <v>39866.048068333213</v>
      </c>
      <c r="N39" s="5"/>
    </row>
    <row r="40" spans="1:14" x14ac:dyDescent="0.2">
      <c r="A40" s="5">
        <v>49</v>
      </c>
      <c r="B40" s="1">
        <f t="shared" si="8"/>
        <v>2.3732051860662402</v>
      </c>
      <c r="C40" s="5">
        <f t="shared" si="9"/>
        <v>35806.95337050833</v>
      </c>
      <c r="D40" s="5">
        <f t="shared" si="10"/>
        <v>34048.948427274103</v>
      </c>
      <c r="E40" s="5">
        <f t="shared" si="5"/>
        <v>24548.948427274103</v>
      </c>
      <c r="F40" s="5">
        <f t="shared" si="6"/>
        <v>8316.9816615049949</v>
      </c>
      <c r="G40" s="5">
        <f t="shared" si="7"/>
        <v>25731.96676576911</v>
      </c>
      <c r="H40" s="23">
        <f t="shared" si="11"/>
        <v>16470.844084635737</v>
      </c>
      <c r="I40" s="5">
        <f t="shared" si="12"/>
        <v>40769.847415041542</v>
      </c>
      <c r="N40" s="5"/>
    </row>
    <row r="41" spans="1:14" x14ac:dyDescent="0.2">
      <c r="A41" s="5">
        <v>50</v>
      </c>
      <c r="B41" s="1">
        <f t="shared" si="8"/>
        <v>2.4325353157178964</v>
      </c>
      <c r="C41" s="5">
        <f t="shared" si="9"/>
        <v>36702.127204771037</v>
      </c>
      <c r="D41" s="5">
        <f t="shared" si="10"/>
        <v>34866.242137955953</v>
      </c>
      <c r="E41" s="5">
        <f t="shared" si="5"/>
        <v>25366.242137955953</v>
      </c>
      <c r="F41" s="5">
        <f t="shared" si="6"/>
        <v>8583.8280580426181</v>
      </c>
      <c r="G41" s="5">
        <f t="shared" si="7"/>
        <v>26282.414079913335</v>
      </c>
      <c r="H41" s="23">
        <f t="shared" si="11"/>
        <v>16882.615186751635</v>
      </c>
      <c r="I41" s="5">
        <f t="shared" si="12"/>
        <v>41696.241745417574</v>
      </c>
      <c r="N41" s="5"/>
    </row>
    <row r="42" spans="1:14" x14ac:dyDescent="0.2">
      <c r="A42" s="5">
        <v>51</v>
      </c>
      <c r="B42" s="1">
        <f t="shared" si="8"/>
        <v>2.4933486986108435</v>
      </c>
      <c r="C42" s="5">
        <f t="shared" si="9"/>
        <v>37619.680384890307</v>
      </c>
      <c r="D42" s="5">
        <f t="shared" si="10"/>
        <v>35703.968191404849</v>
      </c>
      <c r="E42" s="5">
        <f t="shared" si="5"/>
        <v>26203.968191404849</v>
      </c>
      <c r="F42" s="5">
        <f t="shared" si="6"/>
        <v>8857.3456144936827</v>
      </c>
      <c r="G42" s="5">
        <f t="shared" si="7"/>
        <v>26846.622576911166</v>
      </c>
      <c r="H42" s="23">
        <f t="shared" si="11"/>
        <v>17304.680566420422</v>
      </c>
      <c r="I42" s="5">
        <f t="shared" si="12"/>
        <v>42645.795934053014</v>
      </c>
      <c r="N42" s="5"/>
    </row>
    <row r="43" spans="1:14" x14ac:dyDescent="0.2">
      <c r="A43" s="5">
        <v>52</v>
      </c>
      <c r="B43" s="1">
        <f t="shared" si="8"/>
        <v>2.555682416076114</v>
      </c>
      <c r="C43" s="5">
        <f t="shared" si="9"/>
        <v>38560.172394512556</v>
      </c>
      <c r="D43" s="5">
        <f t="shared" si="10"/>
        <v>36562.637396189959</v>
      </c>
      <c r="E43" s="5">
        <f t="shared" si="5"/>
        <v>27062.637396189959</v>
      </c>
      <c r="F43" s="5">
        <f t="shared" si="6"/>
        <v>9137.7011098560215</v>
      </c>
      <c r="G43" s="5">
        <f t="shared" si="7"/>
        <v>27424.936286333937</v>
      </c>
      <c r="H43" s="23">
        <f t="shared" si="11"/>
        <v>17737.297580580926</v>
      </c>
      <c r="I43" s="5">
        <f t="shared" si="12"/>
        <v>43619.088977404324</v>
      </c>
      <c r="N43" s="5"/>
    </row>
    <row r="44" spans="1:14" x14ac:dyDescent="0.2">
      <c r="A44" s="5">
        <v>53</v>
      </c>
      <c r="B44" s="1">
        <f t="shared" si="8"/>
        <v>2.6195744764780171</v>
      </c>
      <c r="C44" s="5">
        <f t="shared" si="9"/>
        <v>39524.176704375372</v>
      </c>
      <c r="D44" s="5">
        <f t="shared" si="10"/>
        <v>37442.773331094715</v>
      </c>
      <c r="E44" s="5">
        <f t="shared" si="5"/>
        <v>27942.773331094715</v>
      </c>
      <c r="F44" s="5">
        <f t="shared" si="6"/>
        <v>9425.0654926024254</v>
      </c>
      <c r="G44" s="5">
        <f t="shared" si="7"/>
        <v>28017.70783849229</v>
      </c>
      <c r="H44" s="23">
        <f t="shared" si="11"/>
        <v>18180.730020095452</v>
      </c>
      <c r="I44" s="5">
        <f t="shared" si="12"/>
        <v>44616.714346839435</v>
      </c>
      <c r="N44" s="5"/>
    </row>
    <row r="45" spans="1:14" x14ac:dyDescent="0.2">
      <c r="A45" s="5">
        <v>54</v>
      </c>
      <c r="B45" s="1">
        <f t="shared" si="8"/>
        <v>2.6850638383899672</v>
      </c>
      <c r="C45" s="5">
        <f t="shared" si="9"/>
        <v>40512.28112198475</v>
      </c>
      <c r="D45" s="5">
        <f t="shared" si="10"/>
        <v>38344.912664372074</v>
      </c>
      <c r="E45" s="5">
        <f t="shared" si="5"/>
        <v>28844.912664372074</v>
      </c>
      <c r="F45" s="5">
        <f t="shared" si="6"/>
        <v>9719.6139849174815</v>
      </c>
      <c r="G45" s="5">
        <f t="shared" si="7"/>
        <v>28625.298679454594</v>
      </c>
      <c r="H45" s="23">
        <f t="shared" si="11"/>
        <v>18635.248270597836</v>
      </c>
      <c r="I45" s="5">
        <f t="shared" si="12"/>
        <v>45639.280350510424</v>
      </c>
      <c r="N45" s="5"/>
    </row>
    <row r="46" spans="1:14" x14ac:dyDescent="0.2">
      <c r="A46" s="5">
        <v>55</v>
      </c>
      <c r="B46" s="1">
        <f t="shared" si="8"/>
        <v>2.7521904343497163</v>
      </c>
      <c r="C46" s="5">
        <f t="shared" si="9"/>
        <v>41525.088150034375</v>
      </c>
      <c r="D46" s="5">
        <f t="shared" si="10"/>
        <v>39269.60548098138</v>
      </c>
      <c r="E46" s="5">
        <f t="shared" si="5"/>
        <v>29769.60548098138</v>
      </c>
      <c r="F46" s="5">
        <f t="shared" si="6"/>
        <v>10021.52618954042</v>
      </c>
      <c r="G46" s="5">
        <f t="shared" si="7"/>
        <v>29248.079291440961</v>
      </c>
      <c r="H46" s="23">
        <f t="shared" si="11"/>
        <v>19101.129477362781</v>
      </c>
      <c r="I46" s="5">
        <f t="shared" si="12"/>
        <v>46687.410504273183</v>
      </c>
      <c r="N46" s="5"/>
    </row>
    <row r="47" spans="1:14" x14ac:dyDescent="0.2">
      <c r="A47" s="5">
        <v>56</v>
      </c>
      <c r="B47" s="1">
        <f t="shared" si="8"/>
        <v>2.8209951952084591</v>
      </c>
      <c r="C47" s="5">
        <f t="shared" si="9"/>
        <v>42563.215353785235</v>
      </c>
      <c r="D47" s="5">
        <f t="shared" si="10"/>
        <v>40217.415618005922</v>
      </c>
      <c r="E47" s="5">
        <f t="shared" si="5"/>
        <v>30717.415618005922</v>
      </c>
      <c r="F47" s="5">
        <f t="shared" si="6"/>
        <v>10330.986199278934</v>
      </c>
      <c r="G47" s="5">
        <f t="shared" si="7"/>
        <v>29886.429418726988</v>
      </c>
      <c r="H47" s="23">
        <f t="shared" si="11"/>
        <v>19578.657714296853</v>
      </c>
      <c r="I47" s="5">
        <f t="shared" si="12"/>
        <v>47761.74391188001</v>
      </c>
      <c r="N47" s="5"/>
    </row>
    <row r="48" spans="1:14" x14ac:dyDescent="0.2">
      <c r="A48" s="5">
        <v>57</v>
      </c>
      <c r="B48" s="1">
        <f t="shared" si="8"/>
        <v>2.8915200750886707</v>
      </c>
      <c r="C48" s="5">
        <f t="shared" si="9"/>
        <v>43627.295737629865</v>
      </c>
      <c r="D48" s="5">
        <f t="shared" si="10"/>
        <v>41188.921008456069</v>
      </c>
      <c r="E48" s="5">
        <f t="shared" si="5"/>
        <v>31688.921008456069</v>
      </c>
      <c r="F48" s="5">
        <f t="shared" si="6"/>
        <v>10648.182709260906</v>
      </c>
      <c r="G48" s="5">
        <f t="shared" si="7"/>
        <v>30540.738299195164</v>
      </c>
      <c r="H48" s="23">
        <f t="shared" si="11"/>
        <v>20068.124157154274</v>
      </c>
      <c r="I48" s="5">
        <f t="shared" si="12"/>
        <v>48862.935654677014</v>
      </c>
      <c r="N48" s="5"/>
    </row>
    <row r="49" spans="1:14" x14ac:dyDescent="0.2">
      <c r="A49" s="5">
        <v>58</v>
      </c>
      <c r="B49" s="1">
        <f t="shared" si="8"/>
        <v>2.9638080769658868</v>
      </c>
      <c r="C49" s="5">
        <f t="shared" si="9"/>
        <v>44717.978131070602</v>
      </c>
      <c r="D49" s="5">
        <f t="shared" si="10"/>
        <v>42184.714033667457</v>
      </c>
      <c r="E49" s="5">
        <f t="shared" si="5"/>
        <v>32684.714033667457</v>
      </c>
      <c r="F49" s="5">
        <f t="shared" si="6"/>
        <v>10973.309131992424</v>
      </c>
      <c r="G49" s="5">
        <f t="shared" si="7"/>
        <v>31211.404901675032</v>
      </c>
      <c r="H49" s="23">
        <f t="shared" si="11"/>
        <v>20569.827261083126</v>
      </c>
      <c r="I49" s="5">
        <f t="shared" si="12"/>
        <v>49991.657191043923</v>
      </c>
      <c r="N49" s="5"/>
    </row>
    <row r="50" spans="1:14" x14ac:dyDescent="0.2">
      <c r="A50" s="5">
        <v>59</v>
      </c>
      <c r="B50" s="1">
        <f t="shared" si="8"/>
        <v>3.0379032788900342</v>
      </c>
      <c r="C50" s="5">
        <f t="shared" si="9"/>
        <v>45835.927584347366</v>
      </c>
      <c r="D50" s="5">
        <f t="shared" si="10"/>
        <v>43205.401884509141</v>
      </c>
      <c r="E50" s="5">
        <f t="shared" si="5"/>
        <v>33705.401884509141</v>
      </c>
      <c r="F50" s="5">
        <f t="shared" si="6"/>
        <v>11306.563715292235</v>
      </c>
      <c r="G50" s="5">
        <f t="shared" si="7"/>
        <v>31898.838169216906</v>
      </c>
      <c r="H50" s="23">
        <f t="shared" si="11"/>
        <v>21084.072942610208</v>
      </c>
      <c r="I50" s="5">
        <f t="shared" si="12"/>
        <v>51148.596765820024</v>
      </c>
      <c r="N50" s="5"/>
    </row>
    <row r="51" spans="1:14" x14ac:dyDescent="0.2">
      <c r="A51" s="5">
        <v>60</v>
      </c>
      <c r="B51" s="1">
        <f t="shared" si="8"/>
        <v>3.1138508608622844</v>
      </c>
      <c r="C51" s="5">
        <f t="shared" si="9"/>
        <v>46981.825773956036</v>
      </c>
      <c r="D51" s="5">
        <f t="shared" si="10"/>
        <v>44251.606931621856</v>
      </c>
      <c r="E51" s="5">
        <f t="shared" si="5"/>
        <v>34751.606931621856</v>
      </c>
      <c r="F51" s="5">
        <f t="shared" si="6"/>
        <v>11673.310356336722</v>
      </c>
      <c r="G51" s="5">
        <f t="shared" si="7"/>
        <v>32578.296575285134</v>
      </c>
      <c r="H51" s="23">
        <f t="shared" si="11"/>
        <v>21611.174766175456</v>
      </c>
      <c r="I51" s="5">
        <f t="shared" si="12"/>
        <v>52309.299136803325</v>
      </c>
      <c r="N51" s="5"/>
    </row>
    <row r="52" spans="1:14" x14ac:dyDescent="0.2">
      <c r="A52" s="5">
        <v>61</v>
      </c>
      <c r="B52" s="1">
        <f t="shared" si="8"/>
        <v>3.1916971323838421</v>
      </c>
      <c r="C52" s="5">
        <f t="shared" si="9"/>
        <v>48156.371418304952</v>
      </c>
      <c r="D52" s="5">
        <f t="shared" si="10"/>
        <v>45323.967104912423</v>
      </c>
      <c r="E52" s="5">
        <f t="shared" si="5"/>
        <v>35823.967104912423</v>
      </c>
      <c r="F52" s="5">
        <f t="shared" si="6"/>
        <v>12130.671970245148</v>
      </c>
      <c r="G52" s="5">
        <f t="shared" si="7"/>
        <v>33193.295134667278</v>
      </c>
      <c r="H52" s="23">
        <f t="shared" si="11"/>
        <v>22151.454135329848</v>
      </c>
      <c r="I52" s="5">
        <f t="shared" si="12"/>
        <v>53417.572760223426</v>
      </c>
      <c r="N52" s="5"/>
    </row>
    <row r="53" spans="1:14" x14ac:dyDescent="0.2">
      <c r="A53" s="5">
        <v>62</v>
      </c>
      <c r="B53" s="1">
        <f t="shared" si="8"/>
        <v>3.2714895606934378</v>
      </c>
      <c r="C53" s="5">
        <f t="shared" si="9"/>
        <v>49360.280703762568</v>
      </c>
      <c r="D53" s="5">
        <f t="shared" si="10"/>
        <v>46423.136282535226</v>
      </c>
      <c r="E53" s="5">
        <f t="shared" si="5"/>
        <v>36923.136282535226</v>
      </c>
      <c r="F53" s="5">
        <f t="shared" si="6"/>
        <v>12599.467624501274</v>
      </c>
      <c r="G53" s="5">
        <f t="shared" si="7"/>
        <v>33823.668658033952</v>
      </c>
      <c r="H53" s="23">
        <f t="shared" si="11"/>
        <v>22705.240488713091</v>
      </c>
      <c r="I53" s="5">
        <f t="shared" si="12"/>
        <v>54553.553224229006</v>
      </c>
      <c r="N53" s="5"/>
    </row>
    <row r="54" spans="1:14" x14ac:dyDescent="0.2">
      <c r="A54" s="5">
        <v>63</v>
      </c>
      <c r="B54" s="1">
        <f t="shared" si="8"/>
        <v>3.3532767997107733</v>
      </c>
      <c r="C54" s="5">
        <f t="shared" si="9"/>
        <v>50594.287721356632</v>
      </c>
      <c r="D54" s="5">
        <f t="shared" si="10"/>
        <v>47549.7846895986</v>
      </c>
      <c r="E54" s="5">
        <f t="shared" si="5"/>
        <v>38049.7846895986</v>
      </c>
      <c r="F54" s="5">
        <f t="shared" si="6"/>
        <v>13079.983170113803</v>
      </c>
      <c r="G54" s="5">
        <f t="shared" si="7"/>
        <v>34469.801519484798</v>
      </c>
      <c r="H54" s="23">
        <f t="shared" si="11"/>
        <v>23272.871500930913</v>
      </c>
      <c r="I54" s="5">
        <f t="shared" si="12"/>
        <v>55717.933199834719</v>
      </c>
      <c r="N54" s="5"/>
    </row>
    <row r="55" spans="1:14" x14ac:dyDescent="0.2">
      <c r="A55" s="5">
        <v>64</v>
      </c>
      <c r="B55" s="1">
        <f t="shared" si="8"/>
        <v>3.4371087197035428</v>
      </c>
      <c r="C55" s="5">
        <f t="shared" si="9"/>
        <v>51859.144914390548</v>
      </c>
      <c r="D55" s="5">
        <f t="shared" si="10"/>
        <v>48704.599306838572</v>
      </c>
      <c r="E55" s="5">
        <f t="shared" si="5"/>
        <v>39204.599306838572</v>
      </c>
      <c r="F55" s="5">
        <f t="shared" si="6"/>
        <v>13572.511604366651</v>
      </c>
      <c r="G55" s="5">
        <f t="shared" si="7"/>
        <v>35132.087702471923</v>
      </c>
      <c r="H55" s="23">
        <f t="shared" si="11"/>
        <v>23854.693288454193</v>
      </c>
      <c r="I55" s="5">
        <f t="shared" si="12"/>
        <v>56911.422674830603</v>
      </c>
      <c r="N55" s="5"/>
    </row>
    <row r="56" spans="1:14" x14ac:dyDescent="0.2">
      <c r="A56" s="5">
        <v>65</v>
      </c>
      <c r="B56" s="1">
        <f t="shared" si="8"/>
        <v>3.5230364376961316</v>
      </c>
      <c r="C56" s="5">
        <f t="shared" si="9"/>
        <v>53155.623537250307</v>
      </c>
      <c r="D56" s="5">
        <f t="shared" si="10"/>
        <v>49888.284289509531</v>
      </c>
      <c r="E56" s="5">
        <f t="shared" si="5"/>
        <v>40388.284289509531</v>
      </c>
      <c r="F56" s="5">
        <f t="shared" si="6"/>
        <v>14077.353249475815</v>
      </c>
      <c r="G56" s="5">
        <f t="shared" si="7"/>
        <v>35810.931040033713</v>
      </c>
      <c r="H56" s="23">
        <f t="shared" si="11"/>
        <v>24451.060620665547</v>
      </c>
      <c r="I56" s="5">
        <f t="shared" si="12"/>
        <v>58134.749386701355</v>
      </c>
      <c r="N56" s="5"/>
    </row>
    <row r="57" spans="1:14" x14ac:dyDescent="0.2">
      <c r="A57" s="5">
        <v>66</v>
      </c>
      <c r="C57" s="5"/>
      <c r="H57" s="22"/>
      <c r="I57" s="5"/>
      <c r="N57" s="5"/>
    </row>
    <row r="58" spans="1:14" x14ac:dyDescent="0.2">
      <c r="A58" s="5">
        <v>67</v>
      </c>
      <c r="C58" s="5"/>
      <c r="H58" s="22"/>
      <c r="I58" s="5"/>
      <c r="N58" s="5"/>
    </row>
    <row r="59" spans="1:14" x14ac:dyDescent="0.2">
      <c r="A59" s="5">
        <v>68</v>
      </c>
      <c r="H59" s="22"/>
      <c r="I59" s="5"/>
      <c r="N59" s="5"/>
    </row>
    <row r="60" spans="1:14" x14ac:dyDescent="0.2">
      <c r="A60" s="5">
        <v>69</v>
      </c>
      <c r="H60" s="22"/>
      <c r="I60" s="5"/>
      <c r="N60" s="5"/>
    </row>
    <row r="61" spans="1:14" x14ac:dyDescent="0.2">
      <c r="A61" s="5">
        <v>70</v>
      </c>
      <c r="H61" s="22"/>
      <c r="I61" s="5"/>
      <c r="N61" s="5"/>
    </row>
    <row r="62" spans="1:14" x14ac:dyDescent="0.2">
      <c r="A62" s="5">
        <v>71</v>
      </c>
      <c r="H62" s="22"/>
      <c r="I62" s="5"/>
      <c r="N62" s="5"/>
    </row>
    <row r="63" spans="1:14" x14ac:dyDescent="0.2">
      <c r="A63" s="5">
        <v>72</v>
      </c>
      <c r="H63" s="22"/>
      <c r="N63" s="5"/>
    </row>
    <row r="64" spans="1:14" x14ac:dyDescent="0.2">
      <c r="A64" s="5">
        <v>73</v>
      </c>
      <c r="H64" s="22"/>
      <c r="N64" s="5"/>
    </row>
    <row r="65" spans="1:14" x14ac:dyDescent="0.2">
      <c r="A65" s="5">
        <v>74</v>
      </c>
      <c r="H65" s="22"/>
      <c r="N65" s="5"/>
    </row>
    <row r="66" spans="1:14" x14ac:dyDescent="0.2">
      <c r="A66" s="5">
        <v>75</v>
      </c>
      <c r="H66" s="22"/>
      <c r="N66" s="5"/>
    </row>
    <row r="67" spans="1:14" x14ac:dyDescent="0.2">
      <c r="A67" s="5">
        <v>76</v>
      </c>
      <c r="H67" s="22"/>
      <c r="N67" s="5"/>
    </row>
    <row r="68" spans="1:14" x14ac:dyDescent="0.2">
      <c r="A68" s="5">
        <v>77</v>
      </c>
      <c r="H68" s="22"/>
      <c r="N68" s="5"/>
    </row>
    <row r="69" spans="1:14" x14ac:dyDescent="0.2">
      <c r="A69" s="5">
        <v>78</v>
      </c>
      <c r="H69" s="22"/>
      <c r="N69" s="5"/>
    </row>
    <row r="70" spans="1:14" x14ac:dyDescent="0.2">
      <c r="A70" s="5">
        <v>79</v>
      </c>
      <c r="H70" s="22"/>
    </row>
    <row r="71" spans="1:14" x14ac:dyDescent="0.2">
      <c r="A71" s="5">
        <v>80</v>
      </c>
      <c r="H71" s="22"/>
    </row>
    <row r="72" spans="1:14" x14ac:dyDescent="0.2">
      <c r="A72" s="5">
        <v>81</v>
      </c>
      <c r="H72" s="22"/>
    </row>
    <row r="73" spans="1:14" x14ac:dyDescent="0.2">
      <c r="A73" s="5">
        <v>82</v>
      </c>
      <c r="H73" s="22"/>
    </row>
    <row r="74" spans="1:14" x14ac:dyDescent="0.2">
      <c r="A74" s="5">
        <v>83</v>
      </c>
      <c r="H74" s="22"/>
    </row>
    <row r="75" spans="1:14" x14ac:dyDescent="0.2">
      <c r="A75" s="5">
        <v>84</v>
      </c>
      <c r="H75" s="22"/>
    </row>
    <row r="76" spans="1:14" x14ac:dyDescent="0.2">
      <c r="A76" s="5">
        <v>85</v>
      </c>
      <c r="H76" s="22"/>
    </row>
    <row r="77" spans="1:14" x14ac:dyDescent="0.2">
      <c r="A77" s="5">
        <v>86</v>
      </c>
      <c r="H77" s="22"/>
    </row>
    <row r="78" spans="1:14" x14ac:dyDescent="0.2">
      <c r="A78" s="5">
        <v>87</v>
      </c>
      <c r="H78" s="22"/>
    </row>
    <row r="79" spans="1:14" x14ac:dyDescent="0.2">
      <c r="A79" s="5">
        <v>88</v>
      </c>
      <c r="H79" s="22"/>
    </row>
    <row r="80" spans="1:14" x14ac:dyDescent="0.2">
      <c r="A80" s="5">
        <v>89</v>
      </c>
      <c r="H80" s="22"/>
    </row>
    <row r="81" spans="1:8" x14ac:dyDescent="0.2">
      <c r="A81" s="5">
        <v>90</v>
      </c>
      <c r="H81" s="2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B2" sqref="B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Meta!A3+6</f>
        <v>15</v>
      </c>
      <c r="C2" s="8">
        <f>Meta!B3</f>
        <v>31572</v>
      </c>
      <c r="D2" s="8">
        <f>Meta!C3</f>
        <v>14523</v>
      </c>
      <c r="E2" s="1">
        <f>Meta!D3</f>
        <v>8.3000000000000004E-2</v>
      </c>
      <c r="F2" s="1">
        <f>Meta!H3</f>
        <v>1.978852107996969</v>
      </c>
      <c r="G2" s="1">
        <f>Meta!E3</f>
        <v>0.94099999999999995</v>
      </c>
      <c r="H2" s="1">
        <f>Meta!F3</f>
        <v>1</v>
      </c>
      <c r="I2" s="1">
        <f>Meta!D2</f>
        <v>8.6999999999999994E-2</v>
      </c>
      <c r="J2" s="14"/>
      <c r="K2" s="13">
        <f>IRR(O5:O69)+1</f>
        <v>1.0455080953519806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B5" s="1">
        <v>1</v>
      </c>
      <c r="C5" s="5">
        <f>0.1*Grade8!C5</f>
        <v>1508.801412568163</v>
      </c>
      <c r="D5" s="5">
        <f>IF(A5&lt;startage,1,0)*(C5*(1-initialunempprob))+IF(A5=startage,1,0)*(C5*(1-unempprob))+IF(A5&gt;startage,1,0)*(C5*(1-unempprob)+unempprob*300*52)</f>
        <v>1377.5356896747328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105.38148026011706</v>
      </c>
      <c r="G5" s="5">
        <f>D5-F5</f>
        <v>1272.1542094146157</v>
      </c>
      <c r="H5" s="23">
        <f>0.1*Grade8!H5</f>
        <v>694.0337136182211</v>
      </c>
      <c r="I5" s="5">
        <f t="shared" ref="I5:I36" si="0">G5+IF(A5&lt;startage,1,0)*(H5*(1-initialunempprob))+IF(A5&gt;=startage,1,0)*(H5*(1-unempprob))</f>
        <v>1905.8069899480515</v>
      </c>
      <c r="J5" s="23">
        <f>0.05*feel*Grade8!G5</f>
        <v>166.1305900071537</v>
      </c>
      <c r="K5" s="23">
        <f t="shared" ref="K5:K36" si="1">IF(A5&gt;=startage,1,0)*0.002*G5</f>
        <v>0</v>
      </c>
      <c r="L5" s="23">
        <f>hstuition</f>
        <v>0</v>
      </c>
      <c r="M5" s="23">
        <f>I5+K5</f>
        <v>1905.8069899480515</v>
      </c>
      <c r="N5" s="23">
        <f>J5+L5+Grade8!I5</f>
        <v>18369.129110138201</v>
      </c>
      <c r="O5" s="23">
        <f t="shared" ref="O5:O36" si="2">IF(A5&lt;startage,1,0)*(M5-N5)+IF(A5&gt;=startage,1,0)*(completionprob*(part*(I5-N5)+K5))</f>
        <v>-16463.322120190151</v>
      </c>
      <c r="P5" s="23">
        <f t="shared" ref="P5:P36" si="3">O5/return^(A5-startage+1)</f>
        <v>-16463.322120190151</v>
      </c>
      <c r="Q5" s="23"/>
    </row>
    <row r="6" spans="1:17" x14ac:dyDescent="0.2">
      <c r="A6" s="5">
        <v>15</v>
      </c>
      <c r="B6" s="1">
        <f t="shared" ref="B6:B36" si="4">(1+experiencepremium)^(A6-startage)</f>
        <v>1</v>
      </c>
      <c r="C6" s="5">
        <f t="shared" ref="C6:C36" si="5">pretaxincome*B6/expnorm</f>
        <v>15954.704180474491</v>
      </c>
      <c r="D6" s="5">
        <f t="shared" ref="D6:D36" si="6">IF(A6&lt;startage,1,0)*(C6*(1-initialunempprob))+IF(A6=startage,1,0)*(C6*(1-unempprob))+IF(A6&gt;startage,1,0)*(C6*(1-unempprob)+unempprob*300*52)</f>
        <v>14630.463733495109</v>
      </c>
      <c r="E6" s="5">
        <f t="shared" ref="E6:E56" si="7">IF(D6-9500&gt;0,1,0)*(D6-9500)</f>
        <v>5130.4637334951094</v>
      </c>
      <c r="F6" s="5">
        <f t="shared" ref="F6:F56" si="8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2145.3232223113978</v>
      </c>
      <c r="G6" s="5">
        <f t="shared" ref="G6:G56" si="9">D6-F6</f>
        <v>12485.140511183712</v>
      </c>
      <c r="H6" s="23">
        <f t="shared" ref="H6:H37" si="10">benefits*B6/expnorm</f>
        <v>7339.1032818013127</v>
      </c>
      <c r="I6" s="5">
        <f t="shared" si="0"/>
        <v>19215.098220595515</v>
      </c>
      <c r="J6" s="23"/>
      <c r="K6" s="23">
        <f t="shared" si="1"/>
        <v>24.970281022367423</v>
      </c>
      <c r="L6" s="23"/>
      <c r="M6" s="23">
        <f t="shared" ref="M6:M69" si="11">I6+K6</f>
        <v>19240.068501617883</v>
      </c>
      <c r="N6" s="23">
        <f>J6+L6+Grade8!I6</f>
        <v>19592.507683134321</v>
      </c>
      <c r="O6" s="23">
        <f t="shared" si="2"/>
        <v>-331.64526980696877</v>
      </c>
      <c r="P6" s="23">
        <f t="shared" si="3"/>
        <v>-317.20966225069458</v>
      </c>
      <c r="Q6" s="23"/>
    </row>
    <row r="7" spans="1:17" x14ac:dyDescent="0.2">
      <c r="A7" s="5">
        <v>16</v>
      </c>
      <c r="B7" s="1">
        <f t="shared" si="4"/>
        <v>1.0249999999999999</v>
      </c>
      <c r="C7" s="5">
        <f t="shared" si="5"/>
        <v>16353.57178498635</v>
      </c>
      <c r="D7" s="5">
        <f t="shared" si="6"/>
        <v>16291.025326832485</v>
      </c>
      <c r="E7" s="5">
        <f t="shared" si="7"/>
        <v>6791.025326832485</v>
      </c>
      <c r="F7" s="5">
        <f t="shared" si="8"/>
        <v>2604.468502869182</v>
      </c>
      <c r="G7" s="5">
        <f t="shared" si="9"/>
        <v>13686.556823963303</v>
      </c>
      <c r="H7" s="23">
        <f t="shared" si="10"/>
        <v>7522.580863846345</v>
      </c>
      <c r="I7" s="5">
        <f t="shared" si="0"/>
        <v>20584.763476110402</v>
      </c>
      <c r="J7" s="23"/>
      <c r="K7" s="23">
        <f t="shared" si="1"/>
        <v>27.373113647926608</v>
      </c>
      <c r="L7" s="23"/>
      <c r="M7" s="23">
        <f t="shared" si="11"/>
        <v>20612.136589758327</v>
      </c>
      <c r="N7" s="23">
        <f>J7+L7+Grade8!I7</f>
        <v>20010.272020212684</v>
      </c>
      <c r="O7" s="23">
        <f t="shared" si="2"/>
        <v>566.35455994245149</v>
      </c>
      <c r="P7" s="23">
        <f t="shared" si="3"/>
        <v>518.12387120436927</v>
      </c>
      <c r="Q7" s="23"/>
    </row>
    <row r="8" spans="1:17" x14ac:dyDescent="0.2">
      <c r="A8" s="5">
        <v>17</v>
      </c>
      <c r="B8" s="1">
        <f t="shared" si="4"/>
        <v>1.0506249999999999</v>
      </c>
      <c r="C8" s="5">
        <f t="shared" si="5"/>
        <v>16762.411079611011</v>
      </c>
      <c r="D8" s="5">
        <f t="shared" si="6"/>
        <v>16665.930960003298</v>
      </c>
      <c r="E8" s="5">
        <f t="shared" si="7"/>
        <v>7165.9309600032975</v>
      </c>
      <c r="F8" s="5">
        <f t="shared" si="8"/>
        <v>2708.1299104409118</v>
      </c>
      <c r="G8" s="5">
        <f t="shared" si="9"/>
        <v>13957.801049562386</v>
      </c>
      <c r="H8" s="23">
        <f t="shared" si="10"/>
        <v>7710.6453854425026</v>
      </c>
      <c r="I8" s="5">
        <f t="shared" si="0"/>
        <v>21028.462868013161</v>
      </c>
      <c r="J8" s="23"/>
      <c r="K8" s="23">
        <f t="shared" si="1"/>
        <v>27.915602099124772</v>
      </c>
      <c r="L8" s="23"/>
      <c r="M8" s="23">
        <f t="shared" si="11"/>
        <v>21056.378470112286</v>
      </c>
      <c r="N8" s="23">
        <f>J8+L8+Grade8!I8</f>
        <v>20438.480465717996</v>
      </c>
      <c r="O8" s="23">
        <f t="shared" si="2"/>
        <v>581.44202213502683</v>
      </c>
      <c r="P8" s="23">
        <f t="shared" si="3"/>
        <v>508.77318810692537</v>
      </c>
      <c r="Q8" s="23"/>
    </row>
    <row r="9" spans="1:17" x14ac:dyDescent="0.2">
      <c r="A9" s="5">
        <v>18</v>
      </c>
      <c r="B9" s="1">
        <f t="shared" si="4"/>
        <v>1.0768906249999999</v>
      </c>
      <c r="C9" s="5">
        <f t="shared" si="5"/>
        <v>17181.471356601287</v>
      </c>
      <c r="D9" s="5">
        <f t="shared" si="6"/>
        <v>17050.209234003381</v>
      </c>
      <c r="E9" s="5">
        <f t="shared" si="7"/>
        <v>7550.2092340033814</v>
      </c>
      <c r="F9" s="5">
        <f t="shared" si="8"/>
        <v>2814.3828532019352</v>
      </c>
      <c r="G9" s="5">
        <f t="shared" si="9"/>
        <v>14235.826380801445</v>
      </c>
      <c r="H9" s="23">
        <f t="shared" si="10"/>
        <v>7903.4115200785654</v>
      </c>
      <c r="I9" s="5">
        <f t="shared" si="0"/>
        <v>21483.254744713489</v>
      </c>
      <c r="J9" s="23"/>
      <c r="K9" s="23">
        <f t="shared" si="1"/>
        <v>28.47165276160289</v>
      </c>
      <c r="L9" s="23"/>
      <c r="M9" s="23">
        <f t="shared" si="11"/>
        <v>21511.726397475093</v>
      </c>
      <c r="N9" s="23">
        <f>J9+L9+Grade8!I9</f>
        <v>20877.394122360947</v>
      </c>
      <c r="O9" s="23">
        <f t="shared" si="2"/>
        <v>596.90667088241037</v>
      </c>
      <c r="P9" s="23">
        <f t="shared" si="3"/>
        <v>499.57055501319189</v>
      </c>
      <c r="Q9" s="23"/>
    </row>
    <row r="10" spans="1:17" x14ac:dyDescent="0.2">
      <c r="A10" s="5">
        <v>19</v>
      </c>
      <c r="B10" s="1">
        <f t="shared" si="4"/>
        <v>1.1038128906249998</v>
      </c>
      <c r="C10" s="5">
        <f t="shared" si="5"/>
        <v>17611.008140516318</v>
      </c>
      <c r="D10" s="5">
        <f t="shared" si="6"/>
        <v>17444.094464853464</v>
      </c>
      <c r="E10" s="5">
        <f t="shared" si="7"/>
        <v>7944.0944648534642</v>
      </c>
      <c r="F10" s="5">
        <f t="shared" si="8"/>
        <v>2923.2921195319832</v>
      </c>
      <c r="G10" s="5">
        <f t="shared" si="9"/>
        <v>14520.802345321481</v>
      </c>
      <c r="H10" s="23">
        <f t="shared" si="10"/>
        <v>8100.9968080805293</v>
      </c>
      <c r="I10" s="5">
        <f t="shared" si="0"/>
        <v>21949.416418331326</v>
      </c>
      <c r="J10" s="23"/>
      <c r="K10" s="23">
        <f t="shared" si="1"/>
        <v>29.041604690642963</v>
      </c>
      <c r="L10" s="23"/>
      <c r="M10" s="23">
        <f t="shared" si="11"/>
        <v>21978.458023021969</v>
      </c>
      <c r="N10" s="23">
        <f>J10+L10+Grade8!I10</f>
        <v>21327.28062041997</v>
      </c>
      <c r="O10" s="23">
        <f t="shared" si="2"/>
        <v>612.75793584848134</v>
      </c>
      <c r="P10" s="23">
        <f t="shared" si="3"/>
        <v>490.51460731715179</v>
      </c>
      <c r="Q10" s="23"/>
    </row>
    <row r="11" spans="1:17" x14ac:dyDescent="0.2">
      <c r="A11" s="5">
        <v>20</v>
      </c>
      <c r="B11" s="1">
        <f t="shared" si="4"/>
        <v>1.1314082128906247</v>
      </c>
      <c r="C11" s="5">
        <f t="shared" si="5"/>
        <v>18051.28334402922</v>
      </c>
      <c r="D11" s="5">
        <f t="shared" si="6"/>
        <v>17847.826826474793</v>
      </c>
      <c r="E11" s="5">
        <f t="shared" si="7"/>
        <v>8347.8268264747931</v>
      </c>
      <c r="F11" s="5">
        <f t="shared" si="8"/>
        <v>3034.9241175202806</v>
      </c>
      <c r="G11" s="5">
        <f t="shared" si="9"/>
        <v>14812.902708954512</v>
      </c>
      <c r="H11" s="23">
        <f t="shared" si="10"/>
        <v>8303.5217282825415</v>
      </c>
      <c r="I11" s="5">
        <f t="shared" si="0"/>
        <v>22427.232133789603</v>
      </c>
      <c r="J11" s="23"/>
      <c r="K11" s="23">
        <f t="shared" si="1"/>
        <v>29.625805417909024</v>
      </c>
      <c r="L11" s="23"/>
      <c r="M11" s="23">
        <f t="shared" si="11"/>
        <v>22456.857939207512</v>
      </c>
      <c r="N11" s="23">
        <f>J11+L11+Grade8!I11</f>
        <v>21788.414280930465</v>
      </c>
      <c r="O11" s="23">
        <f t="shared" si="2"/>
        <v>629.00548243870116</v>
      </c>
      <c r="P11" s="23">
        <f t="shared" si="3"/>
        <v>481.60394017168966</v>
      </c>
      <c r="Q11" s="23"/>
    </row>
    <row r="12" spans="1:17" x14ac:dyDescent="0.2">
      <c r="A12" s="5">
        <v>21</v>
      </c>
      <c r="B12" s="1">
        <f t="shared" si="4"/>
        <v>1.1596934182128902</v>
      </c>
      <c r="C12" s="5">
        <f t="shared" si="5"/>
        <v>18502.56542762995</v>
      </c>
      <c r="D12" s="5">
        <f t="shared" si="6"/>
        <v>18261.652497136663</v>
      </c>
      <c r="E12" s="5">
        <f t="shared" si="7"/>
        <v>8761.6524971366634</v>
      </c>
      <c r="F12" s="5">
        <f t="shared" si="8"/>
        <v>3162.4295403151209</v>
      </c>
      <c r="G12" s="5">
        <f t="shared" si="9"/>
        <v>15099.222956821543</v>
      </c>
      <c r="H12" s="23">
        <f t="shared" si="10"/>
        <v>8511.1097714896041</v>
      </c>
      <c r="I12" s="5">
        <f t="shared" si="0"/>
        <v>22903.91061727751</v>
      </c>
      <c r="J12" s="23"/>
      <c r="K12" s="23">
        <f t="shared" si="1"/>
        <v>30.198445913643084</v>
      </c>
      <c r="L12" s="23"/>
      <c r="M12" s="23">
        <f t="shared" si="11"/>
        <v>22934.109063191154</v>
      </c>
      <c r="N12" s="23">
        <f>J12+L12+Grade8!I12</f>
        <v>22261.076282953731</v>
      </c>
      <c r="O12" s="23">
        <f t="shared" si="2"/>
        <v>633.32384620341452</v>
      </c>
      <c r="P12" s="23">
        <f t="shared" si="3"/>
        <v>463.80352098512998</v>
      </c>
      <c r="Q12" s="23"/>
    </row>
    <row r="13" spans="1:17" x14ac:dyDescent="0.2">
      <c r="A13" s="5">
        <v>22</v>
      </c>
      <c r="B13" s="1">
        <f t="shared" si="4"/>
        <v>1.1886857536682125</v>
      </c>
      <c r="C13" s="5">
        <f t="shared" si="5"/>
        <v>18965.129563320701</v>
      </c>
      <c r="D13" s="5">
        <f t="shared" si="6"/>
        <v>18685.823809565081</v>
      </c>
      <c r="E13" s="5">
        <f t="shared" si="7"/>
        <v>9185.8238095650813</v>
      </c>
      <c r="F13" s="5">
        <f t="shared" si="8"/>
        <v>3300.9214738229994</v>
      </c>
      <c r="G13" s="5">
        <f t="shared" si="9"/>
        <v>15384.902335742081</v>
      </c>
      <c r="H13" s="23">
        <f t="shared" si="10"/>
        <v>8723.8875157768434</v>
      </c>
      <c r="I13" s="5">
        <f t="shared" si="0"/>
        <v>23384.707187709446</v>
      </c>
      <c r="J13" s="23"/>
      <c r="K13" s="23">
        <f t="shared" si="1"/>
        <v>30.769804671484163</v>
      </c>
      <c r="L13" s="23"/>
      <c r="M13" s="23">
        <f t="shared" si="11"/>
        <v>23415.476992380929</v>
      </c>
      <c r="N13" s="23">
        <f>J13+L13+Grade8!I13</f>
        <v>22738.498097166063</v>
      </c>
      <c r="O13" s="23">
        <f t="shared" si="2"/>
        <v>637.03714039719034</v>
      </c>
      <c r="P13" s="23">
        <f t="shared" si="3"/>
        <v>446.21642664204052</v>
      </c>
      <c r="Q13" s="23"/>
    </row>
    <row r="14" spans="1:17" x14ac:dyDescent="0.2">
      <c r="A14" s="5">
        <v>23</v>
      </c>
      <c r="B14" s="1">
        <f t="shared" si="4"/>
        <v>1.2184028975099177</v>
      </c>
      <c r="C14" s="5">
        <f t="shared" si="5"/>
        <v>19439.257802403714</v>
      </c>
      <c r="D14" s="5">
        <f t="shared" si="6"/>
        <v>19120.599404804205</v>
      </c>
      <c r="E14" s="5">
        <f t="shared" si="7"/>
        <v>9620.5994048042048</v>
      </c>
      <c r="F14" s="5">
        <f t="shared" si="8"/>
        <v>3442.8757056685727</v>
      </c>
      <c r="G14" s="5">
        <f t="shared" si="9"/>
        <v>15677.723699135633</v>
      </c>
      <c r="H14" s="23">
        <f t="shared" si="10"/>
        <v>8941.9847036712654</v>
      </c>
      <c r="I14" s="5">
        <f t="shared" si="0"/>
        <v>23877.523672402182</v>
      </c>
      <c r="J14" s="23"/>
      <c r="K14" s="23">
        <f t="shared" si="1"/>
        <v>31.355447398271266</v>
      </c>
      <c r="L14" s="23"/>
      <c r="M14" s="23">
        <f t="shared" si="11"/>
        <v>23908.879119800451</v>
      </c>
      <c r="N14" s="23">
        <f>J14+L14+Grade8!I14</f>
        <v>23214.108694595212</v>
      </c>
      <c r="O14" s="23">
        <f t="shared" si="2"/>
        <v>653.77897011813161</v>
      </c>
      <c r="P14" s="23">
        <f t="shared" si="3"/>
        <v>438.01032451594887</v>
      </c>
      <c r="Q14" s="23"/>
    </row>
    <row r="15" spans="1:17" x14ac:dyDescent="0.2">
      <c r="A15" s="5">
        <v>24</v>
      </c>
      <c r="B15" s="1">
        <f t="shared" si="4"/>
        <v>1.2488629699476654</v>
      </c>
      <c r="C15" s="5">
        <f t="shared" si="5"/>
        <v>19925.239247463807</v>
      </c>
      <c r="D15" s="5">
        <f t="shared" si="6"/>
        <v>19566.244389924312</v>
      </c>
      <c r="E15" s="5">
        <f t="shared" si="7"/>
        <v>10066.244389924312</v>
      </c>
      <c r="F15" s="5">
        <f t="shared" si="8"/>
        <v>3588.3787933102876</v>
      </c>
      <c r="G15" s="5">
        <f t="shared" si="9"/>
        <v>15977.865596614025</v>
      </c>
      <c r="H15" s="23">
        <f t="shared" si="10"/>
        <v>9165.5343212630451</v>
      </c>
      <c r="I15" s="5">
        <f t="shared" si="0"/>
        <v>24382.660569212239</v>
      </c>
      <c r="J15" s="23"/>
      <c r="K15" s="23">
        <f t="shared" si="1"/>
        <v>31.955731193228051</v>
      </c>
      <c r="L15" s="23"/>
      <c r="M15" s="23">
        <f t="shared" si="11"/>
        <v>24414.616300405469</v>
      </c>
      <c r="N15" s="23">
        <f>J15+L15+Grade8!I15</f>
        <v>23701.609556960088</v>
      </c>
      <c r="O15" s="23">
        <f t="shared" si="2"/>
        <v>670.93934558210242</v>
      </c>
      <c r="P15" s="23">
        <f t="shared" si="3"/>
        <v>429.94139548076248</v>
      </c>
      <c r="Q15" s="23"/>
    </row>
    <row r="16" spans="1:17" x14ac:dyDescent="0.2">
      <c r="A16" s="5">
        <v>25</v>
      </c>
      <c r="B16" s="1">
        <f t="shared" si="4"/>
        <v>1.2800845441963571</v>
      </c>
      <c r="C16" s="5">
        <f t="shared" si="5"/>
        <v>20423.370228650401</v>
      </c>
      <c r="D16" s="5">
        <f t="shared" si="6"/>
        <v>20023.030499672419</v>
      </c>
      <c r="E16" s="5">
        <f t="shared" si="7"/>
        <v>10523.030499672419</v>
      </c>
      <c r="F16" s="5">
        <f t="shared" si="8"/>
        <v>3737.5194581430451</v>
      </c>
      <c r="G16" s="5">
        <f t="shared" si="9"/>
        <v>16285.511041529375</v>
      </c>
      <c r="H16" s="23">
        <f t="shared" si="10"/>
        <v>9394.672679294621</v>
      </c>
      <c r="I16" s="5">
        <f t="shared" si="0"/>
        <v>24900.425888442544</v>
      </c>
      <c r="J16" s="23"/>
      <c r="K16" s="23">
        <f t="shared" si="1"/>
        <v>32.57102208305875</v>
      </c>
      <c r="L16" s="23"/>
      <c r="M16" s="23">
        <f t="shared" si="11"/>
        <v>24932.996910525602</v>
      </c>
      <c r="N16" s="23">
        <f>J16+L16+Grade8!I16</f>
        <v>24201.297940884091</v>
      </c>
      <c r="O16" s="23">
        <f t="shared" si="2"/>
        <v>688.52873043266197</v>
      </c>
      <c r="P16" s="23">
        <f t="shared" si="3"/>
        <v>422.00798447788276</v>
      </c>
      <c r="Q16" s="23"/>
    </row>
    <row r="17" spans="1:17" x14ac:dyDescent="0.2">
      <c r="A17" s="5">
        <v>26</v>
      </c>
      <c r="B17" s="1">
        <f t="shared" si="4"/>
        <v>1.312086657801266</v>
      </c>
      <c r="C17" s="5">
        <f t="shared" si="5"/>
        <v>20933.954484366663</v>
      </c>
      <c r="D17" s="5">
        <f t="shared" si="6"/>
        <v>20491.236262164231</v>
      </c>
      <c r="E17" s="5">
        <f t="shared" si="7"/>
        <v>10991.236262164231</v>
      </c>
      <c r="F17" s="5">
        <f t="shared" si="8"/>
        <v>3890.3886395966215</v>
      </c>
      <c r="G17" s="5">
        <f t="shared" si="9"/>
        <v>16600.84762256761</v>
      </c>
      <c r="H17" s="23">
        <f t="shared" si="10"/>
        <v>9629.539496276986</v>
      </c>
      <c r="I17" s="5">
        <f t="shared" si="0"/>
        <v>25431.135340653607</v>
      </c>
      <c r="J17" s="23"/>
      <c r="K17" s="23">
        <f t="shared" si="1"/>
        <v>33.20169524513522</v>
      </c>
      <c r="L17" s="23"/>
      <c r="M17" s="23">
        <f t="shared" si="11"/>
        <v>25464.337035898741</v>
      </c>
      <c r="N17" s="23">
        <f>J17+L17+Grade8!I17</f>
        <v>24713.478534406189</v>
      </c>
      <c r="O17" s="23">
        <f t="shared" si="2"/>
        <v>706.55784990449251</v>
      </c>
      <c r="P17" s="23">
        <f t="shared" si="3"/>
        <v>414.2084238343752</v>
      </c>
      <c r="Q17" s="23"/>
    </row>
    <row r="18" spans="1:17" x14ac:dyDescent="0.2">
      <c r="A18" s="5">
        <v>27</v>
      </c>
      <c r="B18" s="1">
        <f t="shared" si="4"/>
        <v>1.3448888242462975</v>
      </c>
      <c r="C18" s="5">
        <f t="shared" si="5"/>
        <v>21457.303346475826</v>
      </c>
      <c r="D18" s="5">
        <f t="shared" si="6"/>
        <v>20971.147168718333</v>
      </c>
      <c r="E18" s="5">
        <f t="shared" si="7"/>
        <v>11471.147168718333</v>
      </c>
      <c r="F18" s="5">
        <f t="shared" si="8"/>
        <v>4047.0795505865358</v>
      </c>
      <c r="G18" s="5">
        <f t="shared" si="9"/>
        <v>16924.067618131798</v>
      </c>
      <c r="H18" s="23">
        <f t="shared" si="10"/>
        <v>9870.2779836839109</v>
      </c>
      <c r="I18" s="5">
        <f t="shared" si="0"/>
        <v>25975.112529169943</v>
      </c>
      <c r="J18" s="23"/>
      <c r="K18" s="23">
        <f t="shared" si="1"/>
        <v>33.848135236263595</v>
      </c>
      <c r="L18" s="23"/>
      <c r="M18" s="23">
        <f t="shared" si="11"/>
        <v>26008.960664406208</v>
      </c>
      <c r="N18" s="23">
        <f>J18+L18+Grade8!I18</f>
        <v>25238.46364276635</v>
      </c>
      <c r="O18" s="23">
        <f t="shared" si="2"/>
        <v>725.03769736310483</v>
      </c>
      <c r="P18" s="23">
        <f t="shared" si="3"/>
        <v>406.54103547252856</v>
      </c>
      <c r="Q18" s="23"/>
    </row>
    <row r="19" spans="1:17" x14ac:dyDescent="0.2">
      <c r="A19" s="5">
        <v>28</v>
      </c>
      <c r="B19" s="1">
        <f t="shared" si="4"/>
        <v>1.3785110448524549</v>
      </c>
      <c r="C19" s="5">
        <f t="shared" si="5"/>
        <v>21993.735930137722</v>
      </c>
      <c r="D19" s="5">
        <f t="shared" si="6"/>
        <v>21463.055847936292</v>
      </c>
      <c r="E19" s="5">
        <f t="shared" si="7"/>
        <v>11963.055847936292</v>
      </c>
      <c r="F19" s="5">
        <f t="shared" si="8"/>
        <v>4207.6877343511987</v>
      </c>
      <c r="G19" s="5">
        <f t="shared" si="9"/>
        <v>17255.368113585093</v>
      </c>
      <c r="H19" s="23">
        <f t="shared" si="10"/>
        <v>10117.034933276007</v>
      </c>
      <c r="I19" s="5">
        <f t="shared" si="0"/>
        <v>26532.689147399193</v>
      </c>
      <c r="J19" s="23"/>
      <c r="K19" s="23">
        <f t="shared" si="1"/>
        <v>34.510736227170185</v>
      </c>
      <c r="L19" s="23"/>
      <c r="M19" s="23">
        <f t="shared" si="11"/>
        <v>26567.199883626363</v>
      </c>
      <c r="N19" s="23">
        <f>J19+L19+Grade8!I19</f>
        <v>25776.573378835503</v>
      </c>
      <c r="O19" s="23">
        <f t="shared" si="2"/>
        <v>743.97954100819925</v>
      </c>
      <c r="P19" s="23">
        <f t="shared" si="3"/>
        <v>399.0041329907603</v>
      </c>
      <c r="Q19" s="23"/>
    </row>
    <row r="20" spans="1:17" x14ac:dyDescent="0.2">
      <c r="A20" s="5">
        <v>29</v>
      </c>
      <c r="B20" s="1">
        <f t="shared" si="4"/>
        <v>1.4129738209737661</v>
      </c>
      <c r="C20" s="5">
        <f t="shared" si="5"/>
        <v>22543.579328391163</v>
      </c>
      <c r="D20" s="5">
        <f t="shared" si="6"/>
        <v>21967.262244134698</v>
      </c>
      <c r="E20" s="5">
        <f t="shared" si="7"/>
        <v>12467.262244134698</v>
      </c>
      <c r="F20" s="5">
        <f t="shared" si="8"/>
        <v>4372.3111227099789</v>
      </c>
      <c r="G20" s="5">
        <f t="shared" si="9"/>
        <v>17594.951121424718</v>
      </c>
      <c r="H20" s="23">
        <f t="shared" si="10"/>
        <v>10369.960806607907</v>
      </c>
      <c r="I20" s="5">
        <f t="shared" si="0"/>
        <v>27104.205181084169</v>
      </c>
      <c r="J20" s="23"/>
      <c r="K20" s="23">
        <f t="shared" si="1"/>
        <v>35.189902242849435</v>
      </c>
      <c r="L20" s="23"/>
      <c r="M20" s="23">
        <f t="shared" si="11"/>
        <v>27139.395083327017</v>
      </c>
      <c r="N20" s="23">
        <f>J20+L20+Grade8!I20</f>
        <v>26328.135858306392</v>
      </c>
      <c r="O20" s="23">
        <f t="shared" si="2"/>
        <v>763.39493074440986</v>
      </c>
      <c r="P20" s="23">
        <f t="shared" si="3"/>
        <v>391.59602362190088</v>
      </c>
      <c r="Q20" s="23"/>
    </row>
    <row r="21" spans="1:17" x14ac:dyDescent="0.2">
      <c r="A21" s="5">
        <v>30</v>
      </c>
      <c r="B21" s="1">
        <f t="shared" si="4"/>
        <v>1.4482981664981105</v>
      </c>
      <c r="C21" s="5">
        <f t="shared" si="5"/>
        <v>23107.168811600946</v>
      </c>
      <c r="D21" s="5">
        <f t="shared" si="6"/>
        <v>22484.073800238068</v>
      </c>
      <c r="E21" s="5">
        <f t="shared" si="7"/>
        <v>12984.073800238068</v>
      </c>
      <c r="F21" s="5">
        <f t="shared" si="8"/>
        <v>4541.0500957777294</v>
      </c>
      <c r="G21" s="5">
        <f t="shared" si="9"/>
        <v>17943.023704460338</v>
      </c>
      <c r="H21" s="23">
        <f t="shared" si="10"/>
        <v>10629.209826773107</v>
      </c>
      <c r="I21" s="5">
        <f t="shared" si="0"/>
        <v>27690.009115611276</v>
      </c>
      <c r="J21" s="23"/>
      <c r="K21" s="23">
        <f t="shared" si="1"/>
        <v>35.886047408920675</v>
      </c>
      <c r="L21" s="23"/>
      <c r="M21" s="23">
        <f t="shared" si="11"/>
        <v>27725.895163020195</v>
      </c>
      <c r="N21" s="23">
        <f>J21+L21+Grade8!I21</f>
        <v>26893.487399764053</v>
      </c>
      <c r="O21" s="23">
        <f t="shared" si="2"/>
        <v>783.2957052240306</v>
      </c>
      <c r="P21" s="23">
        <f t="shared" si="3"/>
        <v>384.31501007504784</v>
      </c>
      <c r="Q21" s="23"/>
    </row>
    <row r="22" spans="1:17" x14ac:dyDescent="0.2">
      <c r="A22" s="5">
        <v>31</v>
      </c>
      <c r="B22" s="1">
        <f t="shared" si="4"/>
        <v>1.4845056206605631</v>
      </c>
      <c r="C22" s="5">
        <f t="shared" si="5"/>
        <v>23684.848031890964</v>
      </c>
      <c r="D22" s="5">
        <f t="shared" si="6"/>
        <v>23013.805645244014</v>
      </c>
      <c r="E22" s="5">
        <f t="shared" si="7"/>
        <v>13513.805645244014</v>
      </c>
      <c r="F22" s="5">
        <f t="shared" si="8"/>
        <v>4714.0075431721707</v>
      </c>
      <c r="G22" s="5">
        <f t="shared" si="9"/>
        <v>18299.798102071843</v>
      </c>
      <c r="H22" s="23">
        <f t="shared" si="10"/>
        <v>10894.940072442434</v>
      </c>
      <c r="I22" s="5">
        <f t="shared" si="0"/>
        <v>28290.458148501555</v>
      </c>
      <c r="J22" s="23"/>
      <c r="K22" s="23">
        <f t="shared" si="1"/>
        <v>36.599596204143687</v>
      </c>
      <c r="L22" s="23"/>
      <c r="M22" s="23">
        <f t="shared" si="11"/>
        <v>28327.0577447057</v>
      </c>
      <c r="N22" s="23">
        <f>J22+L22+Grade8!I22</f>
        <v>27472.972729758148</v>
      </c>
      <c r="O22" s="23">
        <f t="shared" si="2"/>
        <v>803.69399906564479</v>
      </c>
      <c r="P22" s="23">
        <f t="shared" si="3"/>
        <v>377.15939226646987</v>
      </c>
      <c r="Q22" s="23"/>
    </row>
    <row r="23" spans="1:17" x14ac:dyDescent="0.2">
      <c r="A23" s="5">
        <v>32</v>
      </c>
      <c r="B23" s="1">
        <f t="shared" si="4"/>
        <v>1.521618261177077</v>
      </c>
      <c r="C23" s="5">
        <f t="shared" si="5"/>
        <v>24276.969232688236</v>
      </c>
      <c r="D23" s="5">
        <f t="shared" si="6"/>
        <v>23556.780786375111</v>
      </c>
      <c r="E23" s="5">
        <f t="shared" si="7"/>
        <v>14056.780786375111</v>
      </c>
      <c r="F23" s="5">
        <f t="shared" si="8"/>
        <v>4891.2889267514738</v>
      </c>
      <c r="G23" s="5">
        <f t="shared" si="9"/>
        <v>18665.491859623638</v>
      </c>
      <c r="H23" s="23">
        <f t="shared" si="10"/>
        <v>11167.313574253492</v>
      </c>
      <c r="I23" s="5">
        <f t="shared" si="0"/>
        <v>28905.918407214092</v>
      </c>
      <c r="J23" s="23"/>
      <c r="K23" s="23">
        <f t="shared" si="1"/>
        <v>37.330983719247278</v>
      </c>
      <c r="L23" s="23"/>
      <c r="M23" s="23">
        <f t="shared" si="11"/>
        <v>28943.249390933339</v>
      </c>
      <c r="N23" s="23">
        <f>J23+L23+Grade8!I23</f>
        <v>28066.945193002106</v>
      </c>
      <c r="O23" s="23">
        <f t="shared" si="2"/>
        <v>824.60225025329089</v>
      </c>
      <c r="P23" s="23">
        <f t="shared" si="3"/>
        <v>370.12746894511486</v>
      </c>
      <c r="Q23" s="23"/>
    </row>
    <row r="24" spans="1:17" x14ac:dyDescent="0.2">
      <c r="A24" s="5">
        <v>33</v>
      </c>
      <c r="B24" s="1">
        <f t="shared" si="4"/>
        <v>1.559658717706504</v>
      </c>
      <c r="C24" s="5">
        <f t="shared" si="5"/>
        <v>24883.893463505443</v>
      </c>
      <c r="D24" s="5">
        <f t="shared" si="6"/>
        <v>24113.330306034492</v>
      </c>
      <c r="E24" s="5">
        <f t="shared" si="7"/>
        <v>14613.330306034492</v>
      </c>
      <c r="F24" s="5">
        <f t="shared" si="8"/>
        <v>5073.0023449202617</v>
      </c>
      <c r="G24" s="5">
        <f t="shared" si="9"/>
        <v>19040.327961114228</v>
      </c>
      <c r="H24" s="23">
        <f t="shared" si="10"/>
        <v>11446.49641360983</v>
      </c>
      <c r="I24" s="5">
        <f t="shared" si="0"/>
        <v>29536.765172394444</v>
      </c>
      <c r="J24" s="23"/>
      <c r="K24" s="23">
        <f t="shared" si="1"/>
        <v>38.080655922228459</v>
      </c>
      <c r="L24" s="23"/>
      <c r="M24" s="23">
        <f t="shared" si="11"/>
        <v>29574.845828316673</v>
      </c>
      <c r="N24" s="23">
        <f>J24+L24+Grade8!I24</f>
        <v>28675.766967827156</v>
      </c>
      <c r="O24" s="23">
        <f t="shared" si="2"/>
        <v>846.03320772063478</v>
      </c>
      <c r="P24" s="23">
        <f t="shared" si="3"/>
        <v>363.21753921787575</v>
      </c>
      <c r="Q24" s="23"/>
    </row>
    <row r="25" spans="1:17" x14ac:dyDescent="0.2">
      <c r="A25" s="5">
        <v>34</v>
      </c>
      <c r="B25" s="1">
        <f t="shared" si="4"/>
        <v>1.5986501856491666</v>
      </c>
      <c r="C25" s="5">
        <f t="shared" si="5"/>
        <v>25505.990800093081</v>
      </c>
      <c r="D25" s="5">
        <f t="shared" si="6"/>
        <v>24683.793563685354</v>
      </c>
      <c r="E25" s="5">
        <f t="shared" si="7"/>
        <v>15183.793563685354</v>
      </c>
      <c r="F25" s="5">
        <f t="shared" si="8"/>
        <v>5259.2585985432679</v>
      </c>
      <c r="G25" s="5">
        <f t="shared" si="9"/>
        <v>19424.534965142087</v>
      </c>
      <c r="H25" s="23">
        <f t="shared" si="10"/>
        <v>11732.658823950074</v>
      </c>
      <c r="I25" s="5">
        <f t="shared" si="0"/>
        <v>30183.383106704307</v>
      </c>
      <c r="J25" s="23"/>
      <c r="K25" s="23">
        <f t="shared" si="1"/>
        <v>38.849069930284173</v>
      </c>
      <c r="L25" s="23"/>
      <c r="M25" s="23">
        <f t="shared" si="11"/>
        <v>30222.232176634592</v>
      </c>
      <c r="N25" s="23">
        <f>J25+L25+Grade8!I25</f>
        <v>29299.809287022836</v>
      </c>
      <c r="O25" s="23">
        <f t="shared" si="2"/>
        <v>867.99993912466152</v>
      </c>
      <c r="P25" s="23">
        <f t="shared" si="3"/>
        <v>356.42790397950529</v>
      </c>
      <c r="Q25" s="23"/>
    </row>
    <row r="26" spans="1:17" x14ac:dyDescent="0.2">
      <c r="A26" s="5">
        <v>35</v>
      </c>
      <c r="B26" s="1">
        <f t="shared" si="4"/>
        <v>1.6386164402903955</v>
      </c>
      <c r="C26" s="5">
        <f t="shared" si="5"/>
        <v>26143.640570095402</v>
      </c>
      <c r="D26" s="5">
        <f t="shared" si="6"/>
        <v>25268.518402777485</v>
      </c>
      <c r="E26" s="5">
        <f t="shared" si="7"/>
        <v>15768.518402777485</v>
      </c>
      <c r="F26" s="5">
        <f t="shared" si="8"/>
        <v>5450.171258506849</v>
      </c>
      <c r="G26" s="5">
        <f t="shared" si="9"/>
        <v>19818.347144270636</v>
      </c>
      <c r="H26" s="23">
        <f t="shared" si="10"/>
        <v>12025.975294548825</v>
      </c>
      <c r="I26" s="5">
        <f t="shared" si="0"/>
        <v>30846.16648937191</v>
      </c>
      <c r="J26" s="23"/>
      <c r="K26" s="23">
        <f t="shared" si="1"/>
        <v>39.636694288541271</v>
      </c>
      <c r="L26" s="23"/>
      <c r="M26" s="23">
        <f t="shared" si="11"/>
        <v>30885.80318366045</v>
      </c>
      <c r="N26" s="23">
        <f>J26+L26+Grade8!I26</f>
        <v>29939.452664198405</v>
      </c>
      <c r="O26" s="23">
        <f t="shared" si="2"/>
        <v>890.51583881378554</v>
      </c>
      <c r="P26" s="23">
        <f t="shared" si="3"/>
        <v>349.75686725197085</v>
      </c>
      <c r="Q26" s="23"/>
    </row>
    <row r="27" spans="1:17" x14ac:dyDescent="0.2">
      <c r="A27" s="5">
        <v>36</v>
      </c>
      <c r="B27" s="1">
        <f t="shared" si="4"/>
        <v>1.6795818512976552</v>
      </c>
      <c r="C27" s="5">
        <f t="shared" si="5"/>
        <v>26797.231584347785</v>
      </c>
      <c r="D27" s="5">
        <f t="shared" si="6"/>
        <v>25867.861362846917</v>
      </c>
      <c r="E27" s="5">
        <f t="shared" si="7"/>
        <v>16367.861362846917</v>
      </c>
      <c r="F27" s="5">
        <f t="shared" si="8"/>
        <v>5645.8567349695186</v>
      </c>
      <c r="G27" s="5">
        <f t="shared" si="9"/>
        <v>20222.004627877399</v>
      </c>
      <c r="H27" s="23">
        <f t="shared" si="10"/>
        <v>12326.624676912546</v>
      </c>
      <c r="I27" s="5">
        <f t="shared" si="0"/>
        <v>31525.519456606205</v>
      </c>
      <c r="J27" s="23"/>
      <c r="K27" s="23">
        <f t="shared" si="1"/>
        <v>40.4440092557548</v>
      </c>
      <c r="L27" s="23"/>
      <c r="M27" s="23">
        <f t="shared" si="11"/>
        <v>31565.963465861962</v>
      </c>
      <c r="N27" s="23">
        <f>J27+L27+Grade8!I27</f>
        <v>30595.087125803359</v>
      </c>
      <c r="O27" s="23">
        <f t="shared" si="2"/>
        <v>913.59463599514424</v>
      </c>
      <c r="P27" s="23">
        <f t="shared" si="3"/>
        <v>343.20273743770207</v>
      </c>
      <c r="Q27" s="23"/>
    </row>
    <row r="28" spans="1:17" x14ac:dyDescent="0.2">
      <c r="A28" s="5">
        <v>37</v>
      </c>
      <c r="B28" s="1">
        <f t="shared" si="4"/>
        <v>1.7215713975800966</v>
      </c>
      <c r="C28" s="5">
        <f t="shared" si="5"/>
        <v>27467.162373956482</v>
      </c>
      <c r="D28" s="5">
        <f t="shared" si="6"/>
        <v>26482.187896918094</v>
      </c>
      <c r="E28" s="5">
        <f t="shared" si="7"/>
        <v>16982.187896918094</v>
      </c>
      <c r="F28" s="5">
        <f t="shared" si="8"/>
        <v>5846.4343483437578</v>
      </c>
      <c r="G28" s="5">
        <f t="shared" si="9"/>
        <v>20635.753548574336</v>
      </c>
      <c r="H28" s="23">
        <f t="shared" si="10"/>
        <v>12634.790293835358</v>
      </c>
      <c r="I28" s="5">
        <f t="shared" si="0"/>
        <v>32221.856248021359</v>
      </c>
      <c r="J28" s="23"/>
      <c r="K28" s="23">
        <f t="shared" si="1"/>
        <v>41.271507097148671</v>
      </c>
      <c r="L28" s="23"/>
      <c r="M28" s="23">
        <f t="shared" si="11"/>
        <v>32263.127755118509</v>
      </c>
      <c r="N28" s="23">
        <f>J28+L28+Grade8!I28</f>
        <v>31267.112448948446</v>
      </c>
      <c r="O28" s="23">
        <f t="shared" si="2"/>
        <v>937.25040310602719</v>
      </c>
      <c r="P28" s="23">
        <f t="shared" si="3"/>
        <v>336.76382849101867</v>
      </c>
      <c r="Q28" s="23"/>
    </row>
    <row r="29" spans="1:17" x14ac:dyDescent="0.2">
      <c r="A29" s="5">
        <v>38</v>
      </c>
      <c r="B29" s="1">
        <f t="shared" si="4"/>
        <v>1.7646106825195991</v>
      </c>
      <c r="C29" s="5">
        <f t="shared" si="5"/>
        <v>28153.841433305395</v>
      </c>
      <c r="D29" s="5">
        <f t="shared" si="6"/>
        <v>27111.872594341046</v>
      </c>
      <c r="E29" s="5">
        <f t="shared" si="7"/>
        <v>17611.872594341046</v>
      </c>
      <c r="F29" s="5">
        <f t="shared" si="8"/>
        <v>6052.0264020523518</v>
      </c>
      <c r="G29" s="5">
        <f t="shared" si="9"/>
        <v>21059.846192288693</v>
      </c>
      <c r="H29" s="23">
        <f t="shared" si="10"/>
        <v>12950.660051181243</v>
      </c>
      <c r="I29" s="5">
        <f t="shared" si="0"/>
        <v>32935.601459221893</v>
      </c>
      <c r="J29" s="23"/>
      <c r="K29" s="23">
        <f t="shared" si="1"/>
        <v>42.119692384577384</v>
      </c>
      <c r="L29" s="23"/>
      <c r="M29" s="23">
        <f t="shared" si="11"/>
        <v>32977.721151606471</v>
      </c>
      <c r="N29" s="23">
        <f>J29+L29+Grade8!I29</f>
        <v>31955.93840517215</v>
      </c>
      <c r="O29" s="23">
        <f t="shared" si="2"/>
        <v>961.49756439469513</v>
      </c>
      <c r="P29" s="23">
        <f t="shared" si="3"/>
        <v>330.43846101188853</v>
      </c>
      <c r="Q29" s="23"/>
    </row>
    <row r="30" spans="1:17" x14ac:dyDescent="0.2">
      <c r="A30" s="5">
        <v>39</v>
      </c>
      <c r="B30" s="1">
        <f t="shared" si="4"/>
        <v>1.8087259495825889</v>
      </c>
      <c r="C30" s="5">
        <f t="shared" si="5"/>
        <v>28857.687469138025</v>
      </c>
      <c r="D30" s="5">
        <f t="shared" si="6"/>
        <v>27757.299409199568</v>
      </c>
      <c r="E30" s="5">
        <f t="shared" si="7"/>
        <v>18257.299409199568</v>
      </c>
      <c r="F30" s="5">
        <f t="shared" si="8"/>
        <v>6262.7582571036583</v>
      </c>
      <c r="G30" s="5">
        <f t="shared" si="9"/>
        <v>21494.54115209591</v>
      </c>
      <c r="H30" s="23">
        <f t="shared" si="10"/>
        <v>13274.426552460773</v>
      </c>
      <c r="I30" s="5">
        <f t="shared" si="0"/>
        <v>33667.190300702438</v>
      </c>
      <c r="J30" s="23"/>
      <c r="K30" s="23">
        <f t="shared" si="1"/>
        <v>42.989082304191818</v>
      </c>
      <c r="L30" s="23"/>
      <c r="M30" s="23">
        <f t="shared" si="11"/>
        <v>33710.179383006631</v>
      </c>
      <c r="N30" s="23">
        <f>J30+L30+Grade8!I30</f>
        <v>32661.985010301451</v>
      </c>
      <c r="O30" s="23">
        <f t="shared" si="2"/>
        <v>986.35090471557328</v>
      </c>
      <c r="P30" s="23">
        <f t="shared" si="3"/>
        <v>324.22496326583172</v>
      </c>
      <c r="Q30" s="23"/>
    </row>
    <row r="31" spans="1:17" x14ac:dyDescent="0.2">
      <c r="A31" s="5">
        <v>40</v>
      </c>
      <c r="B31" s="1">
        <f t="shared" si="4"/>
        <v>1.8539440983221533</v>
      </c>
      <c r="C31" s="5">
        <f t="shared" si="5"/>
        <v>29579.129655866469</v>
      </c>
      <c r="D31" s="5">
        <f t="shared" si="6"/>
        <v>28418.861894429552</v>
      </c>
      <c r="E31" s="5">
        <f t="shared" si="7"/>
        <v>18918.861894429552</v>
      </c>
      <c r="F31" s="5">
        <f t="shared" si="8"/>
        <v>6478.7584085312483</v>
      </c>
      <c r="G31" s="5">
        <f t="shared" si="9"/>
        <v>21940.103485898304</v>
      </c>
      <c r="H31" s="23">
        <f t="shared" si="10"/>
        <v>13606.287216272291</v>
      </c>
      <c r="I31" s="5">
        <f t="shared" si="0"/>
        <v>34417.068863219996</v>
      </c>
      <c r="J31" s="23"/>
      <c r="K31" s="23">
        <f t="shared" si="1"/>
        <v>43.880206971796611</v>
      </c>
      <c r="L31" s="23"/>
      <c r="M31" s="23">
        <f t="shared" si="11"/>
        <v>34460.949070191789</v>
      </c>
      <c r="N31" s="23">
        <f>J31+L31+Grade8!I31</f>
        <v>33385.682780558986</v>
      </c>
      <c r="O31" s="23">
        <f t="shared" si="2"/>
        <v>1011.8255785444718</v>
      </c>
      <c r="P31" s="23">
        <f t="shared" si="3"/>
        <v>318.12167213380087</v>
      </c>
      <c r="Q31" s="23"/>
    </row>
    <row r="32" spans="1:17" x14ac:dyDescent="0.2">
      <c r="A32" s="5">
        <v>41</v>
      </c>
      <c r="B32" s="1">
        <f t="shared" si="4"/>
        <v>1.9002927007802071</v>
      </c>
      <c r="C32" s="5">
        <f t="shared" si="5"/>
        <v>30318.607897263129</v>
      </c>
      <c r="D32" s="5">
        <f t="shared" si="6"/>
        <v>29096.963441790289</v>
      </c>
      <c r="E32" s="5">
        <f t="shared" si="7"/>
        <v>19596.963441790289</v>
      </c>
      <c r="F32" s="5">
        <f t="shared" si="8"/>
        <v>6700.1585637445296</v>
      </c>
      <c r="G32" s="5">
        <f t="shared" si="9"/>
        <v>22396.804878045761</v>
      </c>
      <c r="H32" s="23">
        <f t="shared" si="10"/>
        <v>13946.444396679097</v>
      </c>
      <c r="I32" s="5">
        <f t="shared" si="0"/>
        <v>35185.694389800497</v>
      </c>
      <c r="J32" s="23"/>
      <c r="K32" s="23">
        <f t="shared" si="1"/>
        <v>44.79360975609152</v>
      </c>
      <c r="L32" s="23"/>
      <c r="M32" s="23">
        <f t="shared" si="11"/>
        <v>35230.487999556586</v>
      </c>
      <c r="N32" s="23">
        <f>J32+L32+Grade8!I32</f>
        <v>34127.47299507296</v>
      </c>
      <c r="O32" s="23">
        <f t="shared" si="2"/>
        <v>1037.9371192190949</v>
      </c>
      <c r="P32" s="23">
        <f t="shared" si="3"/>
        <v>312.1269339955079</v>
      </c>
      <c r="Q32" s="23"/>
    </row>
    <row r="33" spans="1:17" x14ac:dyDescent="0.2">
      <c r="A33" s="5">
        <v>42</v>
      </c>
      <c r="B33" s="1">
        <f t="shared" si="4"/>
        <v>1.9478000182997122</v>
      </c>
      <c r="C33" s="5">
        <f t="shared" si="5"/>
        <v>31076.573094694708</v>
      </c>
      <c r="D33" s="5">
        <f t="shared" si="6"/>
        <v>29792.017527835047</v>
      </c>
      <c r="E33" s="5">
        <f t="shared" si="7"/>
        <v>20292.017527835047</v>
      </c>
      <c r="F33" s="5">
        <f t="shared" si="8"/>
        <v>6927.0937228381426</v>
      </c>
      <c r="G33" s="5">
        <f t="shared" si="9"/>
        <v>22864.923804996906</v>
      </c>
      <c r="H33" s="23">
        <f t="shared" si="10"/>
        <v>14295.105506596074</v>
      </c>
      <c r="I33" s="5">
        <f t="shared" si="0"/>
        <v>35973.53555454551</v>
      </c>
      <c r="J33" s="23"/>
      <c r="K33" s="23">
        <f t="shared" si="1"/>
        <v>45.729847609993811</v>
      </c>
      <c r="L33" s="23"/>
      <c r="M33" s="23">
        <f t="shared" si="11"/>
        <v>36019.265402155506</v>
      </c>
      <c r="N33" s="23">
        <f>J33+L33+Grade8!I33</f>
        <v>34887.807964949789</v>
      </c>
      <c r="O33" s="23">
        <f t="shared" si="2"/>
        <v>1064.7014484105775</v>
      </c>
      <c r="P33" s="23">
        <f t="shared" si="3"/>
        <v>306.23910554962481</v>
      </c>
      <c r="Q33" s="23"/>
    </row>
    <row r="34" spans="1:17" x14ac:dyDescent="0.2">
      <c r="A34" s="5">
        <v>43</v>
      </c>
      <c r="B34" s="1">
        <f t="shared" si="4"/>
        <v>1.9964950187572048</v>
      </c>
      <c r="C34" s="5">
        <f t="shared" si="5"/>
        <v>31853.487422062073</v>
      </c>
      <c r="D34" s="5">
        <f t="shared" si="6"/>
        <v>30504.447966030923</v>
      </c>
      <c r="E34" s="5">
        <f t="shared" si="7"/>
        <v>21004.447966030923</v>
      </c>
      <c r="F34" s="5">
        <f t="shared" si="8"/>
        <v>7159.7022609090964</v>
      </c>
      <c r="G34" s="5">
        <f t="shared" si="9"/>
        <v>23344.745705121826</v>
      </c>
      <c r="H34" s="23">
        <f t="shared" si="10"/>
        <v>14652.483144260974</v>
      </c>
      <c r="I34" s="5">
        <f t="shared" si="0"/>
        <v>36781.07274840914</v>
      </c>
      <c r="J34" s="23"/>
      <c r="K34" s="23">
        <f t="shared" si="1"/>
        <v>46.689491410243654</v>
      </c>
      <c r="L34" s="23"/>
      <c r="M34" s="23">
        <f t="shared" si="11"/>
        <v>36827.762239819385</v>
      </c>
      <c r="N34" s="23">
        <f>J34+L34+Grade8!I34</f>
        <v>35667.151309073532</v>
      </c>
      <c r="O34" s="23">
        <f t="shared" si="2"/>
        <v>1092.134885831847</v>
      </c>
      <c r="P34" s="23">
        <f t="shared" si="3"/>
        <v>300.45655457409555</v>
      </c>
      <c r="Q34" s="23"/>
    </row>
    <row r="35" spans="1:17" x14ac:dyDescent="0.2">
      <c r="A35" s="5">
        <v>44</v>
      </c>
      <c r="B35" s="1">
        <f t="shared" si="4"/>
        <v>2.0464073942261352</v>
      </c>
      <c r="C35" s="5">
        <f t="shared" si="5"/>
        <v>32649.824607613627</v>
      </c>
      <c r="D35" s="5">
        <f t="shared" si="6"/>
        <v>31234.689165181699</v>
      </c>
      <c r="E35" s="5">
        <f t="shared" si="7"/>
        <v>21734.689165181699</v>
      </c>
      <c r="F35" s="5">
        <f t="shared" si="8"/>
        <v>7398.1260124318251</v>
      </c>
      <c r="G35" s="5">
        <f t="shared" si="9"/>
        <v>23836.563152749874</v>
      </c>
      <c r="H35" s="23">
        <f t="shared" si="10"/>
        <v>15018.7952228675</v>
      </c>
      <c r="I35" s="5">
        <f t="shared" si="0"/>
        <v>37608.798372119374</v>
      </c>
      <c r="J35" s="23"/>
      <c r="K35" s="23">
        <f t="shared" si="1"/>
        <v>47.67312630549975</v>
      </c>
      <c r="L35" s="23"/>
      <c r="M35" s="23">
        <f t="shared" si="11"/>
        <v>37656.471498424871</v>
      </c>
      <c r="N35" s="23">
        <f>J35+L35+Grade8!I35</f>
        <v>36465.978236800365</v>
      </c>
      <c r="O35" s="23">
        <f t="shared" si="2"/>
        <v>1120.2541591886627</v>
      </c>
      <c r="P35" s="23">
        <f t="shared" si="3"/>
        <v>294.77766062961911</v>
      </c>
      <c r="Q35" s="23"/>
    </row>
    <row r="36" spans="1:17" x14ac:dyDescent="0.2">
      <c r="A36" s="5">
        <v>45</v>
      </c>
      <c r="B36" s="1">
        <f t="shared" si="4"/>
        <v>2.097567579081788</v>
      </c>
      <c r="C36" s="5">
        <f t="shared" si="5"/>
        <v>33466.070222803959</v>
      </c>
      <c r="D36" s="5">
        <f t="shared" si="6"/>
        <v>31983.186394311229</v>
      </c>
      <c r="E36" s="5">
        <f t="shared" si="7"/>
        <v>22483.186394311229</v>
      </c>
      <c r="F36" s="5">
        <f t="shared" si="8"/>
        <v>7642.5103577426162</v>
      </c>
      <c r="G36" s="5">
        <f t="shared" si="9"/>
        <v>24340.676036568613</v>
      </c>
      <c r="H36" s="23">
        <f t="shared" si="10"/>
        <v>15394.265103439186</v>
      </c>
      <c r="I36" s="5">
        <f t="shared" si="0"/>
        <v>38457.217136422347</v>
      </c>
      <c r="J36" s="23"/>
      <c r="K36" s="23">
        <f t="shared" si="1"/>
        <v>48.681352073137226</v>
      </c>
      <c r="L36" s="23"/>
      <c r="M36" s="23">
        <f t="shared" si="11"/>
        <v>38505.898488495484</v>
      </c>
      <c r="N36" s="23">
        <f>J36+L36+Grade8!I36</f>
        <v>37284.775837720379</v>
      </c>
      <c r="O36" s="23">
        <f t="shared" si="2"/>
        <v>1149.0764143793738</v>
      </c>
      <c r="P36" s="23">
        <f t="shared" si="3"/>
        <v>289.20081570923992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2.1500067685588333</v>
      </c>
      <c r="C37" s="5">
        <f t="shared" ref="C37:C56" si="13">pretaxincome*B37/expnorm</f>
        <v>34302.721978374066</v>
      </c>
      <c r="D37" s="5">
        <f t="shared" ref="D37:D56" si="14">IF(A37&lt;startage,1,0)*(C37*(1-initialunempprob))+IF(A37=startage,1,0)*(C37*(1-unempprob))+IF(A37&gt;startage,1,0)*(C37*(1-unempprob)+unempprob*300*52)</f>
        <v>32750.396054169018</v>
      </c>
      <c r="E37" s="5">
        <f t="shared" si="7"/>
        <v>23250.396054169018</v>
      </c>
      <c r="F37" s="5">
        <f t="shared" si="8"/>
        <v>7893.0043116861843</v>
      </c>
      <c r="G37" s="5">
        <f t="shared" si="9"/>
        <v>24857.391742482832</v>
      </c>
      <c r="H37" s="23">
        <f t="shared" si="10"/>
        <v>15779.121731025169</v>
      </c>
      <c r="I37" s="5">
        <f t="shared" ref="I37:I56" si="15">G37+IF(A37&lt;startage,1,0)*(H37*(1-initialunempprob))+IF(A37&gt;=startage,1,0)*(H37*(1-unempprob))</f>
        <v>39326.846369832914</v>
      </c>
      <c r="J37" s="23"/>
      <c r="K37" s="23">
        <f t="shared" ref="K37:K56" si="16">IF(A37&gt;=startage,1,0)*0.002*G37</f>
        <v>49.714783484965665</v>
      </c>
      <c r="L37" s="23"/>
      <c r="M37" s="23">
        <f t="shared" si="11"/>
        <v>39376.561153317882</v>
      </c>
      <c r="N37" s="23">
        <f>J37+L37+Grade8!I37</f>
        <v>38124.04337866338</v>
      </c>
      <c r="O37" s="23">
        <f t="shared" ref="O37:O68" si="17">IF(A37&lt;startage,1,0)*(M37-N37)+IF(A37&gt;=startage,1,0)*(completionprob*(part*(I37-N37)+K37))</f>
        <v>1178.6192259498841</v>
      </c>
      <c r="P37" s="23">
        <f t="shared" ref="P37:P68" si="18">O37/return^(A37-startage+1)</f>
        <v>283.72442483691447</v>
      </c>
      <c r="Q37" s="23"/>
    </row>
    <row r="38" spans="1:17" x14ac:dyDescent="0.2">
      <c r="A38" s="5">
        <v>47</v>
      </c>
      <c r="B38" s="1">
        <f t="shared" si="12"/>
        <v>2.2037569377728037</v>
      </c>
      <c r="C38" s="5">
        <f t="shared" si="13"/>
        <v>35160.290027833413</v>
      </c>
      <c r="D38" s="5">
        <f t="shared" si="14"/>
        <v>33536.785955523243</v>
      </c>
      <c r="E38" s="5">
        <f t="shared" si="7"/>
        <v>24036.785955523243</v>
      </c>
      <c r="F38" s="5">
        <f t="shared" si="8"/>
        <v>8149.7606144783385</v>
      </c>
      <c r="G38" s="5">
        <f t="shared" si="9"/>
        <v>25387.025341044904</v>
      </c>
      <c r="H38" s="23">
        <f t="shared" ref="H38:H56" si="19">benefits*B38/expnorm</f>
        <v>16173.599774300794</v>
      </c>
      <c r="I38" s="5">
        <f t="shared" si="15"/>
        <v>40218.21633407873</v>
      </c>
      <c r="J38" s="23"/>
      <c r="K38" s="23">
        <f t="shared" si="16"/>
        <v>50.774050682089808</v>
      </c>
      <c r="L38" s="23"/>
      <c r="M38" s="23">
        <f t="shared" si="11"/>
        <v>40268.990384760822</v>
      </c>
      <c r="N38" s="23">
        <f>J38+L38+Grade8!I38</f>
        <v>38984.292608129967</v>
      </c>
      <c r="O38" s="23">
        <f t="shared" si="17"/>
        <v>1208.9006078096331</v>
      </c>
      <c r="P38" s="23">
        <f t="shared" si="18"/>
        <v>278.34690661757998</v>
      </c>
      <c r="Q38" s="23"/>
    </row>
    <row r="39" spans="1:17" x14ac:dyDescent="0.2">
      <c r="A39" s="5">
        <v>48</v>
      </c>
      <c r="B39" s="1">
        <f t="shared" si="12"/>
        <v>2.2588508612171236</v>
      </c>
      <c r="C39" s="5">
        <f t="shared" si="13"/>
        <v>36039.297278529251</v>
      </c>
      <c r="D39" s="5">
        <f t="shared" si="14"/>
        <v>34342.835604411324</v>
      </c>
      <c r="E39" s="5">
        <f t="shared" si="7"/>
        <v>24842.835604411324</v>
      </c>
      <c r="F39" s="5">
        <f t="shared" si="8"/>
        <v>8412.9358248402968</v>
      </c>
      <c r="G39" s="5">
        <f t="shared" si="9"/>
        <v>25929.899779571027</v>
      </c>
      <c r="H39" s="23">
        <f t="shared" si="19"/>
        <v>16577.939768658311</v>
      </c>
      <c r="I39" s="5">
        <f t="shared" si="15"/>
        <v>41131.870547430699</v>
      </c>
      <c r="J39" s="23"/>
      <c r="K39" s="23">
        <f t="shared" si="16"/>
        <v>51.859799559142054</v>
      </c>
      <c r="L39" s="23"/>
      <c r="M39" s="23">
        <f t="shared" si="11"/>
        <v>41183.73034698984</v>
      </c>
      <c r="N39" s="23">
        <f>J39+L39+Grade8!I39</f>
        <v>39866.048068333213</v>
      </c>
      <c r="O39" s="23">
        <f t="shared" si="17"/>
        <v>1239.9390242158863</v>
      </c>
      <c r="P39" s="23">
        <f t="shared" si="18"/>
        <v>273.06669374146236</v>
      </c>
      <c r="Q39" s="23"/>
    </row>
    <row r="40" spans="1:17" x14ac:dyDescent="0.2">
      <c r="A40" s="5">
        <v>49</v>
      </c>
      <c r="B40" s="1">
        <f t="shared" si="12"/>
        <v>2.3153221327475517</v>
      </c>
      <c r="C40" s="5">
        <f t="shared" si="13"/>
        <v>36940.279710492476</v>
      </c>
      <c r="D40" s="5">
        <f t="shared" si="14"/>
        <v>35169.036494521606</v>
      </c>
      <c r="E40" s="5">
        <f t="shared" si="7"/>
        <v>25669.036494521606</v>
      </c>
      <c r="F40" s="5">
        <f t="shared" si="8"/>
        <v>8682.6904154613039</v>
      </c>
      <c r="G40" s="5">
        <f t="shared" si="9"/>
        <v>26486.346079060302</v>
      </c>
      <c r="H40" s="23">
        <f t="shared" si="19"/>
        <v>16992.388262874771</v>
      </c>
      <c r="I40" s="5">
        <f t="shared" si="15"/>
        <v>42068.366116116464</v>
      </c>
      <c r="J40" s="23"/>
      <c r="K40" s="23">
        <f t="shared" si="16"/>
        <v>52.972692158120608</v>
      </c>
      <c r="L40" s="23"/>
      <c r="M40" s="23">
        <f t="shared" si="11"/>
        <v>42121.338808274588</v>
      </c>
      <c r="N40" s="23">
        <f>J40+L40+Grade8!I40</f>
        <v>40769.847415041542</v>
      </c>
      <c r="O40" s="23">
        <f t="shared" si="17"/>
        <v>1271.7534010322925</v>
      </c>
      <c r="P40" s="23">
        <f t="shared" si="18"/>
        <v>267.88223344486602</v>
      </c>
      <c r="Q40" s="23"/>
    </row>
    <row r="41" spans="1:17" x14ac:dyDescent="0.2">
      <c r="A41" s="5">
        <v>50</v>
      </c>
      <c r="B41" s="1">
        <f t="shared" si="12"/>
        <v>2.3732051860662402</v>
      </c>
      <c r="C41" s="5">
        <f t="shared" si="13"/>
        <v>37863.78670325478</v>
      </c>
      <c r="D41" s="5">
        <f t="shared" si="14"/>
        <v>36015.892406884639</v>
      </c>
      <c r="E41" s="5">
        <f t="shared" si="7"/>
        <v>26515.892406884639</v>
      </c>
      <c r="F41" s="5">
        <f t="shared" si="8"/>
        <v>8959.1888708478346</v>
      </c>
      <c r="G41" s="5">
        <f t="shared" si="9"/>
        <v>27056.703536036803</v>
      </c>
      <c r="H41" s="23">
        <f t="shared" si="19"/>
        <v>17417.197969446639</v>
      </c>
      <c r="I41" s="5">
        <f t="shared" si="15"/>
        <v>43028.274074019369</v>
      </c>
      <c r="J41" s="23"/>
      <c r="K41" s="23">
        <f t="shared" si="16"/>
        <v>54.113407072073606</v>
      </c>
      <c r="L41" s="23"/>
      <c r="M41" s="23">
        <f t="shared" si="11"/>
        <v>43082.387481091442</v>
      </c>
      <c r="N41" s="23">
        <f>J41+L41+Grade8!I41</f>
        <v>41696.241745417574</v>
      </c>
      <c r="O41" s="23">
        <f t="shared" si="17"/>
        <v>1304.3631372691109</v>
      </c>
      <c r="P41" s="23">
        <f t="shared" si="18"/>
        <v>262.79198792988905</v>
      </c>
      <c r="Q41" s="23"/>
    </row>
    <row r="42" spans="1:17" x14ac:dyDescent="0.2">
      <c r="A42" s="5">
        <v>51</v>
      </c>
      <c r="B42" s="1">
        <f t="shared" si="12"/>
        <v>2.4325353157178964</v>
      </c>
      <c r="C42" s="5">
        <f t="shared" si="13"/>
        <v>38810.381370836163</v>
      </c>
      <c r="D42" s="5">
        <f t="shared" si="14"/>
        <v>36883.919717056764</v>
      </c>
      <c r="E42" s="5">
        <f t="shared" si="7"/>
        <v>27383.919717056764</v>
      </c>
      <c r="F42" s="5">
        <f t="shared" si="8"/>
        <v>9242.599787619034</v>
      </c>
      <c r="G42" s="5">
        <f t="shared" si="9"/>
        <v>27641.31992943773</v>
      </c>
      <c r="H42" s="23">
        <f t="shared" si="19"/>
        <v>17852.627918682803</v>
      </c>
      <c r="I42" s="5">
        <f t="shared" si="15"/>
        <v>44012.179730869859</v>
      </c>
      <c r="J42" s="23"/>
      <c r="K42" s="23">
        <f t="shared" si="16"/>
        <v>55.282639858875463</v>
      </c>
      <c r="L42" s="23"/>
      <c r="M42" s="23">
        <f t="shared" si="11"/>
        <v>44067.462370728732</v>
      </c>
      <c r="N42" s="23">
        <f>J42+L42+Grade8!I42</f>
        <v>42645.795934053014</v>
      </c>
      <c r="O42" s="23">
        <f t="shared" si="17"/>
        <v>1337.7881169118525</v>
      </c>
      <c r="P42" s="23">
        <f t="shared" si="18"/>
        <v>257.79443474519638</v>
      </c>
      <c r="Q42" s="23"/>
    </row>
    <row r="43" spans="1:17" x14ac:dyDescent="0.2">
      <c r="A43" s="5">
        <v>52</v>
      </c>
      <c r="B43" s="1">
        <f t="shared" si="12"/>
        <v>2.4933486986108435</v>
      </c>
      <c r="C43" s="5">
        <f t="shared" si="13"/>
        <v>39780.640905107059</v>
      </c>
      <c r="D43" s="5">
        <f t="shared" si="14"/>
        <v>37773.647709983175</v>
      </c>
      <c r="E43" s="5">
        <f t="shared" si="7"/>
        <v>28273.647709983175</v>
      </c>
      <c r="F43" s="5">
        <f t="shared" si="8"/>
        <v>9533.0959773095074</v>
      </c>
      <c r="G43" s="5">
        <f t="shared" si="9"/>
        <v>28240.551732673666</v>
      </c>
      <c r="H43" s="23">
        <f t="shared" si="19"/>
        <v>18298.943616649874</v>
      </c>
      <c r="I43" s="5">
        <f t="shared" si="15"/>
        <v>45020.683029141597</v>
      </c>
      <c r="J43" s="23"/>
      <c r="K43" s="23">
        <f t="shared" si="16"/>
        <v>56.481103465347331</v>
      </c>
      <c r="L43" s="23"/>
      <c r="M43" s="23">
        <f t="shared" si="11"/>
        <v>45077.164132606944</v>
      </c>
      <c r="N43" s="23">
        <f>J43+L43+Grade8!I43</f>
        <v>43619.088977404324</v>
      </c>
      <c r="O43" s="23">
        <f t="shared" si="17"/>
        <v>1372.0487210456656</v>
      </c>
      <c r="P43" s="23">
        <f t="shared" si="18"/>
        <v>252.88806712997811</v>
      </c>
      <c r="Q43" s="23"/>
    </row>
    <row r="44" spans="1:17" x14ac:dyDescent="0.2">
      <c r="A44" s="5">
        <v>53</v>
      </c>
      <c r="B44" s="1">
        <f t="shared" si="12"/>
        <v>2.555682416076114</v>
      </c>
      <c r="C44" s="5">
        <f t="shared" si="13"/>
        <v>40775.156927734723</v>
      </c>
      <c r="D44" s="5">
        <f t="shared" si="14"/>
        <v>38685.618902732742</v>
      </c>
      <c r="E44" s="5">
        <f t="shared" si="7"/>
        <v>29185.618902732742</v>
      </c>
      <c r="F44" s="5">
        <f t="shared" si="8"/>
        <v>9830.8545717422403</v>
      </c>
      <c r="G44" s="5">
        <f t="shared" si="9"/>
        <v>28854.764330990503</v>
      </c>
      <c r="H44" s="23">
        <f t="shared" si="19"/>
        <v>18756.417207066115</v>
      </c>
      <c r="I44" s="5">
        <f t="shared" si="15"/>
        <v>46054.398909870128</v>
      </c>
      <c r="J44" s="23"/>
      <c r="K44" s="23">
        <f t="shared" si="16"/>
        <v>57.709528661981011</v>
      </c>
      <c r="L44" s="23"/>
      <c r="M44" s="23">
        <f t="shared" si="11"/>
        <v>46112.108438532108</v>
      </c>
      <c r="N44" s="23">
        <f>J44+L44+Grade8!I44</f>
        <v>44616.714346839435</v>
      </c>
      <c r="O44" s="23">
        <f t="shared" si="17"/>
        <v>1407.1658402828057</v>
      </c>
      <c r="P44" s="23">
        <f t="shared" si="18"/>
        <v>248.07139432308247</v>
      </c>
      <c r="Q44" s="23"/>
    </row>
    <row r="45" spans="1:17" x14ac:dyDescent="0.2">
      <c r="A45" s="5">
        <v>54</v>
      </c>
      <c r="B45" s="1">
        <f t="shared" si="12"/>
        <v>2.6195744764780171</v>
      </c>
      <c r="C45" s="5">
        <f t="shared" si="13"/>
        <v>41794.5358509281</v>
      </c>
      <c r="D45" s="5">
        <f t="shared" si="14"/>
        <v>39620.389375301071</v>
      </c>
      <c r="E45" s="5">
        <f t="shared" si="7"/>
        <v>30120.389375301071</v>
      </c>
      <c r="F45" s="5">
        <f t="shared" si="8"/>
        <v>10136.057131035799</v>
      </c>
      <c r="G45" s="5">
        <f t="shared" si="9"/>
        <v>29484.332244265272</v>
      </c>
      <c r="H45" s="23">
        <f t="shared" si="19"/>
        <v>19225.327637242768</v>
      </c>
      <c r="I45" s="5">
        <f t="shared" si="15"/>
        <v>47113.957687616887</v>
      </c>
      <c r="J45" s="23"/>
      <c r="K45" s="23">
        <f t="shared" si="16"/>
        <v>58.968664488530543</v>
      </c>
      <c r="L45" s="23"/>
      <c r="M45" s="23">
        <f t="shared" si="11"/>
        <v>47172.926352105416</v>
      </c>
      <c r="N45" s="23">
        <f>J45+L45+Grade8!I45</f>
        <v>45639.280350510424</v>
      </c>
      <c r="O45" s="23">
        <f t="shared" si="17"/>
        <v>1443.1608875008887</v>
      </c>
      <c r="P45" s="23">
        <f t="shared" si="18"/>
        <v>243.34294183924828</v>
      </c>
      <c r="Q45" s="23"/>
    </row>
    <row r="46" spans="1:17" x14ac:dyDescent="0.2">
      <c r="A46" s="5">
        <v>55</v>
      </c>
      <c r="B46" s="1">
        <f t="shared" si="12"/>
        <v>2.6850638383899672</v>
      </c>
      <c r="C46" s="5">
        <f t="shared" si="13"/>
        <v>42839.399247201298</v>
      </c>
      <c r="D46" s="5">
        <f t="shared" si="14"/>
        <v>40578.529109683594</v>
      </c>
      <c r="E46" s="5">
        <f t="shared" si="7"/>
        <v>31078.529109683594</v>
      </c>
      <c r="F46" s="5">
        <f t="shared" si="8"/>
        <v>10448.889754311693</v>
      </c>
      <c r="G46" s="5">
        <f t="shared" si="9"/>
        <v>30129.639355371903</v>
      </c>
      <c r="H46" s="23">
        <f t="shared" si="19"/>
        <v>19705.960828173836</v>
      </c>
      <c r="I46" s="5">
        <f t="shared" si="15"/>
        <v>48200.00543480731</v>
      </c>
      <c r="J46" s="23"/>
      <c r="K46" s="23">
        <f t="shared" si="16"/>
        <v>60.259278710743807</v>
      </c>
      <c r="L46" s="23"/>
      <c r="M46" s="23">
        <f t="shared" si="11"/>
        <v>48260.264713518052</v>
      </c>
      <c r="N46" s="23">
        <f>J46+L46+Grade8!I46</f>
        <v>46687.410504273183</v>
      </c>
      <c r="O46" s="23">
        <f t="shared" si="17"/>
        <v>1480.0558108994237</v>
      </c>
      <c r="P46" s="23">
        <f t="shared" si="18"/>
        <v>238.70125171420537</v>
      </c>
      <c r="Q46" s="23"/>
    </row>
    <row r="47" spans="1:17" x14ac:dyDescent="0.2">
      <c r="A47" s="5">
        <v>56</v>
      </c>
      <c r="B47" s="1">
        <f t="shared" si="12"/>
        <v>2.7521904343497163</v>
      </c>
      <c r="C47" s="5">
        <f t="shared" si="13"/>
        <v>43910.384228381328</v>
      </c>
      <c r="D47" s="5">
        <f t="shared" si="14"/>
        <v>41560.622337425681</v>
      </c>
      <c r="E47" s="5">
        <f t="shared" si="7"/>
        <v>32060.622337425681</v>
      </c>
      <c r="F47" s="5">
        <f t="shared" si="8"/>
        <v>10769.543193169484</v>
      </c>
      <c r="G47" s="5">
        <f t="shared" si="9"/>
        <v>30791.079144256197</v>
      </c>
      <c r="H47" s="23">
        <f t="shared" si="19"/>
        <v>20198.609848878179</v>
      </c>
      <c r="I47" s="5">
        <f t="shared" si="15"/>
        <v>49313.204375677487</v>
      </c>
      <c r="J47" s="23"/>
      <c r="K47" s="23">
        <f t="shared" si="16"/>
        <v>61.582158288512396</v>
      </c>
      <c r="L47" s="23"/>
      <c r="M47" s="23">
        <f t="shared" si="11"/>
        <v>49374.786533965998</v>
      </c>
      <c r="N47" s="23">
        <f>J47+L47+Grade8!I47</f>
        <v>47761.74391188001</v>
      </c>
      <c r="O47" s="23">
        <f t="shared" si="17"/>
        <v>1517.873107382916</v>
      </c>
      <c r="P47" s="23">
        <f t="shared" si="18"/>
        <v>234.14488272042837</v>
      </c>
      <c r="Q47" s="23"/>
    </row>
    <row r="48" spans="1:17" x14ac:dyDescent="0.2">
      <c r="A48" s="5">
        <v>57</v>
      </c>
      <c r="B48" s="1">
        <f t="shared" si="12"/>
        <v>2.8209951952084591</v>
      </c>
      <c r="C48" s="5">
        <f t="shared" si="13"/>
        <v>45008.14383409085</v>
      </c>
      <c r="D48" s="5">
        <f t="shared" si="14"/>
        <v>42567.267895861311</v>
      </c>
      <c r="E48" s="5">
        <f t="shared" si="7"/>
        <v>33067.267895861311</v>
      </c>
      <c r="F48" s="5">
        <f t="shared" si="8"/>
        <v>11098.212967998717</v>
      </c>
      <c r="G48" s="5">
        <f t="shared" si="9"/>
        <v>31469.054927862591</v>
      </c>
      <c r="H48" s="23">
        <f t="shared" si="19"/>
        <v>20703.575095100136</v>
      </c>
      <c r="I48" s="5">
        <f t="shared" si="15"/>
        <v>50454.233290069416</v>
      </c>
      <c r="J48" s="23"/>
      <c r="K48" s="23">
        <f t="shared" si="16"/>
        <v>62.93810985572518</v>
      </c>
      <c r="L48" s="23"/>
      <c r="M48" s="23">
        <f t="shared" si="11"/>
        <v>50517.171399925144</v>
      </c>
      <c r="N48" s="23">
        <f>J48+L48+Grade8!I48</f>
        <v>48862.935654677014</v>
      </c>
      <c r="O48" s="23">
        <f t="shared" si="17"/>
        <v>1556.6358362784879</v>
      </c>
      <c r="P48" s="23">
        <f t="shared" si="18"/>
        <v>229.67241055515154</v>
      </c>
      <c r="Q48" s="23"/>
    </row>
    <row r="49" spans="1:17" x14ac:dyDescent="0.2">
      <c r="A49" s="5">
        <v>58</v>
      </c>
      <c r="B49" s="1">
        <f t="shared" si="12"/>
        <v>2.8915200750886707</v>
      </c>
      <c r="C49" s="5">
        <f t="shared" si="13"/>
        <v>46133.347429943125</v>
      </c>
      <c r="D49" s="5">
        <f t="shared" si="14"/>
        <v>43599.079593257848</v>
      </c>
      <c r="E49" s="5">
        <f t="shared" si="7"/>
        <v>34099.079593257848</v>
      </c>
      <c r="F49" s="5">
        <f t="shared" si="8"/>
        <v>11435.099487198688</v>
      </c>
      <c r="G49" s="5">
        <f t="shared" si="9"/>
        <v>32163.98010605916</v>
      </c>
      <c r="H49" s="23">
        <f t="shared" si="19"/>
        <v>21221.164472477638</v>
      </c>
      <c r="I49" s="5">
        <f t="shared" si="15"/>
        <v>51623.787927321158</v>
      </c>
      <c r="J49" s="23"/>
      <c r="K49" s="23">
        <f t="shared" si="16"/>
        <v>64.327960212118327</v>
      </c>
      <c r="L49" s="23"/>
      <c r="M49" s="23">
        <f t="shared" si="11"/>
        <v>51688.115887533277</v>
      </c>
      <c r="N49" s="23">
        <f>J49+L49+Grade8!I49</f>
        <v>49991.657191043923</v>
      </c>
      <c r="O49" s="23">
        <f t="shared" si="17"/>
        <v>1596.3676333964813</v>
      </c>
      <c r="P49" s="23">
        <f t="shared" si="18"/>
        <v>225.28242800222779</v>
      </c>
      <c r="Q49" s="23"/>
    </row>
    <row r="50" spans="1:17" x14ac:dyDescent="0.2">
      <c r="A50" s="5">
        <v>59</v>
      </c>
      <c r="B50" s="1">
        <f t="shared" si="12"/>
        <v>2.9638080769658868</v>
      </c>
      <c r="C50" s="5">
        <f t="shared" si="13"/>
        <v>47286.681115691696</v>
      </c>
      <c r="D50" s="5">
        <f t="shared" si="14"/>
        <v>44656.686583089293</v>
      </c>
      <c r="E50" s="5">
        <f t="shared" si="7"/>
        <v>35156.686583089293</v>
      </c>
      <c r="F50" s="5">
        <f t="shared" si="8"/>
        <v>11846.076827687582</v>
      </c>
      <c r="G50" s="5">
        <f t="shared" si="9"/>
        <v>32810.609755401711</v>
      </c>
      <c r="H50" s="23">
        <f t="shared" si="19"/>
        <v>21751.693584289576</v>
      </c>
      <c r="I50" s="5">
        <f t="shared" si="15"/>
        <v>52756.912772195254</v>
      </c>
      <c r="J50" s="23"/>
      <c r="K50" s="23">
        <f t="shared" si="16"/>
        <v>65.621219510803428</v>
      </c>
      <c r="L50" s="23"/>
      <c r="M50" s="23">
        <f t="shared" si="11"/>
        <v>52822.533991706056</v>
      </c>
      <c r="N50" s="23">
        <f>J50+L50+Grade8!I50</f>
        <v>51148.596765820024</v>
      </c>
      <c r="O50" s="23">
        <f t="shared" si="17"/>
        <v>1575.1749295587567</v>
      </c>
      <c r="P50" s="23">
        <f t="shared" si="18"/>
        <v>212.61592753996905</v>
      </c>
      <c r="Q50" s="23"/>
    </row>
    <row r="51" spans="1:17" x14ac:dyDescent="0.2">
      <c r="A51" s="5">
        <v>60</v>
      </c>
      <c r="B51" s="1">
        <f t="shared" si="12"/>
        <v>3.0379032788900342</v>
      </c>
      <c r="C51" s="5">
        <f t="shared" si="13"/>
        <v>48468.848143583986</v>
      </c>
      <c r="D51" s="5">
        <f t="shared" si="14"/>
        <v>45740.73374766652</v>
      </c>
      <c r="E51" s="5">
        <f t="shared" si="7"/>
        <v>36240.73374766652</v>
      </c>
      <c r="F51" s="5">
        <f t="shared" si="8"/>
        <v>12308.422943379772</v>
      </c>
      <c r="G51" s="5">
        <f t="shared" si="9"/>
        <v>33432.310804286746</v>
      </c>
      <c r="H51" s="23">
        <f t="shared" si="19"/>
        <v>22295.485923896817</v>
      </c>
      <c r="I51" s="5">
        <f t="shared" si="15"/>
        <v>53877.271396500131</v>
      </c>
      <c r="J51" s="23"/>
      <c r="K51" s="23">
        <f t="shared" si="16"/>
        <v>66.864621608573501</v>
      </c>
      <c r="L51" s="23"/>
      <c r="M51" s="23">
        <f t="shared" si="11"/>
        <v>53944.136018108708</v>
      </c>
      <c r="N51" s="23">
        <f>J51+L51+Grade8!I51</f>
        <v>52309.299136803325</v>
      </c>
      <c r="O51" s="23">
        <f t="shared" si="17"/>
        <v>1538.381505308362</v>
      </c>
      <c r="P51" s="23">
        <f t="shared" si="18"/>
        <v>198.61116305516259</v>
      </c>
      <c r="Q51" s="23"/>
    </row>
    <row r="52" spans="1:17" x14ac:dyDescent="0.2">
      <c r="A52" s="5">
        <v>61</v>
      </c>
      <c r="B52" s="1">
        <f t="shared" si="12"/>
        <v>3.1138508608622844</v>
      </c>
      <c r="C52" s="5">
        <f t="shared" si="13"/>
        <v>49680.569347173579</v>
      </c>
      <c r="D52" s="5">
        <f t="shared" si="14"/>
        <v>46851.88209135818</v>
      </c>
      <c r="E52" s="5">
        <f t="shared" si="7"/>
        <v>37351.88209135818</v>
      </c>
      <c r="F52" s="5">
        <f t="shared" si="8"/>
        <v>12782.327711964264</v>
      </c>
      <c r="G52" s="5">
        <f t="shared" si="9"/>
        <v>34069.554379393914</v>
      </c>
      <c r="H52" s="23">
        <f t="shared" si="19"/>
        <v>22852.873071994232</v>
      </c>
      <c r="I52" s="5">
        <f t="shared" si="15"/>
        <v>55025.638986412625</v>
      </c>
      <c r="J52" s="23"/>
      <c r="K52" s="23">
        <f t="shared" si="16"/>
        <v>68.139108758787827</v>
      </c>
      <c r="L52" s="23"/>
      <c r="M52" s="23">
        <f t="shared" si="11"/>
        <v>55093.778095171416</v>
      </c>
      <c r="N52" s="23">
        <f>J52+L52+Grade8!I52</f>
        <v>53417.572760223426</v>
      </c>
      <c r="O52" s="23">
        <f t="shared" si="17"/>
        <v>1577.3092201860559</v>
      </c>
      <c r="P52" s="23">
        <f t="shared" si="18"/>
        <v>194.77313143615078</v>
      </c>
      <c r="Q52" s="23"/>
    </row>
    <row r="53" spans="1:17" x14ac:dyDescent="0.2">
      <c r="A53" s="5">
        <v>62</v>
      </c>
      <c r="B53" s="1">
        <f t="shared" si="12"/>
        <v>3.1916971323838421</v>
      </c>
      <c r="C53" s="5">
        <f t="shared" si="13"/>
        <v>50922.583580852937</v>
      </c>
      <c r="D53" s="5">
        <f t="shared" si="14"/>
        <v>47990.809143642146</v>
      </c>
      <c r="E53" s="5">
        <f t="shared" si="7"/>
        <v>38490.809143642146</v>
      </c>
      <c r="F53" s="5">
        <f t="shared" si="8"/>
        <v>13268.080099763374</v>
      </c>
      <c r="G53" s="5">
        <f t="shared" si="9"/>
        <v>34722.729043878775</v>
      </c>
      <c r="H53" s="23">
        <f t="shared" si="19"/>
        <v>23424.194898794092</v>
      </c>
      <c r="I53" s="5">
        <f t="shared" si="15"/>
        <v>56202.715766072957</v>
      </c>
      <c r="J53" s="23"/>
      <c r="K53" s="23">
        <f t="shared" si="16"/>
        <v>69.445458087757558</v>
      </c>
      <c r="L53" s="23"/>
      <c r="M53" s="23">
        <f t="shared" si="11"/>
        <v>56272.161224160714</v>
      </c>
      <c r="N53" s="23">
        <f>J53+L53+Grade8!I53</f>
        <v>54553.553224229006</v>
      </c>
      <c r="O53" s="23">
        <f t="shared" si="17"/>
        <v>1617.2101279357373</v>
      </c>
      <c r="P53" s="23">
        <f t="shared" si="18"/>
        <v>191.00786805050478</v>
      </c>
      <c r="Q53" s="23"/>
    </row>
    <row r="54" spans="1:17" x14ac:dyDescent="0.2">
      <c r="A54" s="5">
        <v>63</v>
      </c>
      <c r="B54" s="1">
        <f t="shared" si="12"/>
        <v>3.2714895606934378</v>
      </c>
      <c r="C54" s="5">
        <f t="shared" si="13"/>
        <v>52195.648170374247</v>
      </c>
      <c r="D54" s="5">
        <f t="shared" si="14"/>
        <v>49158.209372233192</v>
      </c>
      <c r="E54" s="5">
        <f t="shared" si="7"/>
        <v>39658.209372233192</v>
      </c>
      <c r="F54" s="5">
        <f t="shared" si="8"/>
        <v>13765.976297257457</v>
      </c>
      <c r="G54" s="5">
        <f t="shared" si="9"/>
        <v>35392.233074975738</v>
      </c>
      <c r="H54" s="23">
        <f t="shared" si="19"/>
        <v>24009.799771263944</v>
      </c>
      <c r="I54" s="5">
        <f t="shared" si="15"/>
        <v>57409.219465224778</v>
      </c>
      <c r="J54" s="23"/>
      <c r="K54" s="23">
        <f t="shared" si="16"/>
        <v>70.784466149951484</v>
      </c>
      <c r="L54" s="23"/>
      <c r="M54" s="23">
        <f t="shared" si="11"/>
        <v>57480.003931374733</v>
      </c>
      <c r="N54" s="23">
        <f>J54+L54+Grade8!I54</f>
        <v>55717.933199834719</v>
      </c>
      <c r="O54" s="23">
        <f t="shared" si="17"/>
        <v>1658.1085583791501</v>
      </c>
      <c r="P54" s="23">
        <f t="shared" si="18"/>
        <v>187.31405505072823</v>
      </c>
      <c r="Q54" s="23"/>
    </row>
    <row r="55" spans="1:17" x14ac:dyDescent="0.2">
      <c r="A55" s="5">
        <v>64</v>
      </c>
      <c r="B55" s="1">
        <f t="shared" si="12"/>
        <v>3.3532767997107733</v>
      </c>
      <c r="C55" s="5">
        <f t="shared" si="13"/>
        <v>53500.539374633598</v>
      </c>
      <c r="D55" s="5">
        <f t="shared" si="14"/>
        <v>50354.794606539013</v>
      </c>
      <c r="E55" s="5">
        <f t="shared" si="7"/>
        <v>40854.794606539013</v>
      </c>
      <c r="F55" s="5">
        <f t="shared" si="8"/>
        <v>14276.31989968889</v>
      </c>
      <c r="G55" s="5">
        <f t="shared" si="9"/>
        <v>36078.474706850124</v>
      </c>
      <c r="H55" s="23">
        <f t="shared" si="19"/>
        <v>24610.044765545539</v>
      </c>
      <c r="I55" s="5">
        <f t="shared" si="15"/>
        <v>58645.885756855379</v>
      </c>
      <c r="J55" s="23"/>
      <c r="K55" s="23">
        <f t="shared" si="16"/>
        <v>72.156949413700247</v>
      </c>
      <c r="L55" s="23"/>
      <c r="M55" s="23">
        <f t="shared" si="11"/>
        <v>58718.04270626908</v>
      </c>
      <c r="N55" s="23">
        <f>J55+L55+Grade8!I55</f>
        <v>56911.422674830603</v>
      </c>
      <c r="O55" s="23">
        <f t="shared" si="17"/>
        <v>1700.0294495836067</v>
      </c>
      <c r="P55" s="23">
        <f t="shared" si="18"/>
        <v>183.69039567180786</v>
      </c>
      <c r="Q55" s="23"/>
    </row>
    <row r="56" spans="1:17" x14ac:dyDescent="0.2">
      <c r="A56" s="5">
        <v>65</v>
      </c>
      <c r="B56" s="1">
        <f t="shared" si="12"/>
        <v>3.4371087197035428</v>
      </c>
      <c r="C56" s="5">
        <f t="shared" si="13"/>
        <v>54838.052858999443</v>
      </c>
      <c r="D56" s="5">
        <f t="shared" si="14"/>
        <v>51581.294471702495</v>
      </c>
      <c r="E56" s="5">
        <f t="shared" si="7"/>
        <v>42081.294471702495</v>
      </c>
      <c r="F56" s="5">
        <f t="shared" si="8"/>
        <v>14799.422092181114</v>
      </c>
      <c r="G56" s="5">
        <f t="shared" si="9"/>
        <v>36781.872379521381</v>
      </c>
      <c r="H56" s="23">
        <f t="shared" si="19"/>
        <v>25225.295884684179</v>
      </c>
      <c r="I56" s="5">
        <f t="shared" si="15"/>
        <v>59913.468705776773</v>
      </c>
      <c r="J56" s="23"/>
      <c r="K56" s="23">
        <f t="shared" si="16"/>
        <v>73.563744759042763</v>
      </c>
      <c r="L56" s="23"/>
      <c r="M56" s="23">
        <f t="shared" si="11"/>
        <v>59987.032450535815</v>
      </c>
      <c r="N56" s="23">
        <f>J56+L56+Grade8!I56</f>
        <v>58134.749386701355</v>
      </c>
      <c r="O56" s="23">
        <f t="shared" si="17"/>
        <v>1742.9983630682282</v>
      </c>
      <c r="P56" s="23">
        <f t="shared" si="18"/>
        <v>180.1356140252056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73.563744759042763</v>
      </c>
      <c r="L57" s="23"/>
      <c r="M57" s="23">
        <f t="shared" si="11"/>
        <v>73.563744759042763</v>
      </c>
      <c r="N57" s="23">
        <f>J57+L57+Grade8!I57</f>
        <v>0</v>
      </c>
      <c r="O57" s="23">
        <f t="shared" si="17"/>
        <v>69.22348381825924</v>
      </c>
      <c r="P57" s="23">
        <f t="shared" si="18"/>
        <v>6.8427182371655437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73.563744759042763</v>
      </c>
      <c r="L58" s="23"/>
      <c r="M58" s="23">
        <f t="shared" si="11"/>
        <v>73.563744759042763</v>
      </c>
      <c r="N58" s="23">
        <f>J58+L58+Grade8!I58</f>
        <v>0</v>
      </c>
      <c r="O58" s="23">
        <f t="shared" si="17"/>
        <v>69.22348381825924</v>
      </c>
      <c r="P58" s="23">
        <f t="shared" si="18"/>
        <v>6.5448735094316755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73.563744759042763</v>
      </c>
      <c r="L59" s="23"/>
      <c r="M59" s="23">
        <f t="shared" si="11"/>
        <v>73.563744759042763</v>
      </c>
      <c r="N59" s="23">
        <f>J59+L59+Grade8!I59</f>
        <v>0</v>
      </c>
      <c r="O59" s="23">
        <f t="shared" si="17"/>
        <v>69.22348381825924</v>
      </c>
      <c r="P59" s="23">
        <f t="shared" si="18"/>
        <v>6.2599931445086314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73.563744759042763</v>
      </c>
      <c r="L60" s="23"/>
      <c r="M60" s="23">
        <f t="shared" si="11"/>
        <v>73.563744759042763</v>
      </c>
      <c r="N60" s="23">
        <f>J60+L60+Grade8!I60</f>
        <v>0</v>
      </c>
      <c r="O60" s="23">
        <f t="shared" si="17"/>
        <v>69.22348381825924</v>
      </c>
      <c r="P60" s="23">
        <f t="shared" si="18"/>
        <v>5.9875128392967092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73.563744759042763</v>
      </c>
      <c r="L61" s="23"/>
      <c r="M61" s="23">
        <f t="shared" si="11"/>
        <v>73.563744759042763</v>
      </c>
      <c r="N61" s="23">
        <f>J61+L61+Grade8!I61</f>
        <v>0</v>
      </c>
      <c r="O61" s="23">
        <f t="shared" si="17"/>
        <v>69.22348381825924</v>
      </c>
      <c r="P61" s="23">
        <f t="shared" si="18"/>
        <v>5.7268928532599768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73.563744759042763</v>
      </c>
      <c r="L62" s="23"/>
      <c r="M62" s="23">
        <f t="shared" si="11"/>
        <v>73.563744759042763</v>
      </c>
      <c r="N62" s="23">
        <f>J62+L62+Grade8!I62</f>
        <v>0</v>
      </c>
      <c r="O62" s="23">
        <f t="shared" si="17"/>
        <v>69.22348381825924</v>
      </c>
      <c r="P62" s="23">
        <f t="shared" si="18"/>
        <v>5.4776169392853538</v>
      </c>
      <c r="Q62" s="23"/>
    </row>
    <row r="63" spans="1:17" x14ac:dyDescent="0.2">
      <c r="A63" s="5">
        <v>72</v>
      </c>
      <c r="H63" s="22"/>
      <c r="J63" s="23"/>
      <c r="K63" s="23">
        <f>0.002*G56</f>
        <v>73.563744759042763</v>
      </c>
      <c r="L63" s="23"/>
      <c r="M63" s="23">
        <f t="shared" si="11"/>
        <v>73.563744759042763</v>
      </c>
      <c r="N63" s="23">
        <f>J63+L63+Grade8!I63</f>
        <v>0</v>
      </c>
      <c r="O63" s="23">
        <f t="shared" si="17"/>
        <v>69.22348381825924</v>
      </c>
      <c r="P63" s="23">
        <f t="shared" si="18"/>
        <v>5.2391913210784464</v>
      </c>
      <c r="Q63" s="23"/>
    </row>
    <row r="64" spans="1:17" x14ac:dyDescent="0.2">
      <c r="A64" s="5">
        <v>73</v>
      </c>
      <c r="H64" s="22"/>
      <c r="J64" s="23"/>
      <c r="K64" s="23">
        <f>0.002*G56</f>
        <v>73.563744759042763</v>
      </c>
      <c r="L64" s="23"/>
      <c r="M64" s="23">
        <f t="shared" si="11"/>
        <v>73.563744759042763</v>
      </c>
      <c r="N64" s="23">
        <f>J64+L64+Grade8!I64</f>
        <v>0</v>
      </c>
      <c r="O64" s="23">
        <f t="shared" si="17"/>
        <v>69.22348381825924</v>
      </c>
      <c r="P64" s="23">
        <f t="shared" si="18"/>
        <v>5.0111437150705394</v>
      </c>
      <c r="Q64" s="23"/>
    </row>
    <row r="65" spans="1:17" x14ac:dyDescent="0.2">
      <c r="A65" s="5">
        <v>74</v>
      </c>
      <c r="H65" s="22"/>
      <c r="J65" s="23"/>
      <c r="K65" s="23">
        <f>0.002*G56</f>
        <v>73.563744759042763</v>
      </c>
      <c r="L65" s="23"/>
      <c r="M65" s="23">
        <f t="shared" si="11"/>
        <v>73.563744759042763</v>
      </c>
      <c r="N65" s="23">
        <f>J65+L65+Grade8!I65</f>
        <v>0</v>
      </c>
      <c r="O65" s="23">
        <f t="shared" si="17"/>
        <v>69.22348381825924</v>
      </c>
      <c r="P65" s="23">
        <f t="shared" si="18"/>
        <v>4.7930223948992827</v>
      </c>
      <c r="Q65" s="23"/>
    </row>
    <row r="66" spans="1:17" x14ac:dyDescent="0.2">
      <c r="A66" s="5">
        <v>75</v>
      </c>
      <c r="H66" s="22"/>
      <c r="J66" s="23"/>
      <c r="K66" s="23">
        <f>0.002*G56</f>
        <v>73.563744759042763</v>
      </c>
      <c r="L66" s="23"/>
      <c r="M66" s="23">
        <f t="shared" si="11"/>
        <v>73.563744759042763</v>
      </c>
      <c r="N66" s="23">
        <f>J66+L66+Grade8!I66</f>
        <v>0</v>
      </c>
      <c r="O66" s="23">
        <f t="shared" si="17"/>
        <v>69.22348381825924</v>
      </c>
      <c r="P66" s="23">
        <f t="shared" si="18"/>
        <v>4.5843952966099843</v>
      </c>
      <c r="Q66" s="23"/>
    </row>
    <row r="67" spans="1:17" x14ac:dyDescent="0.2">
      <c r="A67" s="5">
        <v>76</v>
      </c>
      <c r="H67" s="22"/>
      <c r="J67" s="23"/>
      <c r="K67" s="23">
        <f>0.002*G56</f>
        <v>73.563744759042763</v>
      </c>
      <c r="L67" s="23"/>
      <c r="M67" s="23">
        <f t="shared" si="11"/>
        <v>73.563744759042763</v>
      </c>
      <c r="N67" s="23">
        <f>J67+L67+Grade8!I67</f>
        <v>0</v>
      </c>
      <c r="O67" s="23">
        <f t="shared" si="17"/>
        <v>69.22348381825924</v>
      </c>
      <c r="P67" s="23">
        <f t="shared" si="18"/>
        <v>4.3848491628050015</v>
      </c>
      <c r="Q67" s="23"/>
    </row>
    <row r="68" spans="1:17" x14ac:dyDescent="0.2">
      <c r="A68" s="5">
        <v>77</v>
      </c>
      <c r="H68" s="22"/>
      <c r="J68" s="23"/>
      <c r="K68" s="23">
        <f>0.002*G56</f>
        <v>73.563744759042763</v>
      </c>
      <c r="L68" s="23"/>
      <c r="M68" s="23">
        <f t="shared" si="11"/>
        <v>73.563744759042763</v>
      </c>
      <c r="N68" s="23">
        <f>J68+L68+Grade8!I68</f>
        <v>0</v>
      </c>
      <c r="O68" s="23">
        <f t="shared" si="17"/>
        <v>69.22348381825924</v>
      </c>
      <c r="P68" s="23">
        <f t="shared" si="18"/>
        <v>4.1939887240459859</v>
      </c>
      <c r="Q68" s="23"/>
    </row>
    <row r="69" spans="1:17" x14ac:dyDescent="0.2">
      <c r="A69" s="5">
        <v>78</v>
      </c>
      <c r="H69" s="22"/>
      <c r="J69" s="23"/>
      <c r="K69" s="23">
        <f>0.002*G56+0.2*G56</f>
        <v>7429.938220663319</v>
      </c>
      <c r="L69" s="23"/>
      <c r="M69" s="23">
        <f t="shared" si="11"/>
        <v>7429.938220663319</v>
      </c>
      <c r="N69" s="23">
        <f>J69+L69+Grade8!I69</f>
        <v>0</v>
      </c>
      <c r="O69" s="23">
        <f>IF(A69&lt;startage,1,0)*(M69-N69)+IF(A69&gt;=startage,1,0)*(completionprob*(part*(I69-N69)+K69))</f>
        <v>6991.5718656441832</v>
      </c>
      <c r="P69" s="23">
        <f>O69/return^(A69-startage+1)</f>
        <v>405.15502750462935</v>
      </c>
      <c r="Q69" s="23"/>
    </row>
    <row r="70" spans="1:17" x14ac:dyDescent="0.2">
      <c r="A70" s="5">
        <v>79</v>
      </c>
      <c r="H70" s="22"/>
      <c r="P70" s="23">
        <f>SUM(P5:P69)</f>
        <v>-3.0524915928253904E-11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Meta!A4+6</f>
        <v>16</v>
      </c>
      <c r="C2" s="8">
        <f>Meta!B4</f>
        <v>32893</v>
      </c>
      <c r="D2" s="8">
        <f>Meta!C4</f>
        <v>15131</v>
      </c>
      <c r="E2" s="1">
        <f>Meta!D4</f>
        <v>7.9000000000000001E-2</v>
      </c>
      <c r="F2" s="1">
        <f>Meta!H4</f>
        <v>1.9496869757628374</v>
      </c>
      <c r="G2" s="1">
        <f>Meta!E4</f>
        <v>0.94099999999999995</v>
      </c>
      <c r="H2" s="1">
        <f>Meta!F4</f>
        <v>1</v>
      </c>
      <c r="I2" s="1">
        <f>Meta!D3</f>
        <v>8.3000000000000004E-2</v>
      </c>
      <c r="J2" s="14"/>
      <c r="K2" s="13">
        <f>IRR(O5:O69)+1</f>
        <v>1.0454066662028128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B6" s="1">
        <v>1</v>
      </c>
      <c r="C6" s="5">
        <f>0.1*Grade9!C6</f>
        <v>1595.4704180474491</v>
      </c>
      <c r="D6" s="5">
        <f t="shared" ref="D6:D36" si="0">IF(A6&lt;startage,1,0)*(C6*(1-initialunempprob))+IF(A6=startage,1,0)*(C6*(1-unempprob))+IF(A6&gt;startage,1,0)*(C6*(1-unempprob)+unempprob*300*52)</f>
        <v>1463.046373349511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111.92304756123758</v>
      </c>
      <c r="G6" s="5">
        <f t="shared" ref="G6:G56" si="3">D6-F6</f>
        <v>1351.1233257882734</v>
      </c>
      <c r="H6" s="23">
        <f>0.1*Grade9!H6</f>
        <v>733.91032818013127</v>
      </c>
      <c r="I6" s="5">
        <f t="shared" ref="I6:I36" si="4">G6+IF(A6&lt;startage,1,0)*(H6*(1-initialunempprob))+IF(A6&gt;=startage,1,0)*(H6*(1-unempprob))</f>
        <v>2024.1190967294538</v>
      </c>
      <c r="J6" s="23">
        <f>0.05*feel*Grade9!G6</f>
        <v>174.79196715657199</v>
      </c>
      <c r="K6" s="23">
        <f t="shared" ref="K6:K36" si="5">IF(A6&gt;=startage,1,0)*0.002*G6</f>
        <v>0</v>
      </c>
      <c r="L6" s="23">
        <f>hstuition</f>
        <v>0</v>
      </c>
      <c r="M6" s="23">
        <f t="shared" ref="M6:M69" si="6">I6+K6</f>
        <v>2024.1190967294538</v>
      </c>
      <c r="N6" s="23">
        <f>J6+L6+Grade9!I6</f>
        <v>19389.890187752088</v>
      </c>
      <c r="O6" s="23">
        <f t="shared" ref="O6:O37" si="7">IF(A6&lt;startage,1,0)*(M6-N6)+IF(A6&gt;=startage,1,0)*(completionprob*(part*(I6-N6)+K6))</f>
        <v>-17365.771091022634</v>
      </c>
      <c r="P6" s="23">
        <f t="shared" ref="P6:P36" si="8">O6/return^(A6-startage+1)</f>
        <v>-17365.771091022634</v>
      </c>
      <c r="Q6" s="23"/>
    </row>
    <row r="7" spans="1:17" x14ac:dyDescent="0.2">
      <c r="A7" s="5">
        <v>16</v>
      </c>
      <c r="B7" s="1">
        <f t="shared" ref="B7:B36" si="9">(1+experiencepremium)^(A7-startage)</f>
        <v>1</v>
      </c>
      <c r="C7" s="5">
        <f t="shared" ref="C7:C36" si="10">pretaxincome*B7/expnorm</f>
        <v>16870.913335783163</v>
      </c>
      <c r="D7" s="5">
        <f t="shared" si="0"/>
        <v>15538.111182256294</v>
      </c>
      <c r="E7" s="5">
        <f t="shared" si="1"/>
        <v>6038.1111822562943</v>
      </c>
      <c r="F7" s="5">
        <f t="shared" si="2"/>
        <v>2396.2877418938651</v>
      </c>
      <c r="G7" s="5">
        <f t="shared" si="3"/>
        <v>13141.82344036243</v>
      </c>
      <c r="H7" s="23">
        <f t="shared" ref="H7:H37" si="11">benefits*B7/expnorm</f>
        <v>7760.732973086524</v>
      </c>
      <c r="I7" s="5">
        <f t="shared" si="4"/>
        <v>20289.458508575117</v>
      </c>
      <c r="J7" s="23"/>
      <c r="K7" s="23">
        <f t="shared" si="5"/>
        <v>26.283646880724859</v>
      </c>
      <c r="L7" s="23"/>
      <c r="M7" s="23">
        <f t="shared" si="6"/>
        <v>20315.742155455842</v>
      </c>
      <c r="N7" s="23">
        <f>J7+L7+Grade9!I7</f>
        <v>20584.763476110402</v>
      </c>
      <c r="O7" s="23">
        <f t="shared" si="7"/>
        <v>-253.14906273594104</v>
      </c>
      <c r="P7" s="23">
        <f t="shared" si="8"/>
        <v>-242.15367179113548</v>
      </c>
      <c r="Q7" s="23"/>
    </row>
    <row r="8" spans="1:17" x14ac:dyDescent="0.2">
      <c r="A8" s="5">
        <v>17</v>
      </c>
      <c r="B8" s="1">
        <f t="shared" si="9"/>
        <v>1.0249999999999999</v>
      </c>
      <c r="C8" s="5">
        <f t="shared" si="10"/>
        <v>17292.686169177741</v>
      </c>
      <c r="D8" s="5">
        <f t="shared" si="0"/>
        <v>17158.9639618127</v>
      </c>
      <c r="E8" s="5">
        <f t="shared" si="1"/>
        <v>7658.9639618127003</v>
      </c>
      <c r="F8" s="5">
        <f t="shared" si="2"/>
        <v>2844.4535354412119</v>
      </c>
      <c r="G8" s="5">
        <f t="shared" si="3"/>
        <v>14314.510426371489</v>
      </c>
      <c r="H8" s="23">
        <f t="shared" si="11"/>
        <v>7954.7512974136862</v>
      </c>
      <c r="I8" s="5">
        <f t="shared" si="4"/>
        <v>21640.836371289493</v>
      </c>
      <c r="J8" s="23"/>
      <c r="K8" s="23">
        <f t="shared" si="5"/>
        <v>28.629020852742979</v>
      </c>
      <c r="L8" s="23"/>
      <c r="M8" s="23">
        <f t="shared" si="6"/>
        <v>21669.465392142236</v>
      </c>
      <c r="N8" s="23">
        <f>J8+L8+Grade9!I8</f>
        <v>21028.462868013161</v>
      </c>
      <c r="O8" s="23">
        <f t="shared" si="7"/>
        <v>603.18337520546004</v>
      </c>
      <c r="P8" s="23">
        <f t="shared" si="8"/>
        <v>551.92343246918244</v>
      </c>
      <c r="Q8" s="23"/>
    </row>
    <row r="9" spans="1:17" x14ac:dyDescent="0.2">
      <c r="A9" s="5">
        <v>18</v>
      </c>
      <c r="B9" s="1">
        <f t="shared" si="9"/>
        <v>1.0506249999999999</v>
      </c>
      <c r="C9" s="5">
        <f t="shared" si="10"/>
        <v>17725.003323407185</v>
      </c>
      <c r="D9" s="5">
        <f t="shared" si="0"/>
        <v>17557.12806085802</v>
      </c>
      <c r="E9" s="5">
        <f t="shared" si="1"/>
        <v>8057.12806085802</v>
      </c>
      <c r="F9" s="5">
        <f t="shared" si="2"/>
        <v>2954.5459088272428</v>
      </c>
      <c r="G9" s="5">
        <f t="shared" si="3"/>
        <v>14602.582152030776</v>
      </c>
      <c r="H9" s="23">
        <f t="shared" si="11"/>
        <v>8153.620079849029</v>
      </c>
      <c r="I9" s="5">
        <f t="shared" si="4"/>
        <v>22112.066245571732</v>
      </c>
      <c r="J9" s="23"/>
      <c r="K9" s="23">
        <f t="shared" si="5"/>
        <v>29.205164304061555</v>
      </c>
      <c r="L9" s="23"/>
      <c r="M9" s="23">
        <f t="shared" si="6"/>
        <v>22141.271409875793</v>
      </c>
      <c r="N9" s="23">
        <f>J9+L9+Grade9!I9</f>
        <v>21483.254744713489</v>
      </c>
      <c r="O9" s="23">
        <f t="shared" si="7"/>
        <v>619.19368191772821</v>
      </c>
      <c r="P9" s="23">
        <f t="shared" si="8"/>
        <v>541.96435124798734</v>
      </c>
      <c r="Q9" s="23"/>
    </row>
    <row r="10" spans="1:17" x14ac:dyDescent="0.2">
      <c r="A10" s="5">
        <v>19</v>
      </c>
      <c r="B10" s="1">
        <f t="shared" si="9"/>
        <v>1.0768906249999999</v>
      </c>
      <c r="C10" s="5">
        <f t="shared" si="10"/>
        <v>18168.128406492364</v>
      </c>
      <c r="D10" s="5">
        <f t="shared" si="0"/>
        <v>17965.246262379471</v>
      </c>
      <c r="E10" s="5">
        <f t="shared" si="1"/>
        <v>8465.2462623794709</v>
      </c>
      <c r="F10" s="5">
        <f t="shared" si="2"/>
        <v>3067.3905915479236</v>
      </c>
      <c r="G10" s="5">
        <f t="shared" si="3"/>
        <v>14897.855670831548</v>
      </c>
      <c r="H10" s="23">
        <f t="shared" si="11"/>
        <v>8357.4605818452546</v>
      </c>
      <c r="I10" s="5">
        <f t="shared" si="4"/>
        <v>22595.076866711028</v>
      </c>
      <c r="J10" s="23"/>
      <c r="K10" s="23">
        <f t="shared" si="5"/>
        <v>29.795711341663097</v>
      </c>
      <c r="L10" s="23"/>
      <c r="M10" s="23">
        <f t="shared" si="6"/>
        <v>22624.872578052691</v>
      </c>
      <c r="N10" s="23">
        <f>J10+L10+Grade9!I10</f>
        <v>21949.416418331326</v>
      </c>
      <c r="O10" s="23">
        <f t="shared" si="7"/>
        <v>635.60424629780448</v>
      </c>
      <c r="P10" s="23">
        <f t="shared" si="8"/>
        <v>532.16429108864361</v>
      </c>
      <c r="Q10" s="23"/>
    </row>
    <row r="11" spans="1:17" x14ac:dyDescent="0.2">
      <c r="A11" s="5">
        <v>20</v>
      </c>
      <c r="B11" s="1">
        <f t="shared" si="9"/>
        <v>1.1038128906249998</v>
      </c>
      <c r="C11" s="5">
        <f t="shared" si="10"/>
        <v>18622.331616654668</v>
      </c>
      <c r="D11" s="5">
        <f t="shared" si="0"/>
        <v>18383.56741893895</v>
      </c>
      <c r="E11" s="5">
        <f t="shared" si="1"/>
        <v>8883.5674189389501</v>
      </c>
      <c r="F11" s="5">
        <f t="shared" si="2"/>
        <v>3202.2347622835673</v>
      </c>
      <c r="G11" s="5">
        <f t="shared" si="3"/>
        <v>15181.332656655382</v>
      </c>
      <c r="H11" s="23">
        <f t="shared" si="11"/>
        <v>8566.3970963913853</v>
      </c>
      <c r="I11" s="5">
        <f t="shared" si="4"/>
        <v>23070.984382431849</v>
      </c>
      <c r="J11" s="23"/>
      <c r="K11" s="23">
        <f t="shared" si="5"/>
        <v>30.362665313310764</v>
      </c>
      <c r="L11" s="23"/>
      <c r="M11" s="23">
        <f t="shared" si="6"/>
        <v>23101.347047745159</v>
      </c>
      <c r="N11" s="23">
        <f>J11+L11+Grade9!I11</f>
        <v>22427.232133789603</v>
      </c>
      <c r="O11" s="23">
        <f t="shared" si="7"/>
        <v>634.34213403217871</v>
      </c>
      <c r="P11" s="23">
        <f t="shared" si="8"/>
        <v>508.03921149456755</v>
      </c>
      <c r="Q11" s="23"/>
    </row>
    <row r="12" spans="1:17" x14ac:dyDescent="0.2">
      <c r="A12" s="5">
        <v>21</v>
      </c>
      <c r="B12" s="1">
        <f t="shared" si="9"/>
        <v>1.1314082128906247</v>
      </c>
      <c r="C12" s="5">
        <f t="shared" si="10"/>
        <v>19087.889907071036</v>
      </c>
      <c r="D12" s="5">
        <f t="shared" si="0"/>
        <v>18812.346604412425</v>
      </c>
      <c r="E12" s="5">
        <f t="shared" si="1"/>
        <v>9312.3466044124252</v>
      </c>
      <c r="F12" s="5">
        <f t="shared" si="2"/>
        <v>3342.2311663406567</v>
      </c>
      <c r="G12" s="5">
        <f t="shared" si="3"/>
        <v>15470.115438071769</v>
      </c>
      <c r="H12" s="23">
        <f t="shared" si="11"/>
        <v>8780.5570238011696</v>
      </c>
      <c r="I12" s="5">
        <f t="shared" si="4"/>
        <v>23557.008456992648</v>
      </c>
      <c r="J12" s="23"/>
      <c r="K12" s="23">
        <f t="shared" si="5"/>
        <v>30.940230876143538</v>
      </c>
      <c r="L12" s="23"/>
      <c r="M12" s="23">
        <f t="shared" si="6"/>
        <v>23587.948687868789</v>
      </c>
      <c r="N12" s="23">
        <f>J12+L12+Grade9!I12</f>
        <v>22903.91061727751</v>
      </c>
      <c r="O12" s="23">
        <f t="shared" si="7"/>
        <v>643.6798244263955</v>
      </c>
      <c r="P12" s="23">
        <f t="shared" si="8"/>
        <v>493.12645963943487</v>
      </c>
      <c r="Q12" s="23"/>
    </row>
    <row r="13" spans="1:17" x14ac:dyDescent="0.2">
      <c r="A13" s="5">
        <v>22</v>
      </c>
      <c r="B13" s="1">
        <f t="shared" si="9"/>
        <v>1.1596934182128902</v>
      </c>
      <c r="C13" s="5">
        <f t="shared" si="10"/>
        <v>19565.087154747809</v>
      </c>
      <c r="D13" s="5">
        <f t="shared" si="0"/>
        <v>19251.845269522735</v>
      </c>
      <c r="E13" s="5">
        <f t="shared" si="1"/>
        <v>9751.8452695227352</v>
      </c>
      <c r="F13" s="5">
        <f t="shared" si="2"/>
        <v>3485.727480499173</v>
      </c>
      <c r="G13" s="5">
        <f t="shared" si="3"/>
        <v>15766.117789023563</v>
      </c>
      <c r="H13" s="23">
        <f t="shared" si="11"/>
        <v>9000.0709493961986</v>
      </c>
      <c r="I13" s="5">
        <f t="shared" si="4"/>
        <v>24055.183133417464</v>
      </c>
      <c r="J13" s="23"/>
      <c r="K13" s="23">
        <f t="shared" si="5"/>
        <v>31.532235578047128</v>
      </c>
      <c r="L13" s="23"/>
      <c r="M13" s="23">
        <f t="shared" si="6"/>
        <v>24086.715368995512</v>
      </c>
      <c r="N13" s="23">
        <f>J13+L13+Grade9!I13</f>
        <v>23384.707187709446</v>
      </c>
      <c r="O13" s="23">
        <f t="shared" si="7"/>
        <v>660.58969859018737</v>
      </c>
      <c r="P13" s="23">
        <f t="shared" si="8"/>
        <v>484.09984219816101</v>
      </c>
      <c r="Q13" s="23"/>
    </row>
    <row r="14" spans="1:17" x14ac:dyDescent="0.2">
      <c r="A14" s="5">
        <v>23</v>
      </c>
      <c r="B14" s="1">
        <f t="shared" si="9"/>
        <v>1.1886857536682125</v>
      </c>
      <c r="C14" s="5">
        <f t="shared" si="10"/>
        <v>20054.214333616506</v>
      </c>
      <c r="D14" s="5">
        <f t="shared" si="0"/>
        <v>19702.331401260806</v>
      </c>
      <c r="E14" s="5">
        <f t="shared" si="1"/>
        <v>10202.331401260806</v>
      </c>
      <c r="F14" s="5">
        <f t="shared" si="2"/>
        <v>3632.8112025116534</v>
      </c>
      <c r="G14" s="5">
        <f t="shared" si="3"/>
        <v>16069.520198749153</v>
      </c>
      <c r="H14" s="23">
        <f t="shared" si="11"/>
        <v>9225.072723131103</v>
      </c>
      <c r="I14" s="5">
        <f t="shared" si="4"/>
        <v>24565.812176752901</v>
      </c>
      <c r="J14" s="23"/>
      <c r="K14" s="23">
        <f t="shared" si="5"/>
        <v>32.139040397498306</v>
      </c>
      <c r="L14" s="23"/>
      <c r="M14" s="23">
        <f t="shared" si="6"/>
        <v>24597.951217150399</v>
      </c>
      <c r="N14" s="23">
        <f>J14+L14+Grade9!I14</f>
        <v>23877.523672402182</v>
      </c>
      <c r="O14" s="23">
        <f t="shared" si="7"/>
        <v>677.92231960807294</v>
      </c>
      <c r="P14" s="23">
        <f t="shared" si="8"/>
        <v>475.2233940364203</v>
      </c>
      <c r="Q14" s="23"/>
    </row>
    <row r="15" spans="1:17" x14ac:dyDescent="0.2">
      <c r="A15" s="5">
        <v>24</v>
      </c>
      <c r="B15" s="1">
        <f t="shared" si="9"/>
        <v>1.2184028975099177</v>
      </c>
      <c r="C15" s="5">
        <f t="shared" si="10"/>
        <v>20555.569691956916</v>
      </c>
      <c r="D15" s="5">
        <f t="shared" si="0"/>
        <v>20164.079686292323</v>
      </c>
      <c r="E15" s="5">
        <f t="shared" si="1"/>
        <v>10664.079686292323</v>
      </c>
      <c r="F15" s="5">
        <f t="shared" si="2"/>
        <v>3783.5720175744436</v>
      </c>
      <c r="G15" s="5">
        <f t="shared" si="3"/>
        <v>16380.507668717881</v>
      </c>
      <c r="H15" s="23">
        <f t="shared" si="11"/>
        <v>9455.6995412093802</v>
      </c>
      <c r="I15" s="5">
        <f t="shared" si="4"/>
        <v>25089.206946171718</v>
      </c>
      <c r="J15" s="23"/>
      <c r="K15" s="23">
        <f t="shared" si="5"/>
        <v>32.761015337435765</v>
      </c>
      <c r="L15" s="23"/>
      <c r="M15" s="23">
        <f t="shared" si="6"/>
        <v>25121.967961509155</v>
      </c>
      <c r="N15" s="23">
        <f>J15+L15+Grade9!I15</f>
        <v>24382.660569212239</v>
      </c>
      <c r="O15" s="23">
        <f t="shared" si="7"/>
        <v>695.68825615139667</v>
      </c>
      <c r="P15" s="23">
        <f t="shared" si="8"/>
        <v>466.4953145373068</v>
      </c>
      <c r="Q15" s="23"/>
    </row>
    <row r="16" spans="1:17" x14ac:dyDescent="0.2">
      <c r="A16" s="5">
        <v>25</v>
      </c>
      <c r="B16" s="1">
        <f t="shared" si="9"/>
        <v>1.2488629699476654</v>
      </c>
      <c r="C16" s="5">
        <f t="shared" si="10"/>
        <v>21069.458934255839</v>
      </c>
      <c r="D16" s="5">
        <f t="shared" si="0"/>
        <v>20637.371678449632</v>
      </c>
      <c r="E16" s="5">
        <f t="shared" si="1"/>
        <v>11137.371678449632</v>
      </c>
      <c r="F16" s="5">
        <f t="shared" si="2"/>
        <v>3938.1018530138049</v>
      </c>
      <c r="G16" s="5">
        <f t="shared" si="3"/>
        <v>16699.269825435826</v>
      </c>
      <c r="H16" s="23">
        <f t="shared" si="11"/>
        <v>9692.0920297396115</v>
      </c>
      <c r="I16" s="5">
        <f t="shared" si="4"/>
        <v>25625.686584826006</v>
      </c>
      <c r="J16" s="23"/>
      <c r="K16" s="23">
        <f t="shared" si="5"/>
        <v>33.398539650871655</v>
      </c>
      <c r="L16" s="23"/>
      <c r="M16" s="23">
        <f t="shared" si="6"/>
        <v>25659.085124476878</v>
      </c>
      <c r="N16" s="23">
        <f>J16+L16+Grade9!I16</f>
        <v>24900.425888442544</v>
      </c>
      <c r="O16" s="23">
        <f t="shared" si="7"/>
        <v>713.89834110830816</v>
      </c>
      <c r="P16" s="23">
        <f t="shared" si="8"/>
        <v>457.91378911969963</v>
      </c>
      <c r="Q16" s="23"/>
    </row>
    <row r="17" spans="1:17" x14ac:dyDescent="0.2">
      <c r="A17" s="5">
        <v>26</v>
      </c>
      <c r="B17" s="1">
        <f t="shared" si="9"/>
        <v>1.2800845441963571</v>
      </c>
      <c r="C17" s="5">
        <f t="shared" si="10"/>
        <v>21596.195407612235</v>
      </c>
      <c r="D17" s="5">
        <f t="shared" si="0"/>
        <v>21122.49597041087</v>
      </c>
      <c r="E17" s="5">
        <f t="shared" si="1"/>
        <v>11622.49597041087</v>
      </c>
      <c r="F17" s="5">
        <f t="shared" si="2"/>
        <v>4096.494934339149</v>
      </c>
      <c r="G17" s="5">
        <f t="shared" si="3"/>
        <v>17026.001036071721</v>
      </c>
      <c r="H17" s="23">
        <f t="shared" si="11"/>
        <v>9934.3943304831027</v>
      </c>
      <c r="I17" s="5">
        <f t="shared" si="4"/>
        <v>26175.578214446658</v>
      </c>
      <c r="J17" s="23"/>
      <c r="K17" s="23">
        <f t="shared" si="5"/>
        <v>34.052002072143445</v>
      </c>
      <c r="L17" s="23"/>
      <c r="M17" s="23">
        <f t="shared" si="6"/>
        <v>26209.630216518803</v>
      </c>
      <c r="N17" s="23">
        <f>J17+L17+Grade9!I17</f>
        <v>25431.135340653607</v>
      </c>
      <c r="O17" s="23">
        <f t="shared" si="7"/>
        <v>732.56367818914714</v>
      </c>
      <c r="P17" s="23">
        <f t="shared" si="8"/>
        <v>449.47699164401388</v>
      </c>
      <c r="Q17" s="23"/>
    </row>
    <row r="18" spans="1:17" x14ac:dyDescent="0.2">
      <c r="A18" s="5">
        <v>27</v>
      </c>
      <c r="B18" s="1">
        <f t="shared" si="9"/>
        <v>1.312086657801266</v>
      </c>
      <c r="C18" s="5">
        <f t="shared" si="10"/>
        <v>22136.100292802541</v>
      </c>
      <c r="D18" s="5">
        <f t="shared" si="0"/>
        <v>21619.748369671142</v>
      </c>
      <c r="E18" s="5">
        <f t="shared" si="1"/>
        <v>12119.748369671142</v>
      </c>
      <c r="F18" s="5">
        <f t="shared" si="2"/>
        <v>4258.847842697628</v>
      </c>
      <c r="G18" s="5">
        <f t="shared" si="3"/>
        <v>17360.900526973513</v>
      </c>
      <c r="H18" s="23">
        <f t="shared" si="11"/>
        <v>10182.754188745181</v>
      </c>
      <c r="I18" s="5">
        <f t="shared" si="4"/>
        <v>26739.217134807826</v>
      </c>
      <c r="J18" s="23"/>
      <c r="K18" s="23">
        <f t="shared" si="5"/>
        <v>34.721801053947026</v>
      </c>
      <c r="L18" s="23"/>
      <c r="M18" s="23">
        <f t="shared" si="6"/>
        <v>26773.938935861774</v>
      </c>
      <c r="N18" s="23">
        <f>J18+L18+Grade9!I18</f>
        <v>25975.112529169943</v>
      </c>
      <c r="O18" s="23">
        <f t="shared" si="7"/>
        <v>751.69564869701264</v>
      </c>
      <c r="P18" s="23">
        <f t="shared" si="8"/>
        <v>441.18308667837073</v>
      </c>
      <c r="Q18" s="23"/>
    </row>
    <row r="19" spans="1:17" x14ac:dyDescent="0.2">
      <c r="A19" s="5">
        <v>28</v>
      </c>
      <c r="B19" s="1">
        <f t="shared" si="9"/>
        <v>1.3448888242462975</v>
      </c>
      <c r="C19" s="5">
        <f t="shared" si="10"/>
        <v>22689.502800122602</v>
      </c>
      <c r="D19" s="5">
        <f t="shared" si="0"/>
        <v>22129.43207891292</v>
      </c>
      <c r="E19" s="5">
        <f t="shared" si="1"/>
        <v>12629.43207891292</v>
      </c>
      <c r="F19" s="5">
        <f t="shared" si="2"/>
        <v>4425.2595737650681</v>
      </c>
      <c r="G19" s="5">
        <f t="shared" si="3"/>
        <v>17704.17250514785</v>
      </c>
      <c r="H19" s="23">
        <f t="shared" si="11"/>
        <v>10437.323043463808</v>
      </c>
      <c r="I19" s="5">
        <f t="shared" si="4"/>
        <v>27316.947028178016</v>
      </c>
      <c r="J19" s="23"/>
      <c r="K19" s="23">
        <f t="shared" si="5"/>
        <v>35.408345010295697</v>
      </c>
      <c r="L19" s="23"/>
      <c r="M19" s="23">
        <f t="shared" si="6"/>
        <v>27352.355373188311</v>
      </c>
      <c r="N19" s="23">
        <f>J19+L19+Grade9!I19</f>
        <v>26532.689147399193</v>
      </c>
      <c r="O19" s="23">
        <f t="shared" si="7"/>
        <v>771.30591846756079</v>
      </c>
      <c r="P19" s="23">
        <f t="shared" si="8"/>
        <v>433.0302316318793</v>
      </c>
      <c r="Q19" s="23"/>
    </row>
    <row r="20" spans="1:17" x14ac:dyDescent="0.2">
      <c r="A20" s="5">
        <v>29</v>
      </c>
      <c r="B20" s="1">
        <f t="shared" si="9"/>
        <v>1.3785110448524549</v>
      </c>
      <c r="C20" s="5">
        <f t="shared" si="10"/>
        <v>23256.740370125663</v>
      </c>
      <c r="D20" s="5">
        <f t="shared" si="0"/>
        <v>22651.857880885738</v>
      </c>
      <c r="E20" s="5">
        <f t="shared" si="1"/>
        <v>13151.857880885738</v>
      </c>
      <c r="F20" s="5">
        <f t="shared" si="2"/>
        <v>4595.8315981091937</v>
      </c>
      <c r="G20" s="5">
        <f t="shared" si="3"/>
        <v>18056.026282776544</v>
      </c>
      <c r="H20" s="23">
        <f t="shared" si="11"/>
        <v>10698.256119550404</v>
      </c>
      <c r="I20" s="5">
        <f t="shared" si="4"/>
        <v>27909.120168882466</v>
      </c>
      <c r="J20" s="23"/>
      <c r="K20" s="23">
        <f t="shared" si="5"/>
        <v>36.112052565553086</v>
      </c>
      <c r="L20" s="23"/>
      <c r="M20" s="23">
        <f t="shared" si="6"/>
        <v>27945.232221448019</v>
      </c>
      <c r="N20" s="23">
        <f>J20+L20+Grade9!I20</f>
        <v>27104.205181084169</v>
      </c>
      <c r="O20" s="23">
        <f t="shared" si="7"/>
        <v>791.40644498238225</v>
      </c>
      <c r="P20" s="23">
        <f t="shared" si="8"/>
        <v>425.01657876154547</v>
      </c>
      <c r="Q20" s="23"/>
    </row>
    <row r="21" spans="1:17" x14ac:dyDescent="0.2">
      <c r="A21" s="5">
        <v>30</v>
      </c>
      <c r="B21" s="1">
        <f t="shared" si="9"/>
        <v>1.4129738209737661</v>
      </c>
      <c r="C21" s="5">
        <f t="shared" si="10"/>
        <v>23838.158879378803</v>
      </c>
      <c r="D21" s="5">
        <f t="shared" si="0"/>
        <v>23187.344327907882</v>
      </c>
      <c r="E21" s="5">
        <f t="shared" si="1"/>
        <v>13687.344327907882</v>
      </c>
      <c r="F21" s="5">
        <f t="shared" si="2"/>
        <v>4770.6679230619229</v>
      </c>
      <c r="G21" s="5">
        <f t="shared" si="3"/>
        <v>18416.676404845959</v>
      </c>
      <c r="H21" s="23">
        <f t="shared" si="11"/>
        <v>10965.712522539161</v>
      </c>
      <c r="I21" s="5">
        <f t="shared" si="4"/>
        <v>28516.097638104526</v>
      </c>
      <c r="J21" s="23"/>
      <c r="K21" s="23">
        <f t="shared" si="5"/>
        <v>36.833352809691917</v>
      </c>
      <c r="L21" s="23"/>
      <c r="M21" s="23">
        <f t="shared" si="6"/>
        <v>28552.930990914218</v>
      </c>
      <c r="N21" s="23">
        <f>J21+L21+Grade9!I21</f>
        <v>27690.009115611276</v>
      </c>
      <c r="O21" s="23">
        <f t="shared" si="7"/>
        <v>812.00948466006821</v>
      </c>
      <c r="P21" s="23">
        <f t="shared" si="8"/>
        <v>417.14027705882341</v>
      </c>
      <c r="Q21" s="23"/>
    </row>
    <row r="22" spans="1:17" x14ac:dyDescent="0.2">
      <c r="A22" s="5">
        <v>31</v>
      </c>
      <c r="B22" s="1">
        <f t="shared" si="9"/>
        <v>1.4482981664981105</v>
      </c>
      <c r="C22" s="5">
        <f t="shared" si="10"/>
        <v>24434.112851363279</v>
      </c>
      <c r="D22" s="5">
        <f t="shared" si="0"/>
        <v>23736.217936105582</v>
      </c>
      <c r="E22" s="5">
        <f t="shared" si="1"/>
        <v>14236.217936105582</v>
      </c>
      <c r="F22" s="5">
        <f t="shared" si="2"/>
        <v>4949.8751561384724</v>
      </c>
      <c r="G22" s="5">
        <f t="shared" si="3"/>
        <v>18786.342779967112</v>
      </c>
      <c r="H22" s="23">
        <f t="shared" si="11"/>
        <v>11239.855335602644</v>
      </c>
      <c r="I22" s="5">
        <f t="shared" si="4"/>
        <v>29138.249544057147</v>
      </c>
      <c r="J22" s="23"/>
      <c r="K22" s="23">
        <f t="shared" si="5"/>
        <v>37.572685559934222</v>
      </c>
      <c r="L22" s="23"/>
      <c r="M22" s="23">
        <f t="shared" si="6"/>
        <v>29175.822229617082</v>
      </c>
      <c r="N22" s="23">
        <f>J22+L22+Grade9!I22</f>
        <v>28290.458148501555</v>
      </c>
      <c r="O22" s="23">
        <f t="shared" si="7"/>
        <v>833.1276003297105</v>
      </c>
      <c r="P22" s="23">
        <f t="shared" si="8"/>
        <v>409.39947402185464</v>
      </c>
      <c r="Q22" s="23"/>
    </row>
    <row r="23" spans="1:17" x14ac:dyDescent="0.2">
      <c r="A23" s="5">
        <v>32</v>
      </c>
      <c r="B23" s="1">
        <f t="shared" si="9"/>
        <v>1.4845056206605631</v>
      </c>
      <c r="C23" s="5">
        <f t="shared" si="10"/>
        <v>25044.965672647355</v>
      </c>
      <c r="D23" s="5">
        <f t="shared" si="0"/>
        <v>24298.813384508216</v>
      </c>
      <c r="E23" s="5">
        <f t="shared" si="1"/>
        <v>14798.813384508216</v>
      </c>
      <c r="F23" s="5">
        <f t="shared" si="2"/>
        <v>5133.5625700419323</v>
      </c>
      <c r="G23" s="5">
        <f t="shared" si="3"/>
        <v>19165.250814466282</v>
      </c>
      <c r="H23" s="23">
        <f t="shared" si="11"/>
        <v>11520.85171899271</v>
      </c>
      <c r="I23" s="5">
        <f t="shared" si="4"/>
        <v>29775.955247658567</v>
      </c>
      <c r="J23" s="23"/>
      <c r="K23" s="23">
        <f t="shared" si="5"/>
        <v>38.330501628932566</v>
      </c>
      <c r="L23" s="23"/>
      <c r="M23" s="23">
        <f t="shared" si="6"/>
        <v>29814.285749287501</v>
      </c>
      <c r="N23" s="23">
        <f>J23+L23+Grade9!I23</f>
        <v>28905.918407214092</v>
      </c>
      <c r="O23" s="23">
        <f t="shared" si="7"/>
        <v>854.77366889107589</v>
      </c>
      <c r="P23" s="23">
        <f t="shared" si="8"/>
        <v>401.79231731881981</v>
      </c>
      <c r="Q23" s="23"/>
    </row>
    <row r="24" spans="1:17" x14ac:dyDescent="0.2">
      <c r="A24" s="5">
        <v>33</v>
      </c>
      <c r="B24" s="1">
        <f t="shared" si="9"/>
        <v>1.521618261177077</v>
      </c>
      <c r="C24" s="5">
        <f t="shared" si="10"/>
        <v>25671.089814463539</v>
      </c>
      <c r="D24" s="5">
        <f t="shared" si="0"/>
        <v>24875.473719120921</v>
      </c>
      <c r="E24" s="5">
        <f t="shared" si="1"/>
        <v>15375.473719120921</v>
      </c>
      <c r="F24" s="5">
        <f t="shared" si="2"/>
        <v>5321.8421692929805</v>
      </c>
      <c r="G24" s="5">
        <f t="shared" si="3"/>
        <v>19553.63154982794</v>
      </c>
      <c r="H24" s="23">
        <f t="shared" si="11"/>
        <v>11808.873011967524</v>
      </c>
      <c r="I24" s="5">
        <f t="shared" si="4"/>
        <v>30429.603593850028</v>
      </c>
      <c r="J24" s="23"/>
      <c r="K24" s="23">
        <f t="shared" si="5"/>
        <v>39.107263099655881</v>
      </c>
      <c r="L24" s="23"/>
      <c r="M24" s="23">
        <f t="shared" si="6"/>
        <v>30468.710856949685</v>
      </c>
      <c r="N24" s="23">
        <f>J24+L24+Grade9!I24</f>
        <v>29536.765172394444</v>
      </c>
      <c r="O24" s="23">
        <f t="shared" si="7"/>
        <v>876.96088916648114</v>
      </c>
      <c r="P24" s="23">
        <f t="shared" si="8"/>
        <v>394.31695634793778</v>
      </c>
      <c r="Q24" s="23"/>
    </row>
    <row r="25" spans="1:17" x14ac:dyDescent="0.2">
      <c r="A25" s="5">
        <v>34</v>
      </c>
      <c r="B25" s="1">
        <f t="shared" si="9"/>
        <v>1.559658717706504</v>
      </c>
      <c r="C25" s="5">
        <f t="shared" si="10"/>
        <v>26312.867059825126</v>
      </c>
      <c r="D25" s="5">
        <f t="shared" si="0"/>
        <v>25466.550562098942</v>
      </c>
      <c r="E25" s="5">
        <f t="shared" si="1"/>
        <v>15966.550562098942</v>
      </c>
      <c r="F25" s="5">
        <f t="shared" si="2"/>
        <v>5514.8287585253047</v>
      </c>
      <c r="G25" s="5">
        <f t="shared" si="3"/>
        <v>19951.721803573637</v>
      </c>
      <c r="H25" s="23">
        <f t="shared" si="11"/>
        <v>12104.094837266714</v>
      </c>
      <c r="I25" s="5">
        <f t="shared" si="4"/>
        <v>31099.59314869628</v>
      </c>
      <c r="J25" s="23"/>
      <c r="K25" s="23">
        <f t="shared" si="5"/>
        <v>39.903443607147274</v>
      </c>
      <c r="L25" s="23"/>
      <c r="M25" s="23">
        <f t="shared" si="6"/>
        <v>31139.496592303429</v>
      </c>
      <c r="N25" s="23">
        <f>J25+L25+Grade9!I25</f>
        <v>30183.383106704307</v>
      </c>
      <c r="O25" s="23">
        <f t="shared" si="7"/>
        <v>899.70278994877253</v>
      </c>
      <c r="P25" s="23">
        <f t="shared" si="8"/>
        <v>386.97154369901887</v>
      </c>
      <c r="Q25" s="23"/>
    </row>
    <row r="26" spans="1:17" x14ac:dyDescent="0.2">
      <c r="A26" s="5">
        <v>35</v>
      </c>
      <c r="B26" s="1">
        <f t="shared" si="9"/>
        <v>1.5986501856491666</v>
      </c>
      <c r="C26" s="5">
        <f t="shared" si="10"/>
        <v>26970.688736320757</v>
      </c>
      <c r="D26" s="5">
        <f t="shared" si="0"/>
        <v>26072.40432615142</v>
      </c>
      <c r="E26" s="5">
        <f t="shared" si="1"/>
        <v>16572.40432615142</v>
      </c>
      <c r="F26" s="5">
        <f t="shared" si="2"/>
        <v>5712.6400124884385</v>
      </c>
      <c r="G26" s="5">
        <f t="shared" si="3"/>
        <v>20359.764313662981</v>
      </c>
      <c r="H26" s="23">
        <f t="shared" si="11"/>
        <v>12406.69720819838</v>
      </c>
      <c r="I26" s="5">
        <f t="shared" si="4"/>
        <v>31786.332442413688</v>
      </c>
      <c r="J26" s="23"/>
      <c r="K26" s="23">
        <f t="shared" si="5"/>
        <v>40.719528627325964</v>
      </c>
      <c r="L26" s="23"/>
      <c r="M26" s="23">
        <f t="shared" si="6"/>
        <v>31827.051971041015</v>
      </c>
      <c r="N26" s="23">
        <f>J26+L26+Grade9!I26</f>
        <v>30846.16648937191</v>
      </c>
      <c r="O26" s="23">
        <f t="shared" si="7"/>
        <v>923.01323825062707</v>
      </c>
      <c r="P26" s="23">
        <f t="shared" si="8"/>
        <v>379.75423652159679</v>
      </c>
      <c r="Q26" s="23"/>
    </row>
    <row r="27" spans="1:17" x14ac:dyDescent="0.2">
      <c r="A27" s="5">
        <v>36</v>
      </c>
      <c r="B27" s="1">
        <f t="shared" si="9"/>
        <v>1.6386164402903955</v>
      </c>
      <c r="C27" s="5">
        <f t="shared" si="10"/>
        <v>27644.955954728772</v>
      </c>
      <c r="D27" s="5">
        <f t="shared" si="0"/>
        <v>26693.404434305201</v>
      </c>
      <c r="E27" s="5">
        <f t="shared" si="1"/>
        <v>17193.404434305201</v>
      </c>
      <c r="F27" s="5">
        <f t="shared" si="2"/>
        <v>5915.3965478006485</v>
      </c>
      <c r="G27" s="5">
        <f t="shared" si="3"/>
        <v>20778.007886504551</v>
      </c>
      <c r="H27" s="23">
        <f t="shared" si="11"/>
        <v>12716.864638403338</v>
      </c>
      <c r="I27" s="5">
        <f t="shared" si="4"/>
        <v>32490.240218474028</v>
      </c>
      <c r="J27" s="23"/>
      <c r="K27" s="23">
        <f t="shared" si="5"/>
        <v>41.556015773009101</v>
      </c>
      <c r="L27" s="23"/>
      <c r="M27" s="23">
        <f t="shared" si="6"/>
        <v>32531.796234247038</v>
      </c>
      <c r="N27" s="23">
        <f>J27+L27+Grade9!I27</f>
        <v>31525.519456606205</v>
      </c>
      <c r="O27" s="23">
        <f t="shared" si="7"/>
        <v>946.90644776002216</v>
      </c>
      <c r="P27" s="23">
        <f t="shared" si="8"/>
        <v>372.66319780419559</v>
      </c>
      <c r="Q27" s="23"/>
    </row>
    <row r="28" spans="1:17" x14ac:dyDescent="0.2">
      <c r="A28" s="5">
        <v>37</v>
      </c>
      <c r="B28" s="1">
        <f t="shared" si="9"/>
        <v>1.6795818512976552</v>
      </c>
      <c r="C28" s="5">
        <f t="shared" si="10"/>
        <v>28336.079853596984</v>
      </c>
      <c r="D28" s="5">
        <f t="shared" si="0"/>
        <v>27329.929545162824</v>
      </c>
      <c r="E28" s="5">
        <f t="shared" si="1"/>
        <v>17829.929545162824</v>
      </c>
      <c r="F28" s="5">
        <f t="shared" si="2"/>
        <v>6123.2219964956621</v>
      </c>
      <c r="G28" s="5">
        <f t="shared" si="3"/>
        <v>21206.70754866716</v>
      </c>
      <c r="H28" s="23">
        <f t="shared" si="11"/>
        <v>13034.78625436342</v>
      </c>
      <c r="I28" s="5">
        <f t="shared" si="4"/>
        <v>33211.745688935873</v>
      </c>
      <c r="J28" s="23"/>
      <c r="K28" s="23">
        <f t="shared" si="5"/>
        <v>42.413415097334322</v>
      </c>
      <c r="L28" s="23"/>
      <c r="M28" s="23">
        <f t="shared" si="6"/>
        <v>33254.159104033206</v>
      </c>
      <c r="N28" s="23">
        <f>J28+L28+Grade9!I28</f>
        <v>32221.856248021359</v>
      </c>
      <c r="O28" s="23">
        <f t="shared" si="7"/>
        <v>971.39698750714933</v>
      </c>
      <c r="P28" s="23">
        <f t="shared" si="8"/>
        <v>365.69659756921885</v>
      </c>
      <c r="Q28" s="23"/>
    </row>
    <row r="29" spans="1:17" x14ac:dyDescent="0.2">
      <c r="A29" s="5">
        <v>38</v>
      </c>
      <c r="B29" s="1">
        <f t="shared" si="9"/>
        <v>1.7215713975800966</v>
      </c>
      <c r="C29" s="5">
        <f t="shared" si="10"/>
        <v>29044.48184993691</v>
      </c>
      <c r="D29" s="5">
        <f t="shared" si="0"/>
        <v>27982.367783791899</v>
      </c>
      <c r="E29" s="5">
        <f t="shared" si="1"/>
        <v>18482.367783791899</v>
      </c>
      <c r="F29" s="5">
        <f t="shared" si="2"/>
        <v>6336.2430814080544</v>
      </c>
      <c r="G29" s="5">
        <f t="shared" si="3"/>
        <v>21646.124702383844</v>
      </c>
      <c r="H29" s="23">
        <f t="shared" si="11"/>
        <v>13360.655910722506</v>
      </c>
      <c r="I29" s="5">
        <f t="shared" si="4"/>
        <v>33951.288796159271</v>
      </c>
      <c r="J29" s="23"/>
      <c r="K29" s="23">
        <f t="shared" si="5"/>
        <v>43.292249404767688</v>
      </c>
      <c r="L29" s="23"/>
      <c r="M29" s="23">
        <f t="shared" si="6"/>
        <v>33994.581045564039</v>
      </c>
      <c r="N29" s="23">
        <f>J29+L29+Grade9!I29</f>
        <v>32935.601459221893</v>
      </c>
      <c r="O29" s="23">
        <f t="shared" si="7"/>
        <v>996.49979074795988</v>
      </c>
      <c r="P29" s="23">
        <f t="shared" si="8"/>
        <v>358.85261398764635</v>
      </c>
      <c r="Q29" s="23"/>
    </row>
    <row r="30" spans="1:17" x14ac:dyDescent="0.2">
      <c r="A30" s="5">
        <v>39</v>
      </c>
      <c r="B30" s="1">
        <f t="shared" si="9"/>
        <v>1.7646106825195991</v>
      </c>
      <c r="C30" s="5">
        <f t="shared" si="10"/>
        <v>29770.593896185335</v>
      </c>
      <c r="D30" s="5">
        <f t="shared" si="0"/>
        <v>28651.116978386697</v>
      </c>
      <c r="E30" s="5">
        <f t="shared" si="1"/>
        <v>19151.116978386697</v>
      </c>
      <c r="F30" s="5">
        <f t="shared" si="2"/>
        <v>6554.5896934432567</v>
      </c>
      <c r="G30" s="5">
        <f t="shared" si="3"/>
        <v>22096.52728494344</v>
      </c>
      <c r="H30" s="23">
        <f t="shared" si="11"/>
        <v>13694.67230849057</v>
      </c>
      <c r="I30" s="5">
        <f t="shared" si="4"/>
        <v>34709.32048106326</v>
      </c>
      <c r="J30" s="23"/>
      <c r="K30" s="23">
        <f t="shared" si="5"/>
        <v>44.193054569886883</v>
      </c>
      <c r="L30" s="23"/>
      <c r="M30" s="23">
        <f t="shared" si="6"/>
        <v>34753.513535633145</v>
      </c>
      <c r="N30" s="23">
        <f>J30+L30+Grade9!I30</f>
        <v>33667.190300702438</v>
      </c>
      <c r="O30" s="23">
        <f t="shared" si="7"/>
        <v>1022.2301640697972</v>
      </c>
      <c r="P30" s="23">
        <f t="shared" si="8"/>
        <v>352.12943441759319</v>
      </c>
      <c r="Q30" s="23"/>
    </row>
    <row r="31" spans="1:17" x14ac:dyDescent="0.2">
      <c r="A31" s="5">
        <v>40</v>
      </c>
      <c r="B31" s="1">
        <f t="shared" si="9"/>
        <v>1.8087259495825889</v>
      </c>
      <c r="C31" s="5">
        <f t="shared" si="10"/>
        <v>30514.858743589964</v>
      </c>
      <c r="D31" s="5">
        <f t="shared" si="0"/>
        <v>29336.58490284636</v>
      </c>
      <c r="E31" s="5">
        <f t="shared" si="1"/>
        <v>19836.58490284636</v>
      </c>
      <c r="F31" s="5">
        <f t="shared" si="2"/>
        <v>6778.3949707793363</v>
      </c>
      <c r="G31" s="5">
        <f t="shared" si="3"/>
        <v>22558.189932067024</v>
      </c>
      <c r="H31" s="23">
        <f t="shared" si="11"/>
        <v>14037.039116202832</v>
      </c>
      <c r="I31" s="5">
        <f t="shared" si="4"/>
        <v>35486.302958089829</v>
      </c>
      <c r="J31" s="23"/>
      <c r="K31" s="23">
        <f t="shared" si="5"/>
        <v>45.116379864134046</v>
      </c>
      <c r="L31" s="23"/>
      <c r="M31" s="23">
        <f t="shared" si="6"/>
        <v>35531.419337953965</v>
      </c>
      <c r="N31" s="23">
        <f>J31+L31+Grade9!I31</f>
        <v>34417.068863219996</v>
      </c>
      <c r="O31" s="23">
        <f t="shared" si="7"/>
        <v>1048.603796724663</v>
      </c>
      <c r="P31" s="23">
        <f t="shared" si="8"/>
        <v>345.52525637057414</v>
      </c>
      <c r="Q31" s="23"/>
    </row>
    <row r="32" spans="1:17" x14ac:dyDescent="0.2">
      <c r="A32" s="5">
        <v>41</v>
      </c>
      <c r="B32" s="1">
        <f t="shared" si="9"/>
        <v>1.8539440983221533</v>
      </c>
      <c r="C32" s="5">
        <f t="shared" si="10"/>
        <v>31277.730212179707</v>
      </c>
      <c r="D32" s="5">
        <f t="shared" si="0"/>
        <v>30039.189525417514</v>
      </c>
      <c r="E32" s="5">
        <f t="shared" si="1"/>
        <v>20539.189525417514</v>
      </c>
      <c r="F32" s="5">
        <f t="shared" si="2"/>
        <v>7007.7953800488185</v>
      </c>
      <c r="G32" s="5">
        <f t="shared" si="3"/>
        <v>23031.394145368697</v>
      </c>
      <c r="H32" s="23">
        <f t="shared" si="11"/>
        <v>14387.965094107902</v>
      </c>
      <c r="I32" s="5">
        <f t="shared" si="4"/>
        <v>36282.709997042075</v>
      </c>
      <c r="J32" s="23"/>
      <c r="K32" s="23">
        <f t="shared" si="5"/>
        <v>46.062788290737394</v>
      </c>
      <c r="L32" s="23"/>
      <c r="M32" s="23">
        <f t="shared" si="6"/>
        <v>36328.772785332811</v>
      </c>
      <c r="N32" s="23">
        <f>J32+L32+Grade9!I32</f>
        <v>35185.694389800497</v>
      </c>
      <c r="O32" s="23">
        <f t="shared" si="7"/>
        <v>1075.6367701959084</v>
      </c>
      <c r="P32" s="23">
        <f t="shared" si="8"/>
        <v>339.03828840918021</v>
      </c>
      <c r="Q32" s="23"/>
    </row>
    <row r="33" spans="1:17" x14ac:dyDescent="0.2">
      <c r="A33" s="5">
        <v>42</v>
      </c>
      <c r="B33" s="1">
        <f t="shared" si="9"/>
        <v>1.9002927007802071</v>
      </c>
      <c r="C33" s="5">
        <f t="shared" si="10"/>
        <v>32059.673467484201</v>
      </c>
      <c r="D33" s="5">
        <f t="shared" si="0"/>
        <v>30759.359263552953</v>
      </c>
      <c r="E33" s="5">
        <f t="shared" si="1"/>
        <v>21259.359263552953</v>
      </c>
      <c r="F33" s="5">
        <f t="shared" si="2"/>
        <v>7242.9307995500403</v>
      </c>
      <c r="G33" s="5">
        <f t="shared" si="3"/>
        <v>23516.428464002915</v>
      </c>
      <c r="H33" s="23">
        <f t="shared" si="11"/>
        <v>14747.664221460596</v>
      </c>
      <c r="I33" s="5">
        <f t="shared" si="4"/>
        <v>37099.027211968125</v>
      </c>
      <c r="J33" s="23"/>
      <c r="K33" s="23">
        <f t="shared" si="5"/>
        <v>47.032856928005828</v>
      </c>
      <c r="L33" s="23"/>
      <c r="M33" s="23">
        <f t="shared" si="6"/>
        <v>37146.060068896128</v>
      </c>
      <c r="N33" s="23">
        <f>J33+L33+Grade9!I33</f>
        <v>35973.53555454551</v>
      </c>
      <c r="O33" s="23">
        <f t="shared" si="7"/>
        <v>1103.3455680039347</v>
      </c>
      <c r="P33" s="23">
        <f t="shared" si="8"/>
        <v>332.6667509795804</v>
      </c>
      <c r="Q33" s="23"/>
    </row>
    <row r="34" spans="1:17" x14ac:dyDescent="0.2">
      <c r="A34" s="5">
        <v>43</v>
      </c>
      <c r="B34" s="1">
        <f t="shared" si="9"/>
        <v>1.9478000182997122</v>
      </c>
      <c r="C34" s="5">
        <f t="shared" si="10"/>
        <v>32861.165304171307</v>
      </c>
      <c r="D34" s="5">
        <f t="shared" si="0"/>
        <v>31497.533245141778</v>
      </c>
      <c r="E34" s="5">
        <f t="shared" si="1"/>
        <v>21997.533245141778</v>
      </c>
      <c r="F34" s="5">
        <f t="shared" si="2"/>
        <v>7483.9446045387904</v>
      </c>
      <c r="G34" s="5">
        <f t="shared" si="3"/>
        <v>24013.588640602989</v>
      </c>
      <c r="H34" s="23">
        <f t="shared" si="11"/>
        <v>15116.355826997113</v>
      </c>
      <c r="I34" s="5">
        <f t="shared" si="4"/>
        <v>37935.752357267331</v>
      </c>
      <c r="J34" s="23"/>
      <c r="K34" s="23">
        <f t="shared" si="5"/>
        <v>48.027177281205979</v>
      </c>
      <c r="L34" s="23"/>
      <c r="M34" s="23">
        <f t="shared" si="6"/>
        <v>37983.779534548536</v>
      </c>
      <c r="N34" s="23">
        <f>J34+L34+Grade9!I34</f>
        <v>36781.07274840914</v>
      </c>
      <c r="O34" s="23">
        <f t="shared" si="7"/>
        <v>1131.747085757172</v>
      </c>
      <c r="P34" s="23">
        <f t="shared" si="8"/>
        <v>326.40887718228839</v>
      </c>
      <c r="Q34" s="23"/>
    </row>
    <row r="35" spans="1:17" x14ac:dyDescent="0.2">
      <c r="A35" s="5">
        <v>44</v>
      </c>
      <c r="B35" s="1">
        <f t="shared" si="9"/>
        <v>1.9964950187572048</v>
      </c>
      <c r="C35" s="5">
        <f t="shared" si="10"/>
        <v>33682.694436775586</v>
      </c>
      <c r="D35" s="5">
        <f t="shared" si="0"/>
        <v>32254.161576270319</v>
      </c>
      <c r="E35" s="5">
        <f t="shared" si="1"/>
        <v>22754.161576270319</v>
      </c>
      <c r="F35" s="5">
        <f t="shared" si="2"/>
        <v>7730.9837546522594</v>
      </c>
      <c r="G35" s="5">
        <f t="shared" si="3"/>
        <v>24523.177821618061</v>
      </c>
      <c r="H35" s="23">
        <f t="shared" si="11"/>
        <v>15494.26472267204</v>
      </c>
      <c r="I35" s="5">
        <f t="shared" si="4"/>
        <v>38793.395631199011</v>
      </c>
      <c r="J35" s="23"/>
      <c r="K35" s="23">
        <f t="shared" si="5"/>
        <v>49.046355643236126</v>
      </c>
      <c r="L35" s="23"/>
      <c r="M35" s="23">
        <f t="shared" si="6"/>
        <v>38842.441986842248</v>
      </c>
      <c r="N35" s="23">
        <f>J35+L35+Grade9!I35</f>
        <v>37608.798372119374</v>
      </c>
      <c r="O35" s="23">
        <f t="shared" si="7"/>
        <v>1160.858641454224</v>
      </c>
      <c r="P35" s="23">
        <f t="shared" si="8"/>
        <v>320.26291348429669</v>
      </c>
      <c r="Q35" s="23"/>
    </row>
    <row r="36" spans="1:17" x14ac:dyDescent="0.2">
      <c r="A36" s="5">
        <v>45</v>
      </c>
      <c r="B36" s="1">
        <f t="shared" si="9"/>
        <v>2.0464073942261352</v>
      </c>
      <c r="C36" s="5">
        <f t="shared" si="10"/>
        <v>34524.761797694977</v>
      </c>
      <c r="D36" s="5">
        <f t="shared" si="0"/>
        <v>33029.705615677078</v>
      </c>
      <c r="E36" s="5">
        <f t="shared" si="1"/>
        <v>23529.705615677078</v>
      </c>
      <c r="F36" s="5">
        <f t="shared" si="2"/>
        <v>7984.1988835185657</v>
      </c>
      <c r="G36" s="5">
        <f t="shared" si="3"/>
        <v>25045.506732158512</v>
      </c>
      <c r="H36" s="23">
        <f t="shared" si="11"/>
        <v>15881.621340738842</v>
      </c>
      <c r="I36" s="5">
        <f t="shared" si="4"/>
        <v>39672.479986978986</v>
      </c>
      <c r="J36" s="23"/>
      <c r="K36" s="23">
        <f t="shared" si="5"/>
        <v>50.091013464317022</v>
      </c>
      <c r="L36" s="23"/>
      <c r="M36" s="23">
        <f t="shared" si="6"/>
        <v>39722.571000443306</v>
      </c>
      <c r="N36" s="23">
        <f>J36+L36+Grade9!I36</f>
        <v>38457.217136422347</v>
      </c>
      <c r="O36" s="23">
        <f t="shared" si="7"/>
        <v>1190.6979860437195</v>
      </c>
      <c r="P36" s="23">
        <f t="shared" si="8"/>
        <v>314.22712037569352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2.097567579081788</v>
      </c>
      <c r="C37" s="5">
        <f t="shared" ref="C37:C56" si="13">pretaxincome*B37/expnorm</f>
        <v>35387.880842637343</v>
      </c>
      <c r="D37" s="5">
        <f t="shared" ref="D37:D56" si="14">IF(A37&lt;startage,1,0)*(C37*(1-initialunempprob))+IF(A37=startage,1,0)*(C37*(1-unempprob))+IF(A37&gt;startage,1,0)*(C37*(1-unempprob)+unempprob*300*52)</f>
        <v>33824.638256068996</v>
      </c>
      <c r="E37" s="5">
        <f t="shared" si="1"/>
        <v>24324.638256068996</v>
      </c>
      <c r="F37" s="5">
        <f t="shared" si="2"/>
        <v>8243.7443906065273</v>
      </c>
      <c r="G37" s="5">
        <f t="shared" si="3"/>
        <v>25580.893865462469</v>
      </c>
      <c r="H37" s="23">
        <f t="shared" si="11"/>
        <v>16278.661874257308</v>
      </c>
      <c r="I37" s="5">
        <f t="shared" ref="I37:I56" si="15">G37+IF(A37&lt;startage,1,0)*(H37*(1-initialunempprob))+IF(A37&gt;=startage,1,0)*(H37*(1-unempprob))</f>
        <v>40573.541451653451</v>
      </c>
      <c r="J37" s="23"/>
      <c r="K37" s="23">
        <f t="shared" ref="K37:K56" si="16">IF(A37&gt;=startage,1,0)*0.002*G37</f>
        <v>51.161787730924942</v>
      </c>
      <c r="L37" s="23"/>
      <c r="M37" s="23">
        <f t="shared" si="6"/>
        <v>40624.703239384377</v>
      </c>
      <c r="N37" s="23">
        <f>J37+L37+Grade9!I37</f>
        <v>39326.846369832914</v>
      </c>
      <c r="O37" s="23">
        <f t="shared" si="7"/>
        <v>1221.2833142479255</v>
      </c>
      <c r="P37" s="23">
        <f t="shared" ref="P37:P68" si="17">O37/return^(A37-startage+1)</f>
        <v>308.2997729735452</v>
      </c>
      <c r="Q37" s="23"/>
    </row>
    <row r="38" spans="1:17" x14ac:dyDescent="0.2">
      <c r="A38" s="5">
        <v>47</v>
      </c>
      <c r="B38" s="1">
        <f t="shared" si="12"/>
        <v>2.1500067685588333</v>
      </c>
      <c r="C38" s="5">
        <f t="shared" si="13"/>
        <v>36272.577863703293</v>
      </c>
      <c r="D38" s="5">
        <f t="shared" si="14"/>
        <v>34639.444212470735</v>
      </c>
      <c r="E38" s="5">
        <f t="shared" si="1"/>
        <v>25139.444212470735</v>
      </c>
      <c r="F38" s="5">
        <f t="shared" si="2"/>
        <v>8509.7785353716954</v>
      </c>
      <c r="G38" s="5">
        <f t="shared" si="3"/>
        <v>26129.665677099038</v>
      </c>
      <c r="H38" s="23">
        <f t="shared" ref="H38:H56" si="18">benefits*B38/expnorm</f>
        <v>16685.628421113746</v>
      </c>
      <c r="I38" s="5">
        <f t="shared" si="15"/>
        <v>41497.129452944799</v>
      </c>
      <c r="J38" s="23"/>
      <c r="K38" s="23">
        <f t="shared" si="16"/>
        <v>52.259331354198075</v>
      </c>
      <c r="L38" s="23"/>
      <c r="M38" s="23">
        <f t="shared" si="6"/>
        <v>41549.388784298993</v>
      </c>
      <c r="N38" s="23">
        <f>J38+L38+Grade9!I38</f>
        <v>40218.21633407873</v>
      </c>
      <c r="O38" s="23">
        <f t="shared" ref="O38:O69" si="19">IF(A38&lt;startage,1,0)*(M38-N38)+IF(A38&gt;=startage,1,0)*(completionprob*(part*(I38-N38)+K38))</f>
        <v>1252.6332756572708</v>
      </c>
      <c r="P38" s="23">
        <f t="shared" si="17"/>
        <v>302.47916157595597</v>
      </c>
      <c r="Q38" s="23"/>
    </row>
    <row r="39" spans="1:17" x14ac:dyDescent="0.2">
      <c r="A39" s="5">
        <v>48</v>
      </c>
      <c r="B39" s="1">
        <f t="shared" si="12"/>
        <v>2.2037569377728037</v>
      </c>
      <c r="C39" s="5">
        <f t="shared" si="13"/>
        <v>37179.392310295865</v>
      </c>
      <c r="D39" s="5">
        <f t="shared" si="14"/>
        <v>35474.620317782494</v>
      </c>
      <c r="E39" s="5">
        <f t="shared" si="1"/>
        <v>25974.620317782494</v>
      </c>
      <c r="F39" s="5">
        <f t="shared" si="2"/>
        <v>8782.4635337559848</v>
      </c>
      <c r="G39" s="5">
        <f t="shared" si="3"/>
        <v>26692.156784026509</v>
      </c>
      <c r="H39" s="23">
        <f t="shared" si="18"/>
        <v>17102.769131641588</v>
      </c>
      <c r="I39" s="5">
        <f t="shared" si="15"/>
        <v>42443.807154268412</v>
      </c>
      <c r="J39" s="23"/>
      <c r="K39" s="23">
        <f t="shared" si="16"/>
        <v>53.384313568053017</v>
      </c>
      <c r="L39" s="23"/>
      <c r="M39" s="23">
        <f t="shared" si="6"/>
        <v>42497.191467836463</v>
      </c>
      <c r="N39" s="23">
        <f>J39+L39+Grade9!I39</f>
        <v>41131.870547430699</v>
      </c>
      <c r="O39" s="23">
        <f t="shared" si="19"/>
        <v>1284.766986101826</v>
      </c>
      <c r="P39" s="23">
        <f t="shared" si="17"/>
        <v>296.76359216874278</v>
      </c>
      <c r="Q39" s="23"/>
    </row>
    <row r="40" spans="1:17" x14ac:dyDescent="0.2">
      <c r="A40" s="5">
        <v>49</v>
      </c>
      <c r="B40" s="1">
        <f t="shared" si="12"/>
        <v>2.2588508612171236</v>
      </c>
      <c r="C40" s="5">
        <f t="shared" si="13"/>
        <v>38108.877118053257</v>
      </c>
      <c r="D40" s="5">
        <f t="shared" si="14"/>
        <v>36330.675825727056</v>
      </c>
      <c r="E40" s="5">
        <f t="shared" si="1"/>
        <v>26830.675825727056</v>
      </c>
      <c r="F40" s="5">
        <f t="shared" si="2"/>
        <v>9061.9656570998832</v>
      </c>
      <c r="G40" s="5">
        <f t="shared" si="3"/>
        <v>27268.710168627171</v>
      </c>
      <c r="H40" s="23">
        <f t="shared" si="18"/>
        <v>17530.338359932626</v>
      </c>
      <c r="I40" s="5">
        <f t="shared" si="15"/>
        <v>43414.151798125124</v>
      </c>
      <c r="J40" s="23"/>
      <c r="K40" s="23">
        <f t="shared" si="16"/>
        <v>54.537420337254346</v>
      </c>
      <c r="L40" s="23"/>
      <c r="M40" s="23">
        <f t="shared" si="6"/>
        <v>43468.689218462379</v>
      </c>
      <c r="N40" s="23">
        <f>J40+L40+Grade9!I40</f>
        <v>42068.366116116464</v>
      </c>
      <c r="O40" s="23">
        <f t="shared" si="19"/>
        <v>1317.7040393075054</v>
      </c>
      <c r="P40" s="23">
        <f t="shared" si="17"/>
        <v>291.1513868874473</v>
      </c>
      <c r="Q40" s="23"/>
    </row>
    <row r="41" spans="1:17" x14ac:dyDescent="0.2">
      <c r="A41" s="5">
        <v>50</v>
      </c>
      <c r="B41" s="1">
        <f t="shared" si="12"/>
        <v>2.3153221327475517</v>
      </c>
      <c r="C41" s="5">
        <f t="shared" si="13"/>
        <v>39061.599046004587</v>
      </c>
      <c r="D41" s="5">
        <f t="shared" si="14"/>
        <v>37208.132721370224</v>
      </c>
      <c r="E41" s="5">
        <f t="shared" si="1"/>
        <v>27708.132721370224</v>
      </c>
      <c r="F41" s="5">
        <f t="shared" si="2"/>
        <v>9348.4553335273777</v>
      </c>
      <c r="G41" s="5">
        <f t="shared" si="3"/>
        <v>27859.677387842847</v>
      </c>
      <c r="H41" s="23">
        <f t="shared" si="18"/>
        <v>17968.596818930942</v>
      </c>
      <c r="I41" s="5">
        <f t="shared" si="15"/>
        <v>44408.755058078241</v>
      </c>
      <c r="J41" s="23"/>
      <c r="K41" s="23">
        <f t="shared" si="16"/>
        <v>55.719354775685694</v>
      </c>
      <c r="L41" s="23"/>
      <c r="M41" s="23">
        <f t="shared" si="6"/>
        <v>44464.474412853924</v>
      </c>
      <c r="N41" s="23">
        <f>J41+L41+Grade9!I41</f>
        <v>43028.274074019369</v>
      </c>
      <c r="O41" s="23">
        <f t="shared" si="19"/>
        <v>1351.464518843318</v>
      </c>
      <c r="P41" s="23">
        <f t="shared" si="17"/>
        <v>285.6408844368778</v>
      </c>
      <c r="Q41" s="23"/>
    </row>
    <row r="42" spans="1:17" x14ac:dyDescent="0.2">
      <c r="A42" s="5">
        <v>51</v>
      </c>
      <c r="B42" s="1">
        <f t="shared" si="12"/>
        <v>2.3732051860662402</v>
      </c>
      <c r="C42" s="5">
        <f t="shared" si="13"/>
        <v>40038.139022154697</v>
      </c>
      <c r="D42" s="5">
        <f t="shared" si="14"/>
        <v>38107.526039404482</v>
      </c>
      <c r="E42" s="5">
        <f t="shared" si="1"/>
        <v>28607.526039404482</v>
      </c>
      <c r="F42" s="5">
        <f t="shared" si="2"/>
        <v>9642.1072518655637</v>
      </c>
      <c r="G42" s="5">
        <f t="shared" si="3"/>
        <v>28465.418787538918</v>
      </c>
      <c r="H42" s="23">
        <f t="shared" si="18"/>
        <v>18417.811739404209</v>
      </c>
      <c r="I42" s="5">
        <f t="shared" si="15"/>
        <v>45428.223399530194</v>
      </c>
      <c r="J42" s="23"/>
      <c r="K42" s="23">
        <f t="shared" si="16"/>
        <v>56.930837575077838</v>
      </c>
      <c r="L42" s="23"/>
      <c r="M42" s="23">
        <f t="shared" si="6"/>
        <v>45485.154237105271</v>
      </c>
      <c r="N42" s="23">
        <f>J42+L42+Grade9!I42</f>
        <v>44012.179730869859</v>
      </c>
      <c r="O42" s="23">
        <f t="shared" si="19"/>
        <v>1386.0690103675238</v>
      </c>
      <c r="P42" s="23">
        <f t="shared" si="17"/>
        <v>280.23044047059585</v>
      </c>
      <c r="Q42" s="23"/>
    </row>
    <row r="43" spans="1:17" x14ac:dyDescent="0.2">
      <c r="A43" s="5">
        <v>52</v>
      </c>
      <c r="B43" s="1">
        <f t="shared" si="12"/>
        <v>2.4325353157178964</v>
      </c>
      <c r="C43" s="5">
        <f t="shared" si="13"/>
        <v>41039.092497708567</v>
      </c>
      <c r="D43" s="5">
        <f t="shared" si="14"/>
        <v>39029.404190389592</v>
      </c>
      <c r="E43" s="5">
        <f t="shared" si="1"/>
        <v>29529.404190389592</v>
      </c>
      <c r="F43" s="5">
        <f t="shared" si="2"/>
        <v>9943.1004681622017</v>
      </c>
      <c r="G43" s="5">
        <f t="shared" si="3"/>
        <v>29086.303722227392</v>
      </c>
      <c r="H43" s="23">
        <f t="shared" si="18"/>
        <v>18878.257032889316</v>
      </c>
      <c r="I43" s="5">
        <f t="shared" si="15"/>
        <v>46473.178449518455</v>
      </c>
      <c r="J43" s="23"/>
      <c r="K43" s="23">
        <f t="shared" si="16"/>
        <v>58.172607444454783</v>
      </c>
      <c r="L43" s="23"/>
      <c r="M43" s="23">
        <f t="shared" si="6"/>
        <v>46531.351056962907</v>
      </c>
      <c r="N43" s="23">
        <f>J43+L43+Grade9!I43</f>
        <v>45020.683029141597</v>
      </c>
      <c r="O43" s="23">
        <f t="shared" si="19"/>
        <v>1421.5386141798549</v>
      </c>
      <c r="P43" s="23">
        <f t="shared" si="17"/>
        <v>274.91842793244547</v>
      </c>
      <c r="Q43" s="23"/>
    </row>
    <row r="44" spans="1:17" x14ac:dyDescent="0.2">
      <c r="A44" s="5">
        <v>53</v>
      </c>
      <c r="B44" s="1">
        <f t="shared" si="12"/>
        <v>2.4933486986108435</v>
      </c>
      <c r="C44" s="5">
        <f t="shared" si="13"/>
        <v>42065.069810151275</v>
      </c>
      <c r="D44" s="5">
        <f t="shared" si="14"/>
        <v>39974.329295149328</v>
      </c>
      <c r="E44" s="5">
        <f t="shared" si="1"/>
        <v>30474.329295149328</v>
      </c>
      <c r="F44" s="5">
        <f t="shared" si="2"/>
        <v>10251.618514866255</v>
      </c>
      <c r="G44" s="5">
        <f t="shared" si="3"/>
        <v>29722.710780283072</v>
      </c>
      <c r="H44" s="23">
        <f t="shared" si="18"/>
        <v>19350.213458711547</v>
      </c>
      <c r="I44" s="5">
        <f t="shared" si="15"/>
        <v>47544.25737575641</v>
      </c>
      <c r="J44" s="23"/>
      <c r="K44" s="23">
        <f t="shared" si="16"/>
        <v>59.445421560566146</v>
      </c>
      <c r="L44" s="23"/>
      <c r="M44" s="23">
        <f t="shared" si="6"/>
        <v>47603.702797316975</v>
      </c>
      <c r="N44" s="23">
        <f>J44+L44+Grade9!I44</f>
        <v>46054.398909870128</v>
      </c>
      <c r="O44" s="23">
        <f t="shared" si="19"/>
        <v>1457.8949580874839</v>
      </c>
      <c r="P44" s="23">
        <f t="shared" si="17"/>
        <v>269.7032373621999</v>
      </c>
      <c r="Q44" s="23"/>
    </row>
    <row r="45" spans="1:17" x14ac:dyDescent="0.2">
      <c r="A45" s="5">
        <v>54</v>
      </c>
      <c r="B45" s="1">
        <f t="shared" si="12"/>
        <v>2.555682416076114</v>
      </c>
      <c r="C45" s="5">
        <f t="shared" si="13"/>
        <v>43116.696555405048</v>
      </c>
      <c r="D45" s="5">
        <f t="shared" si="14"/>
        <v>40942.87752752805</v>
      </c>
      <c r="E45" s="5">
        <f t="shared" si="1"/>
        <v>31442.87752752805</v>
      </c>
      <c r="F45" s="5">
        <f t="shared" si="2"/>
        <v>10567.849512737908</v>
      </c>
      <c r="G45" s="5">
        <f t="shared" si="3"/>
        <v>30375.028014790143</v>
      </c>
      <c r="H45" s="23">
        <f t="shared" si="18"/>
        <v>19833.968795179331</v>
      </c>
      <c r="I45" s="5">
        <f t="shared" si="15"/>
        <v>48642.113275150303</v>
      </c>
      <c r="J45" s="23"/>
      <c r="K45" s="23">
        <f t="shared" si="16"/>
        <v>60.750056029580286</v>
      </c>
      <c r="L45" s="23"/>
      <c r="M45" s="23">
        <f t="shared" si="6"/>
        <v>48702.863331179884</v>
      </c>
      <c r="N45" s="23">
        <f>J45+L45+Grade9!I45</f>
        <v>47113.957687616887</v>
      </c>
      <c r="O45" s="23">
        <f t="shared" si="19"/>
        <v>1495.1602105927795</v>
      </c>
      <c r="P45" s="23">
        <f t="shared" si="17"/>
        <v>264.58327716733419</v>
      </c>
      <c r="Q45" s="23"/>
    </row>
    <row r="46" spans="1:17" x14ac:dyDescent="0.2">
      <c r="A46" s="5">
        <v>55</v>
      </c>
      <c r="B46" s="1">
        <f t="shared" si="12"/>
        <v>2.6195744764780171</v>
      </c>
      <c r="C46" s="5">
        <f t="shared" si="13"/>
        <v>44194.613969290178</v>
      </c>
      <c r="D46" s="5">
        <f t="shared" si="14"/>
        <v>41935.63946571626</v>
      </c>
      <c r="E46" s="5">
        <f t="shared" si="1"/>
        <v>32435.63946571626</v>
      </c>
      <c r="F46" s="5">
        <f t="shared" si="2"/>
        <v>10891.986285556359</v>
      </c>
      <c r="G46" s="5">
        <f t="shared" si="3"/>
        <v>31043.653180159901</v>
      </c>
      <c r="H46" s="23">
        <f t="shared" si="18"/>
        <v>20329.81801505882</v>
      </c>
      <c r="I46" s="5">
        <f t="shared" si="15"/>
        <v>49767.415572029073</v>
      </c>
      <c r="J46" s="23"/>
      <c r="K46" s="23">
        <f t="shared" si="16"/>
        <v>62.087306360319801</v>
      </c>
      <c r="L46" s="23"/>
      <c r="M46" s="23">
        <f t="shared" si="6"/>
        <v>49829.502878389394</v>
      </c>
      <c r="N46" s="23">
        <f>J46+L46+Grade9!I46</f>
        <v>48200.00543480731</v>
      </c>
      <c r="O46" s="23">
        <f t="shared" si="19"/>
        <v>1533.3570944107398</v>
      </c>
      <c r="P46" s="23">
        <f t="shared" si="17"/>
        <v>259.55697386276444</v>
      </c>
      <c r="Q46" s="23"/>
    </row>
    <row r="47" spans="1:17" x14ac:dyDescent="0.2">
      <c r="A47" s="5">
        <v>56</v>
      </c>
      <c r="B47" s="1">
        <f t="shared" si="12"/>
        <v>2.6850638383899672</v>
      </c>
      <c r="C47" s="5">
        <f t="shared" si="13"/>
        <v>45299.479318522426</v>
      </c>
      <c r="D47" s="5">
        <f t="shared" si="14"/>
        <v>42953.220452359157</v>
      </c>
      <c r="E47" s="5">
        <f t="shared" si="1"/>
        <v>33453.220452359157</v>
      </c>
      <c r="F47" s="5">
        <f t="shared" si="2"/>
        <v>11224.226477695265</v>
      </c>
      <c r="G47" s="5">
        <f t="shared" si="3"/>
        <v>31728.993974663892</v>
      </c>
      <c r="H47" s="23">
        <f t="shared" si="18"/>
        <v>20838.063465435287</v>
      </c>
      <c r="I47" s="5">
        <f t="shared" si="15"/>
        <v>50920.850426329795</v>
      </c>
      <c r="J47" s="23"/>
      <c r="K47" s="23">
        <f t="shared" si="16"/>
        <v>63.457987949327787</v>
      </c>
      <c r="L47" s="23"/>
      <c r="M47" s="23">
        <f t="shared" si="6"/>
        <v>50984.308414279119</v>
      </c>
      <c r="N47" s="23">
        <f>J47+L47+Grade9!I47</f>
        <v>49313.204375677487</v>
      </c>
      <c r="O47" s="23">
        <f t="shared" si="19"/>
        <v>1572.5089003241385</v>
      </c>
      <c r="P47" s="23">
        <f t="shared" si="17"/>
        <v>254.622772280307</v>
      </c>
      <c r="Q47" s="23"/>
    </row>
    <row r="48" spans="1:17" x14ac:dyDescent="0.2">
      <c r="A48" s="5">
        <v>57</v>
      </c>
      <c r="B48" s="1">
        <f t="shared" si="12"/>
        <v>2.7521904343497163</v>
      </c>
      <c r="C48" s="5">
        <f t="shared" si="13"/>
        <v>46431.966301485489</v>
      </c>
      <c r="D48" s="5">
        <f t="shared" si="14"/>
        <v>43996.24096366814</v>
      </c>
      <c r="E48" s="5">
        <f t="shared" si="1"/>
        <v>34496.24096366814</v>
      </c>
      <c r="F48" s="5">
        <f t="shared" si="2"/>
        <v>11564.772674637648</v>
      </c>
      <c r="G48" s="5">
        <f t="shared" si="3"/>
        <v>32431.46828903049</v>
      </c>
      <c r="H48" s="23">
        <f t="shared" si="18"/>
        <v>21359.015052071165</v>
      </c>
      <c r="I48" s="5">
        <f t="shared" si="15"/>
        <v>52103.121151988031</v>
      </c>
      <c r="J48" s="23"/>
      <c r="K48" s="23">
        <f t="shared" si="16"/>
        <v>64.862936578060982</v>
      </c>
      <c r="L48" s="23"/>
      <c r="M48" s="23">
        <f t="shared" si="6"/>
        <v>52167.984088566089</v>
      </c>
      <c r="N48" s="23">
        <f>J48+L48+Grade9!I48</f>
        <v>50454.233290069416</v>
      </c>
      <c r="O48" s="23">
        <f t="shared" si="19"/>
        <v>1612.6395013853714</v>
      </c>
      <c r="P48" s="23">
        <f t="shared" si="17"/>
        <v>249.77913574965422</v>
      </c>
      <c r="Q48" s="23"/>
    </row>
    <row r="49" spans="1:17" x14ac:dyDescent="0.2">
      <c r="A49" s="5">
        <v>58</v>
      </c>
      <c r="B49" s="1">
        <f t="shared" si="12"/>
        <v>2.8209951952084591</v>
      </c>
      <c r="C49" s="5">
        <f t="shared" si="13"/>
        <v>47592.765459022623</v>
      </c>
      <c r="D49" s="5">
        <f t="shared" si="14"/>
        <v>45065.336987759838</v>
      </c>
      <c r="E49" s="5">
        <f t="shared" si="1"/>
        <v>35565.336987759838</v>
      </c>
      <c r="F49" s="5">
        <f t="shared" si="2"/>
        <v>12020.366225279571</v>
      </c>
      <c r="G49" s="5">
        <f t="shared" si="3"/>
        <v>33044.970762480269</v>
      </c>
      <c r="H49" s="23">
        <f t="shared" si="18"/>
        <v>21892.990428372945</v>
      </c>
      <c r="I49" s="5">
        <f t="shared" si="15"/>
        <v>53208.414947011755</v>
      </c>
      <c r="J49" s="23"/>
      <c r="K49" s="23">
        <f t="shared" si="16"/>
        <v>66.089941524960537</v>
      </c>
      <c r="L49" s="23"/>
      <c r="M49" s="23">
        <f t="shared" si="6"/>
        <v>53274.504888536714</v>
      </c>
      <c r="N49" s="23">
        <f>J49+L49+Grade9!I49</f>
        <v>51623.787927321158</v>
      </c>
      <c r="O49" s="23">
        <f t="shared" si="19"/>
        <v>1553.3246605038396</v>
      </c>
      <c r="P49" s="23">
        <f t="shared" si="17"/>
        <v>230.14197568324559</v>
      </c>
      <c r="Q49" s="23"/>
    </row>
    <row r="50" spans="1:17" x14ac:dyDescent="0.2">
      <c r="A50" s="5">
        <v>59</v>
      </c>
      <c r="B50" s="1">
        <f t="shared" si="12"/>
        <v>2.8915200750886707</v>
      </c>
      <c r="C50" s="5">
        <f t="shared" si="13"/>
        <v>48782.584595498192</v>
      </c>
      <c r="D50" s="5">
        <f t="shared" si="14"/>
        <v>46161.160412453835</v>
      </c>
      <c r="E50" s="5">
        <f t="shared" si="1"/>
        <v>36661.160412453835</v>
      </c>
      <c r="F50" s="5">
        <f t="shared" si="2"/>
        <v>12487.734915911562</v>
      </c>
      <c r="G50" s="5">
        <f t="shared" si="3"/>
        <v>33673.425496542273</v>
      </c>
      <c r="H50" s="23">
        <f t="shared" si="18"/>
        <v>22440.31518908227</v>
      </c>
      <c r="I50" s="5">
        <f t="shared" si="15"/>
        <v>54340.955785687045</v>
      </c>
      <c r="J50" s="23"/>
      <c r="K50" s="23">
        <f t="shared" si="16"/>
        <v>67.346850993084544</v>
      </c>
      <c r="L50" s="23"/>
      <c r="M50" s="23">
        <f t="shared" si="6"/>
        <v>54408.302636680128</v>
      </c>
      <c r="N50" s="23">
        <f>J50+L50+Grade9!I50</f>
        <v>52756.912772195254</v>
      </c>
      <c r="O50" s="23">
        <f t="shared" si="19"/>
        <v>1553.9578624802682</v>
      </c>
      <c r="P50" s="23">
        <f t="shared" si="17"/>
        <v>220.23562590488984</v>
      </c>
      <c r="Q50" s="23"/>
    </row>
    <row r="51" spans="1:17" x14ac:dyDescent="0.2">
      <c r="A51" s="5">
        <v>60</v>
      </c>
      <c r="B51" s="1">
        <f t="shared" si="12"/>
        <v>2.9638080769658868</v>
      </c>
      <c r="C51" s="5">
        <f t="shared" si="13"/>
        <v>50002.149210385629</v>
      </c>
      <c r="D51" s="5">
        <f t="shared" si="14"/>
        <v>47284.379422765167</v>
      </c>
      <c r="E51" s="5">
        <f t="shared" si="1"/>
        <v>37784.379422765167</v>
      </c>
      <c r="F51" s="5">
        <f t="shared" si="2"/>
        <v>12966.787823809344</v>
      </c>
      <c r="G51" s="5">
        <f t="shared" si="3"/>
        <v>34317.591598955827</v>
      </c>
      <c r="H51" s="23">
        <f t="shared" si="18"/>
        <v>23001.323068809321</v>
      </c>
      <c r="I51" s="5">
        <f t="shared" si="15"/>
        <v>55501.810145329211</v>
      </c>
      <c r="J51" s="23"/>
      <c r="K51" s="23">
        <f t="shared" si="16"/>
        <v>68.635183197911658</v>
      </c>
      <c r="L51" s="23"/>
      <c r="M51" s="23">
        <f t="shared" si="6"/>
        <v>55570.445328527123</v>
      </c>
      <c r="N51" s="23">
        <f>J51+L51+Grade9!I51</f>
        <v>53877.271396500131</v>
      </c>
      <c r="O51" s="23">
        <f t="shared" si="19"/>
        <v>1593.2766700373988</v>
      </c>
      <c r="P51" s="23">
        <f t="shared" si="17"/>
        <v>216.00025634888448</v>
      </c>
      <c r="Q51" s="23"/>
    </row>
    <row r="52" spans="1:17" x14ac:dyDescent="0.2">
      <c r="A52" s="5">
        <v>61</v>
      </c>
      <c r="B52" s="1">
        <f t="shared" si="12"/>
        <v>3.0379032788900342</v>
      </c>
      <c r="C52" s="5">
        <f t="shared" si="13"/>
        <v>51252.202940645278</v>
      </c>
      <c r="D52" s="5">
        <f t="shared" si="14"/>
        <v>48435.678908334303</v>
      </c>
      <c r="E52" s="5">
        <f t="shared" si="1"/>
        <v>38935.678908334303</v>
      </c>
      <c r="F52" s="5">
        <f t="shared" si="2"/>
        <v>13457.817054404581</v>
      </c>
      <c r="G52" s="5">
        <f t="shared" si="3"/>
        <v>34977.861853929724</v>
      </c>
      <c r="H52" s="23">
        <f t="shared" si="18"/>
        <v>23576.356145529557</v>
      </c>
      <c r="I52" s="5">
        <f t="shared" si="15"/>
        <v>56691.685863962448</v>
      </c>
      <c r="J52" s="23"/>
      <c r="K52" s="23">
        <f t="shared" si="16"/>
        <v>69.955723707859448</v>
      </c>
      <c r="L52" s="23"/>
      <c r="M52" s="23">
        <f t="shared" si="6"/>
        <v>56761.64158767031</v>
      </c>
      <c r="N52" s="23">
        <f>J52+L52+Grade9!I52</f>
        <v>55025.638986412625</v>
      </c>
      <c r="O52" s="23">
        <f t="shared" si="19"/>
        <v>1633.5784477834791</v>
      </c>
      <c r="P52" s="23">
        <f t="shared" si="17"/>
        <v>211.84479580556436</v>
      </c>
      <c r="Q52" s="23"/>
    </row>
    <row r="53" spans="1:17" x14ac:dyDescent="0.2">
      <c r="A53" s="5">
        <v>62</v>
      </c>
      <c r="B53" s="1">
        <f t="shared" si="12"/>
        <v>3.1138508608622844</v>
      </c>
      <c r="C53" s="5">
        <f t="shared" si="13"/>
        <v>52533.508014161394</v>
      </c>
      <c r="D53" s="5">
        <f t="shared" si="14"/>
        <v>49615.760881042646</v>
      </c>
      <c r="E53" s="5">
        <f t="shared" si="1"/>
        <v>40115.760881042646</v>
      </c>
      <c r="F53" s="5">
        <f t="shared" si="2"/>
        <v>13961.122015764688</v>
      </c>
      <c r="G53" s="5">
        <f t="shared" si="3"/>
        <v>35654.638865277957</v>
      </c>
      <c r="H53" s="23">
        <f t="shared" si="18"/>
        <v>24165.765049167789</v>
      </c>
      <c r="I53" s="5">
        <f t="shared" si="15"/>
        <v>57911.308475561491</v>
      </c>
      <c r="J53" s="23"/>
      <c r="K53" s="23">
        <f t="shared" si="16"/>
        <v>71.30927773055592</v>
      </c>
      <c r="L53" s="23"/>
      <c r="M53" s="23">
        <f t="shared" si="6"/>
        <v>57982.617753292048</v>
      </c>
      <c r="N53" s="23">
        <f>J53+L53+Grade9!I53</f>
        <v>56202.715766072957</v>
      </c>
      <c r="O53" s="23">
        <f t="shared" si="19"/>
        <v>1674.8877699731634</v>
      </c>
      <c r="P53" s="23">
        <f t="shared" si="17"/>
        <v>207.76780459732805</v>
      </c>
      <c r="Q53" s="23"/>
    </row>
    <row r="54" spans="1:17" x14ac:dyDescent="0.2">
      <c r="A54" s="5">
        <v>63</v>
      </c>
      <c r="B54" s="1">
        <f t="shared" si="12"/>
        <v>3.1916971323838421</v>
      </c>
      <c r="C54" s="5">
        <f t="shared" si="13"/>
        <v>53846.845714515439</v>
      </c>
      <c r="D54" s="5">
        <f t="shared" si="14"/>
        <v>50825.344903068726</v>
      </c>
      <c r="E54" s="5">
        <f t="shared" si="1"/>
        <v>41325.344903068726</v>
      </c>
      <c r="F54" s="5">
        <f t="shared" si="2"/>
        <v>14477.009601158812</v>
      </c>
      <c r="G54" s="5">
        <f t="shared" si="3"/>
        <v>36348.335301909916</v>
      </c>
      <c r="H54" s="23">
        <f t="shared" si="18"/>
        <v>24769.909175396988</v>
      </c>
      <c r="I54" s="5">
        <f t="shared" si="15"/>
        <v>59161.421652450546</v>
      </c>
      <c r="J54" s="23"/>
      <c r="K54" s="23">
        <f t="shared" si="16"/>
        <v>72.69667060381984</v>
      </c>
      <c r="L54" s="23"/>
      <c r="M54" s="23">
        <f t="shared" si="6"/>
        <v>59234.118323054368</v>
      </c>
      <c r="N54" s="23">
        <f>J54+L54+Grade9!I54</f>
        <v>57409.219465224778</v>
      </c>
      <c r="O54" s="23">
        <f t="shared" si="19"/>
        <v>1717.2298252176424</v>
      </c>
      <c r="P54" s="23">
        <f t="shared" si="17"/>
        <v>203.76786592997476</v>
      </c>
      <c r="Q54" s="23"/>
    </row>
    <row r="55" spans="1:17" x14ac:dyDescent="0.2">
      <c r="A55" s="5">
        <v>64</v>
      </c>
      <c r="B55" s="1">
        <f t="shared" si="12"/>
        <v>3.2714895606934378</v>
      </c>
      <c r="C55" s="5">
        <f t="shared" si="13"/>
        <v>55193.016857378316</v>
      </c>
      <c r="D55" s="5">
        <f t="shared" si="14"/>
        <v>52065.168525645429</v>
      </c>
      <c r="E55" s="5">
        <f t="shared" si="1"/>
        <v>42565.168525645429</v>
      </c>
      <c r="F55" s="5">
        <f t="shared" si="2"/>
        <v>15005.794376187776</v>
      </c>
      <c r="G55" s="5">
        <f t="shared" si="3"/>
        <v>37059.374149457653</v>
      </c>
      <c r="H55" s="23">
        <f t="shared" si="18"/>
        <v>25389.15690478191</v>
      </c>
      <c r="I55" s="5">
        <f t="shared" si="15"/>
        <v>60442.787658761794</v>
      </c>
      <c r="J55" s="23"/>
      <c r="K55" s="23">
        <f t="shared" si="16"/>
        <v>74.118748298915307</v>
      </c>
      <c r="L55" s="23"/>
      <c r="M55" s="23">
        <f t="shared" si="6"/>
        <v>60516.906407060713</v>
      </c>
      <c r="N55" s="23">
        <f>J55+L55+Grade9!I55</f>
        <v>58645.885756855379</v>
      </c>
      <c r="O55" s="23">
        <f t="shared" si="19"/>
        <v>1760.6304318432151</v>
      </c>
      <c r="P55" s="23">
        <f t="shared" si="17"/>
        <v>199.84358567267975</v>
      </c>
      <c r="Q55" s="23"/>
    </row>
    <row r="56" spans="1:17" x14ac:dyDescent="0.2">
      <c r="A56" s="5">
        <v>65</v>
      </c>
      <c r="B56" s="1">
        <f t="shared" si="12"/>
        <v>3.3532767997107733</v>
      </c>
      <c r="C56" s="5">
        <f t="shared" si="13"/>
        <v>56572.842278812779</v>
      </c>
      <c r="D56" s="5">
        <f t="shared" si="14"/>
        <v>53335.987738786571</v>
      </c>
      <c r="E56" s="5">
        <f t="shared" si="1"/>
        <v>43835.987738786571</v>
      </c>
      <c r="F56" s="5">
        <f t="shared" si="2"/>
        <v>15547.798770592472</v>
      </c>
      <c r="G56" s="5">
        <f t="shared" si="3"/>
        <v>37788.188968194096</v>
      </c>
      <c r="H56" s="23">
        <f t="shared" si="18"/>
        <v>26023.885827401456</v>
      </c>
      <c r="I56" s="5">
        <f t="shared" si="15"/>
        <v>61756.187815230835</v>
      </c>
      <c r="J56" s="23"/>
      <c r="K56" s="23">
        <f t="shared" si="16"/>
        <v>75.576377936388198</v>
      </c>
      <c r="L56" s="23"/>
      <c r="M56" s="23">
        <f t="shared" si="6"/>
        <v>61831.764193167226</v>
      </c>
      <c r="N56" s="23">
        <f>J56+L56+Grade9!I56</f>
        <v>59913.468705776773</v>
      </c>
      <c r="O56" s="23">
        <f t="shared" si="19"/>
        <v>1805.1160536344128</v>
      </c>
      <c r="P56" s="23">
        <f t="shared" si="17"/>
        <v>195.99359213249159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75.576377936388198</v>
      </c>
      <c r="L57" s="23"/>
      <c r="M57" s="23">
        <f t="shared" si="6"/>
        <v>75.576377936388198</v>
      </c>
      <c r="N57" s="23">
        <f>J57+L57+Grade9!I57</f>
        <v>0</v>
      </c>
      <c r="O57" s="23">
        <f t="shared" si="19"/>
        <v>71.117371638141293</v>
      </c>
      <c r="P57" s="23">
        <f t="shared" si="17"/>
        <v>7.3863039737495741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75.576377936388198</v>
      </c>
      <c r="L58" s="23"/>
      <c r="M58" s="23">
        <f t="shared" si="6"/>
        <v>75.576377936388198</v>
      </c>
      <c r="N58" s="23">
        <f>J58+L58+Grade9!I58</f>
        <v>0</v>
      </c>
      <c r="O58" s="23">
        <f t="shared" si="19"/>
        <v>71.117371638141293</v>
      </c>
      <c r="P58" s="23">
        <f t="shared" si="17"/>
        <v>7.0654839045350073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75.576377936388198</v>
      </c>
      <c r="L59" s="23"/>
      <c r="M59" s="23">
        <f t="shared" si="6"/>
        <v>75.576377936388198</v>
      </c>
      <c r="N59" s="23">
        <f>J59+L59+Grade9!I59</f>
        <v>0</v>
      </c>
      <c r="O59" s="23">
        <f t="shared" si="19"/>
        <v>71.117371638141293</v>
      </c>
      <c r="P59" s="23">
        <f t="shared" si="17"/>
        <v>6.7585984793828331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75.576377936388198</v>
      </c>
      <c r="L60" s="23"/>
      <c r="M60" s="23">
        <f t="shared" si="6"/>
        <v>75.576377936388198</v>
      </c>
      <c r="N60" s="23">
        <f>J60+L60+Grade9!I60</f>
        <v>0</v>
      </c>
      <c r="O60" s="23">
        <f t="shared" si="19"/>
        <v>71.117371638141293</v>
      </c>
      <c r="P60" s="23">
        <f t="shared" si="17"/>
        <v>6.4650424546572021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75.576377936388198</v>
      </c>
      <c r="L61" s="23"/>
      <c r="M61" s="23">
        <f t="shared" si="6"/>
        <v>75.576377936388198</v>
      </c>
      <c r="N61" s="23">
        <f>J61+L61+Grade9!I61</f>
        <v>0</v>
      </c>
      <c r="O61" s="23">
        <f t="shared" si="19"/>
        <v>71.117371638141293</v>
      </c>
      <c r="P61" s="23">
        <f t="shared" si="17"/>
        <v>6.1842368751482191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75.576377936388198</v>
      </c>
      <c r="L62" s="23"/>
      <c r="M62" s="23">
        <f t="shared" si="6"/>
        <v>75.576377936388198</v>
      </c>
      <c r="N62" s="23">
        <f>J62+L62+Grade9!I62</f>
        <v>0</v>
      </c>
      <c r="O62" s="23">
        <f t="shared" si="19"/>
        <v>71.117371638141293</v>
      </c>
      <c r="P62" s="23">
        <f t="shared" si="17"/>
        <v>5.9156279322485741</v>
      </c>
      <c r="Q62" s="23"/>
    </row>
    <row r="63" spans="1:17" x14ac:dyDescent="0.2">
      <c r="A63" s="5">
        <v>72</v>
      </c>
      <c r="H63" s="22"/>
      <c r="J63" s="23"/>
      <c r="K63" s="23">
        <f>0.002*G56</f>
        <v>75.576377936388198</v>
      </c>
      <c r="L63" s="23"/>
      <c r="M63" s="23">
        <f t="shared" si="6"/>
        <v>75.576377936388198</v>
      </c>
      <c r="N63" s="23">
        <f>J63+L63+Grade9!I63</f>
        <v>0</v>
      </c>
      <c r="O63" s="23">
        <f t="shared" si="19"/>
        <v>71.117371638141293</v>
      </c>
      <c r="P63" s="23">
        <f t="shared" si="17"/>
        <v>5.658685871724602</v>
      </c>
      <c r="Q63" s="23"/>
    </row>
    <row r="64" spans="1:17" x14ac:dyDescent="0.2">
      <c r="A64" s="5">
        <v>73</v>
      </c>
      <c r="H64" s="22"/>
      <c r="J64" s="23"/>
      <c r="K64" s="23">
        <f>0.002*G56</f>
        <v>75.576377936388198</v>
      </c>
      <c r="L64" s="23"/>
      <c r="M64" s="23">
        <f t="shared" si="6"/>
        <v>75.576377936388198</v>
      </c>
      <c r="N64" s="23">
        <f>J64+L64+Grade9!I64</f>
        <v>0</v>
      </c>
      <c r="O64" s="23">
        <f t="shared" si="19"/>
        <v>71.117371638141293</v>
      </c>
      <c r="P64" s="23">
        <f t="shared" si="17"/>
        <v>5.4129039489277533</v>
      </c>
      <c r="Q64" s="23"/>
    </row>
    <row r="65" spans="1:17" x14ac:dyDescent="0.2">
      <c r="A65" s="5">
        <v>74</v>
      </c>
      <c r="H65" s="22"/>
      <c r="J65" s="23"/>
      <c r="K65" s="23">
        <f>0.002*G56</f>
        <v>75.576377936388198</v>
      </c>
      <c r="L65" s="23"/>
      <c r="M65" s="23">
        <f t="shared" si="6"/>
        <v>75.576377936388198</v>
      </c>
      <c r="N65" s="23">
        <f>J65+L65+Grade9!I65</f>
        <v>0</v>
      </c>
      <c r="O65" s="23">
        <f t="shared" si="19"/>
        <v>71.117371638141293</v>
      </c>
      <c r="P65" s="23">
        <f t="shared" si="17"/>
        <v>5.1777974293858477</v>
      </c>
      <c r="Q65" s="23"/>
    </row>
    <row r="66" spans="1:17" x14ac:dyDescent="0.2">
      <c r="A66" s="5">
        <v>75</v>
      </c>
      <c r="H66" s="22"/>
      <c r="J66" s="23"/>
      <c r="K66" s="23">
        <f>0.002*G56</f>
        <v>75.576377936388198</v>
      </c>
      <c r="L66" s="23"/>
      <c r="M66" s="23">
        <f t="shared" si="6"/>
        <v>75.576377936388198</v>
      </c>
      <c r="N66" s="23">
        <f>J66+L66+Grade9!I66</f>
        <v>0</v>
      </c>
      <c r="O66" s="23">
        <f t="shared" si="19"/>
        <v>71.117371638141293</v>
      </c>
      <c r="P66" s="23">
        <f t="shared" si="17"/>
        <v>4.9529026328031245</v>
      </c>
      <c r="Q66" s="23"/>
    </row>
    <row r="67" spans="1:17" x14ac:dyDescent="0.2">
      <c r="A67" s="5">
        <v>76</v>
      </c>
      <c r="H67" s="22"/>
      <c r="J67" s="23"/>
      <c r="K67" s="23">
        <f>0.002*G56</f>
        <v>75.576377936388198</v>
      </c>
      <c r="L67" s="23"/>
      <c r="M67" s="23">
        <f t="shared" si="6"/>
        <v>75.576377936388198</v>
      </c>
      <c r="N67" s="23">
        <f>J67+L67+Grade9!I67</f>
        <v>0</v>
      </c>
      <c r="O67" s="23">
        <f t="shared" si="19"/>
        <v>71.117371638141293</v>
      </c>
      <c r="P67" s="23">
        <f t="shared" si="17"/>
        <v>4.7377760185836069</v>
      </c>
      <c r="Q67" s="23"/>
    </row>
    <row r="68" spans="1:17" x14ac:dyDescent="0.2">
      <c r="A68" s="5">
        <v>77</v>
      </c>
      <c r="H68" s="22"/>
      <c r="J68" s="23"/>
      <c r="K68" s="23">
        <f>0.002*G56</f>
        <v>75.576377936388198</v>
      </c>
      <c r="L68" s="23"/>
      <c r="M68" s="23">
        <f t="shared" si="6"/>
        <v>75.576377936388198</v>
      </c>
      <c r="N68" s="23">
        <f>J68+L68+Grade9!I68</f>
        <v>0</v>
      </c>
      <c r="O68" s="23">
        <f t="shared" si="19"/>
        <v>71.117371638141293</v>
      </c>
      <c r="P68" s="23">
        <f t="shared" si="17"/>
        <v>4.5319933110742774</v>
      </c>
      <c r="Q68" s="23"/>
    </row>
    <row r="69" spans="1:17" x14ac:dyDescent="0.2">
      <c r="A69" s="5">
        <v>78</v>
      </c>
      <c r="H69" s="22"/>
      <c r="J69" s="23"/>
      <c r="K69" s="23">
        <f>0.002*G56+0.2*G56</f>
        <v>7633.2141715752077</v>
      </c>
      <c r="L69" s="23"/>
      <c r="M69" s="23">
        <f t="shared" si="6"/>
        <v>7633.2141715752077</v>
      </c>
      <c r="N69" s="23">
        <f>J69+L69+Grade9!I69</f>
        <v>0</v>
      </c>
      <c r="O69" s="23">
        <f t="shared" si="19"/>
        <v>7182.8545354522703</v>
      </c>
      <c r="P69" s="23">
        <f>O69/return^(A69-startage+1)</f>
        <v>437.85001494308472</v>
      </c>
      <c r="Q69" s="23"/>
    </row>
    <row r="70" spans="1:17" x14ac:dyDescent="0.2">
      <c r="A70" s="5">
        <v>79</v>
      </c>
      <c r="H70" s="22"/>
      <c r="P70" s="23">
        <f>SUM(P5:P69)</f>
        <v>-4.2632564145606011E-12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Meta!A5+6</f>
        <v>17</v>
      </c>
      <c r="C2" s="8">
        <f>Meta!B5</f>
        <v>34269</v>
      </c>
      <c r="D2" s="8">
        <f>Meta!C5</f>
        <v>15764</v>
      </c>
      <c r="E2" s="1">
        <f>Meta!D5</f>
        <v>7.4999999999999997E-2</v>
      </c>
      <c r="F2" s="1">
        <f>Meta!H5</f>
        <v>1.9210422854781857</v>
      </c>
      <c r="G2" s="1">
        <f>Meta!E5</f>
        <v>0.94099999999999995</v>
      </c>
      <c r="H2" s="1">
        <f>Meta!F5</f>
        <v>1</v>
      </c>
      <c r="I2" s="1">
        <f>Meta!D4</f>
        <v>7.9000000000000001E-2</v>
      </c>
      <c r="J2" s="14"/>
      <c r="K2" s="13">
        <f>IRR(O5:O69)+1</f>
        <v>1.0451408852949473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B7" s="1">
        <v>1</v>
      </c>
      <c r="C7" s="5">
        <f>0.1*Grade10!C7</f>
        <v>1687.0913335783164</v>
      </c>
      <c r="D7" s="5">
        <f t="shared" ref="D7:D36" si="0">IF(A7&lt;startage,1,0)*(C7*(1-initialunempprob))+IF(A7=startage,1,0)*(C7*(1-unempprob))+IF(A7&gt;startage,1,0)*(C7*(1-unempprob)+unempprob*300*52)</f>
        <v>1553.8111182256293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118.86655054426065</v>
      </c>
      <c r="G7" s="5">
        <f t="shared" ref="G7:G56" si="3">D7-F7</f>
        <v>1434.9445676813687</v>
      </c>
      <c r="H7" s="23">
        <f>0.1*Grade10!H7</f>
        <v>776.0732973086524</v>
      </c>
      <c r="I7" s="5">
        <f t="shared" ref="I7:I36" si="4">G7+IF(A7&lt;startage,1,0)*(H7*(1-initialunempprob))+IF(A7&gt;=startage,1,0)*(H7*(1-unempprob))</f>
        <v>2149.7080745026378</v>
      </c>
      <c r="J7" s="23">
        <f>0.05*feel*Grade10!G7</f>
        <v>183.98552816507404</v>
      </c>
      <c r="K7" s="23">
        <f t="shared" ref="K7:K36" si="5">IF(A7&gt;=startage,1,0)*0.002*G7</f>
        <v>0</v>
      </c>
      <c r="L7" s="23">
        <f>hstuition</f>
        <v>0</v>
      </c>
      <c r="M7" s="23">
        <f t="shared" ref="M7:M69" si="6">I7+K7</f>
        <v>2149.7080745026378</v>
      </c>
      <c r="N7" s="23">
        <f>J7+L7+Grade10!I7</f>
        <v>20473.444036740191</v>
      </c>
      <c r="O7" s="23">
        <f t="shared" ref="O7:O38" si="7">IF(A7&lt;startage,1,0)*(M7-N7)+IF(A7&gt;=startage,1,0)*(completionprob*(part*(I7-N7)+K7))</f>
        <v>-18323.735962237552</v>
      </c>
      <c r="P7" s="23">
        <f t="shared" ref="P7:P36" si="8">O7/return^(A7-startage+1)</f>
        <v>-18323.735962237552</v>
      </c>
      <c r="Q7" s="23"/>
    </row>
    <row r="8" spans="1:17" x14ac:dyDescent="0.2">
      <c r="A8" s="5">
        <v>17</v>
      </c>
      <c r="B8" s="1">
        <f t="shared" ref="B8:B36" si="9">(1+experiencepremium)^(A8-startage)</f>
        <v>1</v>
      </c>
      <c r="C8" s="5">
        <f t="shared" ref="C8:C36" si="10">pretaxincome*B8/expnorm</f>
        <v>17838.753607378178</v>
      </c>
      <c r="D8" s="5">
        <f t="shared" si="0"/>
        <v>16500.847086824815</v>
      </c>
      <c r="E8" s="5">
        <f t="shared" si="1"/>
        <v>7000.8470868248151</v>
      </c>
      <c r="F8" s="5">
        <f t="shared" si="2"/>
        <v>2662.4842195070614</v>
      </c>
      <c r="G8" s="5">
        <f t="shared" si="3"/>
        <v>13838.362867317754</v>
      </c>
      <c r="H8" s="23">
        <f t="shared" ref="H8:H37" si="11">benefits*B8/expnorm</f>
        <v>8205.9620025886234</v>
      </c>
      <c r="I8" s="5">
        <f t="shared" si="4"/>
        <v>21428.877719712233</v>
      </c>
      <c r="J8" s="23"/>
      <c r="K8" s="23">
        <f t="shared" si="5"/>
        <v>27.676725734635507</v>
      </c>
      <c r="L8" s="23"/>
      <c r="M8" s="23">
        <f t="shared" si="6"/>
        <v>21456.554445446869</v>
      </c>
      <c r="N8" s="23">
        <f>J8+L8+Grade10!I8</f>
        <v>21640.836371289493</v>
      </c>
      <c r="O8" s="23">
        <f t="shared" si="7"/>
        <v>-173.40929221791035</v>
      </c>
      <c r="P8" s="23">
        <f t="shared" si="8"/>
        <v>-165.91953741143027</v>
      </c>
      <c r="Q8" s="23"/>
    </row>
    <row r="9" spans="1:17" x14ac:dyDescent="0.2">
      <c r="A9" s="5">
        <v>18</v>
      </c>
      <c r="B9" s="1">
        <f t="shared" si="9"/>
        <v>1.0249999999999999</v>
      </c>
      <c r="C9" s="5">
        <f t="shared" si="10"/>
        <v>18284.722447562628</v>
      </c>
      <c r="D9" s="5">
        <f t="shared" si="0"/>
        <v>18083.368263995431</v>
      </c>
      <c r="E9" s="5">
        <f t="shared" si="1"/>
        <v>8583.3682639954313</v>
      </c>
      <c r="F9" s="5">
        <f t="shared" si="2"/>
        <v>3104.2197381945084</v>
      </c>
      <c r="G9" s="5">
        <f t="shared" si="3"/>
        <v>14979.148525800923</v>
      </c>
      <c r="H9" s="23">
        <f t="shared" si="11"/>
        <v>8411.1110526533394</v>
      </c>
      <c r="I9" s="5">
        <f t="shared" si="4"/>
        <v>22759.426249505261</v>
      </c>
      <c r="J9" s="23"/>
      <c r="K9" s="23">
        <f t="shared" si="5"/>
        <v>29.958297051601846</v>
      </c>
      <c r="L9" s="23"/>
      <c r="M9" s="23">
        <f t="shared" si="6"/>
        <v>22789.384546556863</v>
      </c>
      <c r="N9" s="23">
        <f>J9+L9+Grade10!I9</f>
        <v>22112.066245571732</v>
      </c>
      <c r="O9" s="23">
        <f t="shared" si="7"/>
        <v>637.35652122700799</v>
      </c>
      <c r="P9" s="23">
        <f t="shared" si="8"/>
        <v>583.48911528588314</v>
      </c>
      <c r="Q9" s="23"/>
    </row>
    <row r="10" spans="1:17" x14ac:dyDescent="0.2">
      <c r="A10" s="5">
        <v>19</v>
      </c>
      <c r="B10" s="1">
        <f t="shared" si="9"/>
        <v>1.0506249999999999</v>
      </c>
      <c r="C10" s="5">
        <f t="shared" si="10"/>
        <v>18741.840508751695</v>
      </c>
      <c r="D10" s="5">
        <f t="shared" si="0"/>
        <v>18506.202470595319</v>
      </c>
      <c r="E10" s="5">
        <f t="shared" si="1"/>
        <v>9006.202470595319</v>
      </c>
      <c r="F10" s="5">
        <f t="shared" si="2"/>
        <v>3242.2751066493715</v>
      </c>
      <c r="G10" s="5">
        <f t="shared" si="3"/>
        <v>15263.927363945948</v>
      </c>
      <c r="H10" s="23">
        <f t="shared" si="11"/>
        <v>8621.3888289696715</v>
      </c>
      <c r="I10" s="5">
        <f t="shared" si="4"/>
        <v>23238.712030742892</v>
      </c>
      <c r="J10" s="23"/>
      <c r="K10" s="23">
        <f t="shared" si="5"/>
        <v>30.527854727891896</v>
      </c>
      <c r="L10" s="23"/>
      <c r="M10" s="23">
        <f t="shared" si="6"/>
        <v>23269.239885470783</v>
      </c>
      <c r="N10" s="23">
        <f>J10+L10+Grade10!I10</f>
        <v>22595.076866711028</v>
      </c>
      <c r="O10" s="23">
        <f t="shared" si="7"/>
        <v>634.38740065293064</v>
      </c>
      <c r="P10" s="23">
        <f t="shared" si="8"/>
        <v>555.68674404550586</v>
      </c>
      <c r="Q10" s="23"/>
    </row>
    <row r="11" spans="1:17" x14ac:dyDescent="0.2">
      <c r="A11" s="5">
        <v>20</v>
      </c>
      <c r="B11" s="1">
        <f t="shared" si="9"/>
        <v>1.0768906249999999</v>
      </c>
      <c r="C11" s="5">
        <f t="shared" si="10"/>
        <v>19210.386521470486</v>
      </c>
      <c r="D11" s="5">
        <f t="shared" si="0"/>
        <v>18939.607532360202</v>
      </c>
      <c r="E11" s="5">
        <f t="shared" si="1"/>
        <v>9439.6075323602017</v>
      </c>
      <c r="F11" s="5">
        <f t="shared" si="2"/>
        <v>3383.7818593156057</v>
      </c>
      <c r="G11" s="5">
        <f t="shared" si="3"/>
        <v>15555.825673044596</v>
      </c>
      <c r="H11" s="23">
        <f t="shared" si="11"/>
        <v>8836.9235496939145</v>
      </c>
      <c r="I11" s="5">
        <f t="shared" si="4"/>
        <v>23729.979956511466</v>
      </c>
      <c r="J11" s="23"/>
      <c r="K11" s="23">
        <f t="shared" si="5"/>
        <v>31.111651346089193</v>
      </c>
      <c r="L11" s="23"/>
      <c r="M11" s="23">
        <f t="shared" si="6"/>
        <v>23761.091607857554</v>
      </c>
      <c r="N11" s="23">
        <f>J11+L11+Grade10!I11</f>
        <v>23070.984382431849</v>
      </c>
      <c r="O11" s="23">
        <f t="shared" si="7"/>
        <v>649.39089912559007</v>
      </c>
      <c r="P11" s="23">
        <f t="shared" si="8"/>
        <v>544.26054004744822</v>
      </c>
      <c r="Q11" s="23"/>
    </row>
    <row r="12" spans="1:17" x14ac:dyDescent="0.2">
      <c r="A12" s="5">
        <v>21</v>
      </c>
      <c r="B12" s="1">
        <f t="shared" si="9"/>
        <v>1.1038128906249998</v>
      </c>
      <c r="C12" s="5">
        <f t="shared" si="10"/>
        <v>19690.646184507244</v>
      </c>
      <c r="D12" s="5">
        <f t="shared" si="0"/>
        <v>19383.8477206692</v>
      </c>
      <c r="E12" s="5">
        <f t="shared" si="1"/>
        <v>9883.8477206692005</v>
      </c>
      <c r="F12" s="5">
        <f t="shared" si="2"/>
        <v>3528.8262807984938</v>
      </c>
      <c r="G12" s="5">
        <f t="shared" si="3"/>
        <v>15855.021439870707</v>
      </c>
      <c r="H12" s="23">
        <f t="shared" si="11"/>
        <v>9057.84663843626</v>
      </c>
      <c r="I12" s="5">
        <f t="shared" si="4"/>
        <v>24233.529580424249</v>
      </c>
      <c r="J12" s="23"/>
      <c r="K12" s="23">
        <f t="shared" si="5"/>
        <v>31.710042879741415</v>
      </c>
      <c r="L12" s="23"/>
      <c r="M12" s="23">
        <f t="shared" si="6"/>
        <v>24265.239623303991</v>
      </c>
      <c r="N12" s="23">
        <f>J12+L12+Grade10!I12</f>
        <v>23557.008456992648</v>
      </c>
      <c r="O12" s="23">
        <f t="shared" si="7"/>
        <v>666.44552749897332</v>
      </c>
      <c r="P12" s="23">
        <f t="shared" si="8"/>
        <v>534.42955896468914</v>
      </c>
      <c r="Q12" s="23"/>
    </row>
    <row r="13" spans="1:17" x14ac:dyDescent="0.2">
      <c r="A13" s="5">
        <v>22</v>
      </c>
      <c r="B13" s="1">
        <f t="shared" si="9"/>
        <v>1.1314082128906247</v>
      </c>
      <c r="C13" s="5">
        <f t="shared" si="10"/>
        <v>20182.912339119925</v>
      </c>
      <c r="D13" s="5">
        <f t="shared" si="0"/>
        <v>19839.193913685933</v>
      </c>
      <c r="E13" s="5">
        <f t="shared" si="1"/>
        <v>10339.193913685933</v>
      </c>
      <c r="F13" s="5">
        <f t="shared" si="2"/>
        <v>3677.4968128184573</v>
      </c>
      <c r="G13" s="5">
        <f t="shared" si="3"/>
        <v>16161.697100867475</v>
      </c>
      <c r="H13" s="23">
        <f t="shared" si="11"/>
        <v>9284.2928043971679</v>
      </c>
      <c r="I13" s="5">
        <f t="shared" si="4"/>
        <v>24749.667944934856</v>
      </c>
      <c r="J13" s="23"/>
      <c r="K13" s="23">
        <f t="shared" si="5"/>
        <v>32.323394201734949</v>
      </c>
      <c r="L13" s="23"/>
      <c r="M13" s="23">
        <f t="shared" si="6"/>
        <v>24781.991339136592</v>
      </c>
      <c r="N13" s="23">
        <f>J13+L13+Grade10!I13</f>
        <v>24055.183133417464</v>
      </c>
      <c r="O13" s="23">
        <f t="shared" si="7"/>
        <v>683.92652158169824</v>
      </c>
      <c r="P13" s="23">
        <f t="shared" si="8"/>
        <v>524.75963439419309</v>
      </c>
      <c r="Q13" s="23"/>
    </row>
    <row r="14" spans="1:17" x14ac:dyDescent="0.2">
      <c r="A14" s="5">
        <v>23</v>
      </c>
      <c r="B14" s="1">
        <f t="shared" si="9"/>
        <v>1.1596934182128902</v>
      </c>
      <c r="C14" s="5">
        <f t="shared" si="10"/>
        <v>20687.485147597923</v>
      </c>
      <c r="D14" s="5">
        <f t="shared" si="0"/>
        <v>20305.92376152808</v>
      </c>
      <c r="E14" s="5">
        <f t="shared" si="1"/>
        <v>10805.92376152808</v>
      </c>
      <c r="F14" s="5">
        <f t="shared" si="2"/>
        <v>3829.8841081389182</v>
      </c>
      <c r="G14" s="5">
        <f t="shared" si="3"/>
        <v>16476.039653389162</v>
      </c>
      <c r="H14" s="23">
        <f t="shared" si="11"/>
        <v>9516.4001245070958</v>
      </c>
      <c r="I14" s="5">
        <f t="shared" si="4"/>
        <v>25278.709768558227</v>
      </c>
      <c r="J14" s="23"/>
      <c r="K14" s="23">
        <f t="shared" si="5"/>
        <v>32.952079306778323</v>
      </c>
      <c r="L14" s="23"/>
      <c r="M14" s="23">
        <f t="shared" si="6"/>
        <v>25311.661847865005</v>
      </c>
      <c r="N14" s="23">
        <f>J14+L14+Grade10!I14</f>
        <v>24565.812176752901</v>
      </c>
      <c r="O14" s="23">
        <f t="shared" si="7"/>
        <v>701.8445405164897</v>
      </c>
      <c r="P14" s="23">
        <f t="shared" si="8"/>
        <v>515.24888908089213</v>
      </c>
      <c r="Q14" s="23"/>
    </row>
    <row r="15" spans="1:17" x14ac:dyDescent="0.2">
      <c r="A15" s="5">
        <v>24</v>
      </c>
      <c r="B15" s="1">
        <f t="shared" si="9"/>
        <v>1.1886857536682125</v>
      </c>
      <c r="C15" s="5">
        <f t="shared" si="10"/>
        <v>21204.672276287871</v>
      </c>
      <c r="D15" s="5">
        <f t="shared" si="0"/>
        <v>20784.321855566282</v>
      </c>
      <c r="E15" s="5">
        <f t="shared" si="1"/>
        <v>11284.321855566282</v>
      </c>
      <c r="F15" s="5">
        <f t="shared" si="2"/>
        <v>3986.0810858423911</v>
      </c>
      <c r="G15" s="5">
        <f t="shared" si="3"/>
        <v>16798.240769723892</v>
      </c>
      <c r="H15" s="23">
        <f t="shared" si="11"/>
        <v>9754.310127619774</v>
      </c>
      <c r="I15" s="5">
        <f t="shared" si="4"/>
        <v>25820.977637772183</v>
      </c>
      <c r="J15" s="23"/>
      <c r="K15" s="23">
        <f t="shared" si="5"/>
        <v>33.596481539447787</v>
      </c>
      <c r="L15" s="23"/>
      <c r="M15" s="23">
        <f t="shared" si="6"/>
        <v>25854.57411931163</v>
      </c>
      <c r="N15" s="23">
        <f>J15+L15+Grade10!I15</f>
        <v>25089.206946171718</v>
      </c>
      <c r="O15" s="23">
        <f t="shared" si="7"/>
        <v>720.21050992465746</v>
      </c>
      <c r="P15" s="23">
        <f t="shared" si="8"/>
        <v>505.89542897394278</v>
      </c>
      <c r="Q15" s="23"/>
    </row>
    <row r="16" spans="1:17" x14ac:dyDescent="0.2">
      <c r="A16" s="5">
        <v>25</v>
      </c>
      <c r="B16" s="1">
        <f t="shared" si="9"/>
        <v>1.2184028975099177</v>
      </c>
      <c r="C16" s="5">
        <f t="shared" si="10"/>
        <v>21734.789083195064</v>
      </c>
      <c r="D16" s="5">
        <f t="shared" si="0"/>
        <v>21274.679901955435</v>
      </c>
      <c r="E16" s="5">
        <f t="shared" si="1"/>
        <v>11774.679901955435</v>
      </c>
      <c r="F16" s="5">
        <f t="shared" si="2"/>
        <v>4146.1829879884499</v>
      </c>
      <c r="G16" s="5">
        <f t="shared" si="3"/>
        <v>17128.496913966985</v>
      </c>
      <c r="H16" s="23">
        <f t="shared" si="11"/>
        <v>9998.1678808102679</v>
      </c>
      <c r="I16" s="5">
        <f t="shared" si="4"/>
        <v>26376.802203716485</v>
      </c>
      <c r="J16" s="23"/>
      <c r="K16" s="23">
        <f t="shared" si="5"/>
        <v>34.256993827933968</v>
      </c>
      <c r="L16" s="23"/>
      <c r="M16" s="23">
        <f t="shared" si="6"/>
        <v>26411.059197544419</v>
      </c>
      <c r="N16" s="23">
        <f>J16+L16+Grade10!I16</f>
        <v>25625.686584826006</v>
      </c>
      <c r="O16" s="23">
        <f t="shared" si="7"/>
        <v>739.03562856802637</v>
      </c>
      <c r="P16" s="23">
        <f t="shared" si="8"/>
        <v>496.69734583831058</v>
      </c>
      <c r="Q16" s="23"/>
    </row>
    <row r="17" spans="1:17" x14ac:dyDescent="0.2">
      <c r="A17" s="5">
        <v>26</v>
      </c>
      <c r="B17" s="1">
        <f t="shared" si="9"/>
        <v>1.2488629699476654</v>
      </c>
      <c r="C17" s="5">
        <f t="shared" si="10"/>
        <v>22278.158810274941</v>
      </c>
      <c r="D17" s="5">
        <f t="shared" si="0"/>
        <v>21777.296899504323</v>
      </c>
      <c r="E17" s="5">
        <f t="shared" si="1"/>
        <v>12277.296899504323</v>
      </c>
      <c r="F17" s="5">
        <f t="shared" si="2"/>
        <v>4310.2874376881609</v>
      </c>
      <c r="G17" s="5">
        <f t="shared" si="3"/>
        <v>17467.00946181616</v>
      </c>
      <c r="H17" s="23">
        <f t="shared" si="11"/>
        <v>10248.122077830521</v>
      </c>
      <c r="I17" s="5">
        <f t="shared" si="4"/>
        <v>26946.522383809395</v>
      </c>
      <c r="J17" s="23"/>
      <c r="K17" s="23">
        <f t="shared" si="5"/>
        <v>34.934018923632323</v>
      </c>
      <c r="L17" s="23"/>
      <c r="M17" s="23">
        <f t="shared" si="6"/>
        <v>26981.456402733027</v>
      </c>
      <c r="N17" s="23">
        <f>J17+L17+Grade10!I17</f>
        <v>26175.578214446658</v>
      </c>
      <c r="O17" s="23">
        <f t="shared" si="7"/>
        <v>758.33137517747411</v>
      </c>
      <c r="P17" s="23">
        <f t="shared" si="8"/>
        <v>487.65271971725048</v>
      </c>
      <c r="Q17" s="23"/>
    </row>
    <row r="18" spans="1:17" x14ac:dyDescent="0.2">
      <c r="A18" s="5">
        <v>27</v>
      </c>
      <c r="B18" s="1">
        <f t="shared" si="9"/>
        <v>1.2800845441963571</v>
      </c>
      <c r="C18" s="5">
        <f t="shared" si="10"/>
        <v>22835.112780531814</v>
      </c>
      <c r="D18" s="5">
        <f t="shared" si="0"/>
        <v>22292.47932199193</v>
      </c>
      <c r="E18" s="5">
        <f t="shared" si="1"/>
        <v>12792.47932199193</v>
      </c>
      <c r="F18" s="5">
        <f t="shared" si="2"/>
        <v>4478.4944986303653</v>
      </c>
      <c r="G18" s="5">
        <f t="shared" si="3"/>
        <v>17813.984823361563</v>
      </c>
      <c r="H18" s="23">
        <f t="shared" si="11"/>
        <v>10504.325129776284</v>
      </c>
      <c r="I18" s="5">
        <f t="shared" si="4"/>
        <v>27530.485568404627</v>
      </c>
      <c r="J18" s="23"/>
      <c r="K18" s="23">
        <f t="shared" si="5"/>
        <v>35.627969646723123</v>
      </c>
      <c r="L18" s="23"/>
      <c r="M18" s="23">
        <f t="shared" si="6"/>
        <v>27566.113538051351</v>
      </c>
      <c r="N18" s="23">
        <f>J18+L18+Grade10!I18</f>
        <v>26739.217134807826</v>
      </c>
      <c r="O18" s="23">
        <f t="shared" si="7"/>
        <v>778.10951545215585</v>
      </c>
      <c r="P18" s="23">
        <f t="shared" si="8"/>
        <v>478.7596212527626</v>
      </c>
      <c r="Q18" s="23"/>
    </row>
    <row r="19" spans="1:17" x14ac:dyDescent="0.2">
      <c r="A19" s="5">
        <v>28</v>
      </c>
      <c r="B19" s="1">
        <f t="shared" si="9"/>
        <v>1.312086657801266</v>
      </c>
      <c r="C19" s="5">
        <f t="shared" si="10"/>
        <v>23405.990600045108</v>
      </c>
      <c r="D19" s="5">
        <f t="shared" si="0"/>
        <v>22820.541305041726</v>
      </c>
      <c r="E19" s="5">
        <f t="shared" si="1"/>
        <v>13320.541305041726</v>
      </c>
      <c r="F19" s="5">
        <f t="shared" si="2"/>
        <v>4650.9067360961235</v>
      </c>
      <c r="G19" s="5">
        <f t="shared" si="3"/>
        <v>18169.634568945603</v>
      </c>
      <c r="H19" s="23">
        <f t="shared" si="11"/>
        <v>10766.933258020692</v>
      </c>
      <c r="I19" s="5">
        <f t="shared" si="4"/>
        <v>28129.047832614742</v>
      </c>
      <c r="J19" s="23"/>
      <c r="K19" s="23">
        <f t="shared" si="5"/>
        <v>36.339269137891208</v>
      </c>
      <c r="L19" s="23"/>
      <c r="M19" s="23">
        <f t="shared" si="6"/>
        <v>28165.387101752633</v>
      </c>
      <c r="N19" s="23">
        <f>J19+L19+Grade10!I19</f>
        <v>27316.947028178016</v>
      </c>
      <c r="O19" s="23">
        <f t="shared" si="7"/>
        <v>798.38210923371503</v>
      </c>
      <c r="P19" s="23">
        <f t="shared" si="8"/>
        <v>470.0161138708666</v>
      </c>
      <c r="Q19" s="23"/>
    </row>
    <row r="20" spans="1:17" x14ac:dyDescent="0.2">
      <c r="A20" s="5">
        <v>29</v>
      </c>
      <c r="B20" s="1">
        <f t="shared" si="9"/>
        <v>1.3448888242462975</v>
      </c>
      <c r="C20" s="5">
        <f t="shared" si="10"/>
        <v>23991.140365046234</v>
      </c>
      <c r="D20" s="5">
        <f t="shared" si="0"/>
        <v>23361.804837667769</v>
      </c>
      <c r="E20" s="5">
        <f t="shared" si="1"/>
        <v>13861.804837667769</v>
      </c>
      <c r="F20" s="5">
        <f t="shared" si="2"/>
        <v>4827.6292794985266</v>
      </c>
      <c r="G20" s="5">
        <f t="shared" si="3"/>
        <v>18534.175558169241</v>
      </c>
      <c r="H20" s="23">
        <f t="shared" si="11"/>
        <v>11036.106589471206</v>
      </c>
      <c r="I20" s="5">
        <f t="shared" si="4"/>
        <v>28742.574153430109</v>
      </c>
      <c r="J20" s="23"/>
      <c r="K20" s="23">
        <f t="shared" si="5"/>
        <v>37.068351116338484</v>
      </c>
      <c r="L20" s="23"/>
      <c r="M20" s="23">
        <f t="shared" si="6"/>
        <v>28779.642504546446</v>
      </c>
      <c r="N20" s="23">
        <f>J20+L20+Grade10!I20</f>
        <v>27909.120168882466</v>
      </c>
      <c r="O20" s="23">
        <f t="shared" si="7"/>
        <v>819.16151785980639</v>
      </c>
      <c r="P20" s="23">
        <f t="shared" si="8"/>
        <v>461.42025583818048</v>
      </c>
      <c r="Q20" s="23"/>
    </row>
    <row r="21" spans="1:17" x14ac:dyDescent="0.2">
      <c r="A21" s="5">
        <v>30</v>
      </c>
      <c r="B21" s="1">
        <f t="shared" si="9"/>
        <v>1.3785110448524549</v>
      </c>
      <c r="C21" s="5">
        <f t="shared" si="10"/>
        <v>24590.918874172388</v>
      </c>
      <c r="D21" s="5">
        <f t="shared" si="0"/>
        <v>23916.599958609459</v>
      </c>
      <c r="E21" s="5">
        <f t="shared" si="1"/>
        <v>14416.599958609459</v>
      </c>
      <c r="F21" s="5">
        <f t="shared" si="2"/>
        <v>5008.7698864859885</v>
      </c>
      <c r="G21" s="5">
        <f t="shared" si="3"/>
        <v>18907.83007212347</v>
      </c>
      <c r="H21" s="23">
        <f t="shared" si="11"/>
        <v>11312.009254207987</v>
      </c>
      <c r="I21" s="5">
        <f t="shared" si="4"/>
        <v>29371.438632265861</v>
      </c>
      <c r="J21" s="23"/>
      <c r="K21" s="23">
        <f t="shared" si="5"/>
        <v>37.815660144246941</v>
      </c>
      <c r="L21" s="23"/>
      <c r="M21" s="23">
        <f t="shared" si="6"/>
        <v>29409.254292410107</v>
      </c>
      <c r="N21" s="23">
        <f>J21+L21+Grade10!I21</f>
        <v>28516.097638104526</v>
      </c>
      <c r="O21" s="23">
        <f t="shared" si="7"/>
        <v>840.46041170155297</v>
      </c>
      <c r="P21" s="23">
        <f t="shared" si="8"/>
        <v>452.97010219610127</v>
      </c>
      <c r="Q21" s="23"/>
    </row>
    <row r="22" spans="1:17" x14ac:dyDescent="0.2">
      <c r="A22" s="5">
        <v>31</v>
      </c>
      <c r="B22" s="1">
        <f t="shared" si="9"/>
        <v>1.4129738209737661</v>
      </c>
      <c r="C22" s="5">
        <f t="shared" si="10"/>
        <v>25205.691846026693</v>
      </c>
      <c r="D22" s="5">
        <f t="shared" si="0"/>
        <v>24485.264957574691</v>
      </c>
      <c r="E22" s="5">
        <f t="shared" si="1"/>
        <v>14985.264957574691</v>
      </c>
      <c r="F22" s="5">
        <f t="shared" si="2"/>
        <v>5194.4390086481362</v>
      </c>
      <c r="G22" s="5">
        <f t="shared" si="3"/>
        <v>19290.825948926555</v>
      </c>
      <c r="H22" s="23">
        <f t="shared" si="11"/>
        <v>11594.809485563186</v>
      </c>
      <c r="I22" s="5">
        <f t="shared" si="4"/>
        <v>30016.0247230725</v>
      </c>
      <c r="J22" s="23"/>
      <c r="K22" s="23">
        <f t="shared" si="5"/>
        <v>38.581651897853114</v>
      </c>
      <c r="L22" s="23"/>
      <c r="M22" s="23">
        <f t="shared" si="6"/>
        <v>30054.606374970353</v>
      </c>
      <c r="N22" s="23">
        <f>J22+L22+Grade10!I22</f>
        <v>29138.249544057147</v>
      </c>
      <c r="O22" s="23">
        <f t="shared" si="7"/>
        <v>862.29177788932645</v>
      </c>
      <c r="P22" s="23">
        <f t="shared" si="8"/>
        <v>444.66370657840469</v>
      </c>
      <c r="Q22" s="23"/>
    </row>
    <row r="23" spans="1:17" x14ac:dyDescent="0.2">
      <c r="A23" s="5">
        <v>32</v>
      </c>
      <c r="B23" s="1">
        <f t="shared" si="9"/>
        <v>1.4482981664981105</v>
      </c>
      <c r="C23" s="5">
        <f t="shared" si="10"/>
        <v>25835.834142177366</v>
      </c>
      <c r="D23" s="5">
        <f t="shared" si="0"/>
        <v>25068.146581514065</v>
      </c>
      <c r="E23" s="5">
        <f t="shared" si="1"/>
        <v>15568.146581514065</v>
      </c>
      <c r="F23" s="5">
        <f t="shared" si="2"/>
        <v>5384.7498588643421</v>
      </c>
      <c r="G23" s="5">
        <f t="shared" si="3"/>
        <v>19683.396722649723</v>
      </c>
      <c r="H23" s="23">
        <f t="shared" si="11"/>
        <v>11884.679722702267</v>
      </c>
      <c r="I23" s="5">
        <f t="shared" si="4"/>
        <v>30676.725466149321</v>
      </c>
      <c r="J23" s="23"/>
      <c r="K23" s="23">
        <f t="shared" si="5"/>
        <v>39.366793445299443</v>
      </c>
      <c r="L23" s="23"/>
      <c r="M23" s="23">
        <f t="shared" si="6"/>
        <v>30716.092259594621</v>
      </c>
      <c r="N23" s="23">
        <f>J23+L23+Grade10!I23</f>
        <v>29775.955247658567</v>
      </c>
      <c r="O23" s="23">
        <f t="shared" si="7"/>
        <v>884.66892823182616</v>
      </c>
      <c r="P23" s="23">
        <f t="shared" si="8"/>
        <v>436.49912291807817</v>
      </c>
      <c r="Q23" s="23"/>
    </row>
    <row r="24" spans="1:17" x14ac:dyDescent="0.2">
      <c r="A24" s="5">
        <v>33</v>
      </c>
      <c r="B24" s="1">
        <f t="shared" si="9"/>
        <v>1.4845056206605631</v>
      </c>
      <c r="C24" s="5">
        <f t="shared" si="10"/>
        <v>26481.729995731795</v>
      </c>
      <c r="D24" s="5">
        <f t="shared" si="0"/>
        <v>25665.600246051912</v>
      </c>
      <c r="E24" s="5">
        <f t="shared" si="1"/>
        <v>16165.600246051912</v>
      </c>
      <c r="F24" s="5">
        <f t="shared" si="2"/>
        <v>5579.8184803359491</v>
      </c>
      <c r="G24" s="5">
        <f t="shared" si="3"/>
        <v>20085.781765715961</v>
      </c>
      <c r="H24" s="23">
        <f t="shared" si="11"/>
        <v>12181.796715769824</v>
      </c>
      <c r="I24" s="5">
        <f t="shared" si="4"/>
        <v>31353.943727803049</v>
      </c>
      <c r="J24" s="23"/>
      <c r="K24" s="23">
        <f t="shared" si="5"/>
        <v>40.171563531431921</v>
      </c>
      <c r="L24" s="23"/>
      <c r="M24" s="23">
        <f t="shared" si="6"/>
        <v>31394.115291334481</v>
      </c>
      <c r="N24" s="23">
        <f>J24+L24+Grade10!I24</f>
        <v>30429.603593850028</v>
      </c>
      <c r="O24" s="23">
        <f t="shared" si="7"/>
        <v>907.60550733287016</v>
      </c>
      <c r="P24" s="23">
        <f t="shared" si="8"/>
        <v>428.47440704857974</v>
      </c>
      <c r="Q24" s="23"/>
    </row>
    <row r="25" spans="1:17" x14ac:dyDescent="0.2">
      <c r="A25" s="5">
        <v>34</v>
      </c>
      <c r="B25" s="1">
        <f t="shared" si="9"/>
        <v>1.521618261177077</v>
      </c>
      <c r="C25" s="5">
        <f t="shared" si="10"/>
        <v>27143.773245625089</v>
      </c>
      <c r="D25" s="5">
        <f t="shared" si="0"/>
        <v>26277.99025220321</v>
      </c>
      <c r="E25" s="5">
        <f t="shared" si="1"/>
        <v>16777.99025220321</v>
      </c>
      <c r="F25" s="5">
        <f t="shared" si="2"/>
        <v>5779.7638173443484</v>
      </c>
      <c r="G25" s="5">
        <f t="shared" si="3"/>
        <v>20498.226434858861</v>
      </c>
      <c r="H25" s="23">
        <f t="shared" si="11"/>
        <v>12486.341633664066</v>
      </c>
      <c r="I25" s="5">
        <f t="shared" si="4"/>
        <v>32048.092445998125</v>
      </c>
      <c r="J25" s="23"/>
      <c r="K25" s="23">
        <f t="shared" si="5"/>
        <v>40.996452869717722</v>
      </c>
      <c r="L25" s="23"/>
      <c r="M25" s="23">
        <f t="shared" si="6"/>
        <v>32089.088898867842</v>
      </c>
      <c r="N25" s="23">
        <f>J25+L25+Grade10!I25</f>
        <v>31099.59314869628</v>
      </c>
      <c r="O25" s="23">
        <f t="shared" si="7"/>
        <v>931.11550091144068</v>
      </c>
      <c r="P25" s="23">
        <f t="shared" si="8"/>
        <v>420.58761820499524</v>
      </c>
      <c r="Q25" s="23"/>
    </row>
    <row r="26" spans="1:17" x14ac:dyDescent="0.2">
      <c r="A26" s="5">
        <v>35</v>
      </c>
      <c r="B26" s="1">
        <f t="shared" si="9"/>
        <v>1.559658717706504</v>
      </c>
      <c r="C26" s="5">
        <f t="shared" si="10"/>
        <v>27822.367576765719</v>
      </c>
      <c r="D26" s="5">
        <f t="shared" si="0"/>
        <v>26905.690008508293</v>
      </c>
      <c r="E26" s="5">
        <f t="shared" si="1"/>
        <v>17405.690008508293</v>
      </c>
      <c r="F26" s="5">
        <f t="shared" si="2"/>
        <v>5984.7077877779575</v>
      </c>
      <c r="G26" s="5">
        <f t="shared" si="3"/>
        <v>20920.982220730337</v>
      </c>
      <c r="H26" s="23">
        <f t="shared" si="11"/>
        <v>12798.500174505669</v>
      </c>
      <c r="I26" s="5">
        <f t="shared" si="4"/>
        <v>32759.594882148082</v>
      </c>
      <c r="J26" s="23"/>
      <c r="K26" s="23">
        <f t="shared" si="5"/>
        <v>41.841964441460675</v>
      </c>
      <c r="L26" s="23"/>
      <c r="M26" s="23">
        <f t="shared" si="6"/>
        <v>32801.436846589539</v>
      </c>
      <c r="N26" s="23">
        <f>J26+L26+Grade10!I26</f>
        <v>31786.332442413688</v>
      </c>
      <c r="O26" s="23">
        <f t="shared" si="7"/>
        <v>955.2132443294787</v>
      </c>
      <c r="P26" s="23">
        <f t="shared" si="8"/>
        <v>412.83682042972544</v>
      </c>
      <c r="Q26" s="23"/>
    </row>
    <row r="27" spans="1:17" x14ac:dyDescent="0.2">
      <c r="A27" s="5">
        <v>36</v>
      </c>
      <c r="B27" s="1">
        <f t="shared" si="9"/>
        <v>1.5986501856491666</v>
      </c>
      <c r="C27" s="5">
        <f t="shared" si="10"/>
        <v>28517.926766184861</v>
      </c>
      <c r="D27" s="5">
        <f t="shared" si="0"/>
        <v>27549.082258720999</v>
      </c>
      <c r="E27" s="5">
        <f t="shared" si="1"/>
        <v>18049.082258720999</v>
      </c>
      <c r="F27" s="5">
        <f t="shared" si="2"/>
        <v>6194.7753574724065</v>
      </c>
      <c r="G27" s="5">
        <f t="shared" si="3"/>
        <v>21354.306901248594</v>
      </c>
      <c r="H27" s="23">
        <f t="shared" si="11"/>
        <v>13118.462678868311</v>
      </c>
      <c r="I27" s="5">
        <f t="shared" si="4"/>
        <v>33488.884879201782</v>
      </c>
      <c r="J27" s="23"/>
      <c r="K27" s="23">
        <f t="shared" si="5"/>
        <v>42.70861380249719</v>
      </c>
      <c r="L27" s="23"/>
      <c r="M27" s="23">
        <f t="shared" si="6"/>
        <v>33531.593493004279</v>
      </c>
      <c r="N27" s="23">
        <f>J27+L27+Grade10!I27</f>
        <v>32490.240218474028</v>
      </c>
      <c r="O27" s="23">
        <f t="shared" si="7"/>
        <v>979.9134313329663</v>
      </c>
      <c r="P27" s="23">
        <f t="shared" si="8"/>
        <v>405.22008388758428</v>
      </c>
      <c r="Q27" s="23"/>
    </row>
    <row r="28" spans="1:17" x14ac:dyDescent="0.2">
      <c r="A28" s="5">
        <v>37</v>
      </c>
      <c r="B28" s="1">
        <f t="shared" si="9"/>
        <v>1.6386164402903955</v>
      </c>
      <c r="C28" s="5">
        <f t="shared" si="10"/>
        <v>29230.874935339478</v>
      </c>
      <c r="D28" s="5">
        <f t="shared" si="0"/>
        <v>28208.559315189017</v>
      </c>
      <c r="E28" s="5">
        <f t="shared" si="1"/>
        <v>18708.559315189017</v>
      </c>
      <c r="F28" s="5">
        <f t="shared" si="2"/>
        <v>6410.0946164092138</v>
      </c>
      <c r="G28" s="5">
        <f t="shared" si="3"/>
        <v>21798.464698779804</v>
      </c>
      <c r="H28" s="23">
        <f t="shared" si="11"/>
        <v>13446.424245840017</v>
      </c>
      <c r="I28" s="5">
        <f t="shared" si="4"/>
        <v>34236.407126181817</v>
      </c>
      <c r="J28" s="23"/>
      <c r="K28" s="23">
        <f t="shared" si="5"/>
        <v>43.596929397559606</v>
      </c>
      <c r="L28" s="23"/>
      <c r="M28" s="23">
        <f t="shared" si="6"/>
        <v>34280.004055579375</v>
      </c>
      <c r="N28" s="23">
        <f>J28+L28+Grade10!I28</f>
        <v>33211.745688935873</v>
      </c>
      <c r="O28" s="23">
        <f t="shared" si="7"/>
        <v>1005.2311230115371</v>
      </c>
      <c r="P28" s="23">
        <f t="shared" si="8"/>
        <v>397.73548609475239</v>
      </c>
      <c r="Q28" s="23"/>
    </row>
    <row r="29" spans="1:17" x14ac:dyDescent="0.2">
      <c r="A29" s="5">
        <v>38</v>
      </c>
      <c r="B29" s="1">
        <f t="shared" si="9"/>
        <v>1.6795818512976552</v>
      </c>
      <c r="C29" s="5">
        <f t="shared" si="10"/>
        <v>29961.646808722962</v>
      </c>
      <c r="D29" s="5">
        <f t="shared" si="0"/>
        <v>28884.52329806874</v>
      </c>
      <c r="E29" s="5">
        <f t="shared" si="1"/>
        <v>19384.52329806874</v>
      </c>
      <c r="F29" s="5">
        <f t="shared" si="2"/>
        <v>6630.7968568194428</v>
      </c>
      <c r="G29" s="5">
        <f t="shared" si="3"/>
        <v>22253.726441249295</v>
      </c>
      <c r="H29" s="23">
        <f t="shared" si="11"/>
        <v>13782.584851986017</v>
      </c>
      <c r="I29" s="5">
        <f t="shared" si="4"/>
        <v>35002.617429336358</v>
      </c>
      <c r="J29" s="23"/>
      <c r="K29" s="23">
        <f t="shared" si="5"/>
        <v>44.50745288249859</v>
      </c>
      <c r="L29" s="23"/>
      <c r="M29" s="23">
        <f t="shared" si="6"/>
        <v>35047.124882218857</v>
      </c>
      <c r="N29" s="23">
        <f>J29+L29+Grade10!I29</f>
        <v>33951.288796159271</v>
      </c>
      <c r="O29" s="23">
        <f t="shared" si="7"/>
        <v>1031.1817569820701</v>
      </c>
      <c r="P29" s="23">
        <f t="shared" si="8"/>
        <v>390.38111306586751</v>
      </c>
      <c r="Q29" s="23"/>
    </row>
    <row r="30" spans="1:17" x14ac:dyDescent="0.2">
      <c r="A30" s="5">
        <v>39</v>
      </c>
      <c r="B30" s="1">
        <f t="shared" si="9"/>
        <v>1.7215713975800966</v>
      </c>
      <c r="C30" s="5">
        <f t="shared" si="10"/>
        <v>30710.687978941034</v>
      </c>
      <c r="D30" s="5">
        <f t="shared" si="0"/>
        <v>29577.386380520456</v>
      </c>
      <c r="E30" s="5">
        <f t="shared" si="1"/>
        <v>20077.386380520456</v>
      </c>
      <c r="F30" s="5">
        <f t="shared" si="2"/>
        <v>6857.0166532399289</v>
      </c>
      <c r="G30" s="5">
        <f t="shared" si="3"/>
        <v>22720.369727280529</v>
      </c>
      <c r="H30" s="23">
        <f t="shared" si="11"/>
        <v>14127.149473285666</v>
      </c>
      <c r="I30" s="5">
        <f t="shared" si="4"/>
        <v>35787.982990069773</v>
      </c>
      <c r="J30" s="23"/>
      <c r="K30" s="23">
        <f t="shared" si="5"/>
        <v>45.440739454561061</v>
      </c>
      <c r="L30" s="23"/>
      <c r="M30" s="23">
        <f t="shared" si="6"/>
        <v>35833.423729524337</v>
      </c>
      <c r="N30" s="23">
        <f>J30+L30+Grade10!I30</f>
        <v>34709.32048106326</v>
      </c>
      <c r="O30" s="23">
        <f t="shared" si="7"/>
        <v>1057.7811568018712</v>
      </c>
      <c r="P30" s="23">
        <f t="shared" si="8"/>
        <v>383.15506038334627</v>
      </c>
      <c r="Q30" s="23"/>
    </row>
    <row r="31" spans="1:17" x14ac:dyDescent="0.2">
      <c r="A31" s="5">
        <v>40</v>
      </c>
      <c r="B31" s="1">
        <f t="shared" si="9"/>
        <v>1.7646106825195991</v>
      </c>
      <c r="C31" s="5">
        <f t="shared" si="10"/>
        <v>31478.455178414562</v>
      </c>
      <c r="D31" s="5">
        <f t="shared" si="0"/>
        <v>30287.571040033472</v>
      </c>
      <c r="E31" s="5">
        <f t="shared" si="1"/>
        <v>20787.571040033472</v>
      </c>
      <c r="F31" s="5">
        <f t="shared" si="2"/>
        <v>7088.8919445709289</v>
      </c>
      <c r="G31" s="5">
        <f t="shared" si="3"/>
        <v>23198.679095462543</v>
      </c>
      <c r="H31" s="23">
        <f t="shared" si="11"/>
        <v>14480.328210117807</v>
      </c>
      <c r="I31" s="5">
        <f t="shared" si="4"/>
        <v>36592.982689821511</v>
      </c>
      <c r="J31" s="23"/>
      <c r="K31" s="23">
        <f t="shared" si="5"/>
        <v>46.39735819092509</v>
      </c>
      <c r="L31" s="23"/>
      <c r="M31" s="23">
        <f t="shared" si="6"/>
        <v>36639.380048012434</v>
      </c>
      <c r="N31" s="23">
        <f>J31+L31+Grade10!I31</f>
        <v>35486.302958089829</v>
      </c>
      <c r="O31" s="23">
        <f t="shared" si="7"/>
        <v>1085.0455416171726</v>
      </c>
      <c r="P31" s="23">
        <f t="shared" si="8"/>
        <v>376.05543419283538</v>
      </c>
      <c r="Q31" s="23"/>
    </row>
    <row r="32" spans="1:17" x14ac:dyDescent="0.2">
      <c r="A32" s="5">
        <v>41</v>
      </c>
      <c r="B32" s="1">
        <f t="shared" si="9"/>
        <v>1.8087259495825889</v>
      </c>
      <c r="C32" s="5">
        <f t="shared" si="10"/>
        <v>32265.416557874923</v>
      </c>
      <c r="D32" s="5">
        <f t="shared" si="0"/>
        <v>31015.510316034306</v>
      </c>
      <c r="E32" s="5">
        <f t="shared" si="1"/>
        <v>21515.510316034306</v>
      </c>
      <c r="F32" s="5">
        <f t="shared" si="2"/>
        <v>7326.5641181852006</v>
      </c>
      <c r="G32" s="5">
        <f t="shared" si="3"/>
        <v>23688.946197849105</v>
      </c>
      <c r="H32" s="23">
        <f t="shared" si="11"/>
        <v>14842.336415370752</v>
      </c>
      <c r="I32" s="5">
        <f t="shared" si="4"/>
        <v>37418.10738206705</v>
      </c>
      <c r="J32" s="23"/>
      <c r="K32" s="23">
        <f t="shared" si="5"/>
        <v>47.377892395698211</v>
      </c>
      <c r="L32" s="23"/>
      <c r="M32" s="23">
        <f t="shared" si="6"/>
        <v>37465.48527446275</v>
      </c>
      <c r="N32" s="23">
        <f>J32+L32+Grade10!I32</f>
        <v>36282.709997042075</v>
      </c>
      <c r="O32" s="23">
        <f t="shared" si="7"/>
        <v>1112.9915360528532</v>
      </c>
      <c r="P32" s="23">
        <f t="shared" si="8"/>
        <v>369.08035212852502</v>
      </c>
      <c r="Q32" s="23"/>
    </row>
    <row r="33" spans="1:17" x14ac:dyDescent="0.2">
      <c r="A33" s="5">
        <v>42</v>
      </c>
      <c r="B33" s="1">
        <f t="shared" si="9"/>
        <v>1.8539440983221533</v>
      </c>
      <c r="C33" s="5">
        <f t="shared" si="10"/>
        <v>33072.051971821791</v>
      </c>
      <c r="D33" s="5">
        <f t="shared" si="0"/>
        <v>31761.648073935157</v>
      </c>
      <c r="E33" s="5">
        <f t="shared" si="1"/>
        <v>22261.648073935157</v>
      </c>
      <c r="F33" s="5">
        <f t="shared" si="2"/>
        <v>7570.178096139829</v>
      </c>
      <c r="G33" s="5">
        <f t="shared" si="3"/>
        <v>24191.469977795328</v>
      </c>
      <c r="H33" s="23">
        <f t="shared" si="11"/>
        <v>15213.39482575502</v>
      </c>
      <c r="I33" s="5">
        <f t="shared" si="4"/>
        <v>38263.860191618718</v>
      </c>
      <c r="J33" s="23"/>
      <c r="K33" s="23">
        <f t="shared" si="5"/>
        <v>48.382939955590658</v>
      </c>
      <c r="L33" s="23"/>
      <c r="M33" s="23">
        <f t="shared" si="6"/>
        <v>38312.243131574309</v>
      </c>
      <c r="N33" s="23">
        <f>J33+L33+Grade10!I33</f>
        <v>37099.027211968125</v>
      </c>
      <c r="O33" s="23">
        <f t="shared" si="7"/>
        <v>1141.636180349419</v>
      </c>
      <c r="P33" s="23">
        <f t="shared" si="8"/>
        <v>362.22794417187868</v>
      </c>
      <c r="Q33" s="23"/>
    </row>
    <row r="34" spans="1:17" x14ac:dyDescent="0.2">
      <c r="A34" s="5">
        <v>43</v>
      </c>
      <c r="B34" s="1">
        <f t="shared" si="9"/>
        <v>1.9002927007802071</v>
      </c>
      <c r="C34" s="5">
        <f t="shared" si="10"/>
        <v>33898.853271117332</v>
      </c>
      <c r="D34" s="5">
        <f t="shared" si="0"/>
        <v>32526.439275783534</v>
      </c>
      <c r="E34" s="5">
        <f t="shared" si="1"/>
        <v>23026.439275783534</v>
      </c>
      <c r="F34" s="5">
        <f t="shared" si="2"/>
        <v>7819.882423543324</v>
      </c>
      <c r="G34" s="5">
        <f t="shared" si="3"/>
        <v>24706.55685224021</v>
      </c>
      <c r="H34" s="23">
        <f t="shared" si="11"/>
        <v>15593.729696398894</v>
      </c>
      <c r="I34" s="5">
        <f t="shared" si="4"/>
        <v>39130.756821409188</v>
      </c>
      <c r="J34" s="23"/>
      <c r="K34" s="23">
        <f t="shared" si="5"/>
        <v>49.413113704480423</v>
      </c>
      <c r="L34" s="23"/>
      <c r="M34" s="23">
        <f t="shared" si="6"/>
        <v>39180.16993511367</v>
      </c>
      <c r="N34" s="23">
        <f>J34+L34+Grade10!I34</f>
        <v>37935.752357267331</v>
      </c>
      <c r="O34" s="23">
        <f t="shared" si="7"/>
        <v>1170.9969407534036</v>
      </c>
      <c r="P34" s="23">
        <f t="shared" si="8"/>
        <v>355.49635344716029</v>
      </c>
      <c r="Q34" s="23"/>
    </row>
    <row r="35" spans="1:17" x14ac:dyDescent="0.2">
      <c r="A35" s="5">
        <v>44</v>
      </c>
      <c r="B35" s="1">
        <f t="shared" si="9"/>
        <v>1.9478000182997122</v>
      </c>
      <c r="C35" s="5">
        <f t="shared" si="10"/>
        <v>34746.324602895271</v>
      </c>
      <c r="D35" s="5">
        <f t="shared" si="0"/>
        <v>33310.350257678132</v>
      </c>
      <c r="E35" s="5">
        <f t="shared" si="1"/>
        <v>23810.350257678132</v>
      </c>
      <c r="F35" s="5">
        <f t="shared" si="2"/>
        <v>8075.8293591319107</v>
      </c>
      <c r="G35" s="5">
        <f t="shared" si="3"/>
        <v>25234.520898546223</v>
      </c>
      <c r="H35" s="23">
        <f t="shared" si="11"/>
        <v>15983.572938808866</v>
      </c>
      <c r="I35" s="5">
        <f t="shared" si="4"/>
        <v>40019.325866944426</v>
      </c>
      <c r="J35" s="23"/>
      <c r="K35" s="23">
        <f t="shared" si="5"/>
        <v>50.469041797092444</v>
      </c>
      <c r="L35" s="23"/>
      <c r="M35" s="23">
        <f t="shared" si="6"/>
        <v>40069.794908741518</v>
      </c>
      <c r="N35" s="23">
        <f>J35+L35+Grade10!I35</f>
        <v>38793.395631199011</v>
      </c>
      <c r="O35" s="23">
        <f t="shared" si="7"/>
        <v>1201.0917201674988</v>
      </c>
      <c r="P35" s="23">
        <f t="shared" si="8"/>
        <v>348.88373695698442</v>
      </c>
      <c r="Q35" s="23"/>
    </row>
    <row r="36" spans="1:17" x14ac:dyDescent="0.2">
      <c r="A36" s="5">
        <v>45</v>
      </c>
      <c r="B36" s="1">
        <f t="shared" si="9"/>
        <v>1.9964950187572048</v>
      </c>
      <c r="C36" s="5">
        <f t="shared" si="10"/>
        <v>35614.982717967643</v>
      </c>
      <c r="D36" s="5">
        <f t="shared" si="0"/>
        <v>34113.859014120069</v>
      </c>
      <c r="E36" s="5">
        <f t="shared" si="1"/>
        <v>24613.859014120069</v>
      </c>
      <c r="F36" s="5">
        <f t="shared" si="2"/>
        <v>8338.1749681102028</v>
      </c>
      <c r="G36" s="5">
        <f t="shared" si="3"/>
        <v>25775.684046009868</v>
      </c>
      <c r="H36" s="23">
        <f t="shared" si="11"/>
        <v>16383.162262279084</v>
      </c>
      <c r="I36" s="5">
        <f t="shared" si="4"/>
        <v>40930.10913861802</v>
      </c>
      <c r="J36" s="23"/>
      <c r="K36" s="23">
        <f t="shared" si="5"/>
        <v>51.551368092019736</v>
      </c>
      <c r="L36" s="23"/>
      <c r="M36" s="23">
        <f t="shared" si="6"/>
        <v>40981.660506710039</v>
      </c>
      <c r="N36" s="23">
        <f>J36+L36+Grade10!I36</f>
        <v>39672.479986978986</v>
      </c>
      <c r="O36" s="23">
        <f t="shared" si="7"/>
        <v>1231.9388690669211</v>
      </c>
      <c r="P36" s="23">
        <f t="shared" si="8"/>
        <v>342.38826626097978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2.0464073942261352</v>
      </c>
      <c r="C37" s="5">
        <f t="shared" ref="C37:C56" si="13">pretaxincome*B37/expnorm</f>
        <v>36505.357285916842</v>
      </c>
      <c r="D37" s="5">
        <f t="shared" ref="D37:D56" si="14">IF(A37&lt;startage,1,0)*(C37*(1-initialunempprob))+IF(A37=startage,1,0)*(C37*(1-unempprob))+IF(A37&gt;startage,1,0)*(C37*(1-unempprob)+unempprob*300*52)</f>
        <v>34937.455489473083</v>
      </c>
      <c r="E37" s="5">
        <f t="shared" si="1"/>
        <v>25437.455489473083</v>
      </c>
      <c r="F37" s="5">
        <f t="shared" si="2"/>
        <v>8607.0792173129612</v>
      </c>
      <c r="G37" s="5">
        <f t="shared" si="3"/>
        <v>26330.376272160123</v>
      </c>
      <c r="H37" s="23">
        <f t="shared" si="11"/>
        <v>16792.741318836066</v>
      </c>
      <c r="I37" s="5">
        <f t="shared" ref="I37:I56" si="15">G37+IF(A37&lt;startage,1,0)*(H37*(1-initialunempprob))+IF(A37&gt;=startage,1,0)*(H37*(1-unempprob))</f>
        <v>41863.661992083486</v>
      </c>
      <c r="J37" s="23"/>
      <c r="K37" s="23">
        <f t="shared" ref="K37:K56" si="16">IF(A37&gt;=startage,1,0)*0.002*G37</f>
        <v>52.660752544320246</v>
      </c>
      <c r="L37" s="23"/>
      <c r="M37" s="23">
        <f t="shared" si="6"/>
        <v>41916.322744627803</v>
      </c>
      <c r="N37" s="23">
        <f>J37+L37+Grade10!I37</f>
        <v>40573.541451653451</v>
      </c>
      <c r="O37" s="23">
        <f t="shared" si="7"/>
        <v>1263.5571966888679</v>
      </c>
      <c r="P37" s="23">
        <f t="shared" ref="P37:P68" si="17">O37/return^(A37-startage+1)</f>
        <v>336.00812810055987</v>
      </c>
      <c r="Q37" s="23"/>
    </row>
    <row r="38" spans="1:17" x14ac:dyDescent="0.2">
      <c r="A38" s="5">
        <v>47</v>
      </c>
      <c r="B38" s="1">
        <f t="shared" si="12"/>
        <v>2.097567579081788</v>
      </c>
      <c r="C38" s="5">
        <f t="shared" si="13"/>
        <v>37417.991218064752</v>
      </c>
      <c r="D38" s="5">
        <f t="shared" si="14"/>
        <v>35781.641876709895</v>
      </c>
      <c r="E38" s="5">
        <f t="shared" si="1"/>
        <v>26281.641876709895</v>
      </c>
      <c r="F38" s="5">
        <f t="shared" si="2"/>
        <v>8882.7060727457811</v>
      </c>
      <c r="G38" s="5">
        <f t="shared" si="3"/>
        <v>26898.935803964116</v>
      </c>
      <c r="H38" s="23">
        <f t="shared" ref="H38:H56" si="18">benefits*B38/expnorm</f>
        <v>17212.559851806964</v>
      </c>
      <c r="I38" s="5">
        <f t="shared" si="15"/>
        <v>42820.553666885557</v>
      </c>
      <c r="J38" s="23"/>
      <c r="K38" s="23">
        <f t="shared" si="16"/>
        <v>53.797871607928229</v>
      </c>
      <c r="L38" s="23"/>
      <c r="M38" s="23">
        <f t="shared" si="6"/>
        <v>42874.351538493487</v>
      </c>
      <c r="N38" s="23">
        <f>J38+L38+Grade10!I38</f>
        <v>41497.129452944799</v>
      </c>
      <c r="O38" s="23">
        <f t="shared" si="7"/>
        <v>1295.9659825013136</v>
      </c>
      <c r="P38" s="23">
        <f t="shared" si="17"/>
        <v>329.74152497244609</v>
      </c>
      <c r="Q38" s="23"/>
    </row>
    <row r="39" spans="1:17" x14ac:dyDescent="0.2">
      <c r="A39" s="5">
        <v>48</v>
      </c>
      <c r="B39" s="1">
        <f t="shared" si="12"/>
        <v>2.1500067685588333</v>
      </c>
      <c r="C39" s="5">
        <f t="shared" si="13"/>
        <v>38353.44099851638</v>
      </c>
      <c r="D39" s="5">
        <f t="shared" si="14"/>
        <v>36646.932923627654</v>
      </c>
      <c r="E39" s="5">
        <f t="shared" si="1"/>
        <v>27146.932923627654</v>
      </c>
      <c r="F39" s="5">
        <f t="shared" si="2"/>
        <v>9165.2235995644296</v>
      </c>
      <c r="G39" s="5">
        <f t="shared" si="3"/>
        <v>27481.709324063224</v>
      </c>
      <c r="H39" s="23">
        <f t="shared" si="18"/>
        <v>17642.873848102143</v>
      </c>
      <c r="I39" s="5">
        <f t="shared" si="15"/>
        <v>43801.367633557704</v>
      </c>
      <c r="J39" s="23"/>
      <c r="K39" s="23">
        <f t="shared" si="16"/>
        <v>54.963418648126449</v>
      </c>
      <c r="L39" s="23"/>
      <c r="M39" s="23">
        <f t="shared" si="6"/>
        <v>43856.331052205831</v>
      </c>
      <c r="N39" s="23">
        <f>J39+L39+Grade10!I39</f>
        <v>42443.807154268412</v>
      </c>
      <c r="O39" s="23">
        <f t="shared" ref="O39:O69" si="19">IF(A39&lt;startage,1,0)*(M39-N39)+IF(A39&gt;=startage,1,0)*(completionprob*(part*(I39-N39)+K39))</f>
        <v>1329.1849879591105</v>
      </c>
      <c r="P39" s="23">
        <f t="shared" si="17"/>
        <v>323.58667565388333</v>
      </c>
      <c r="Q39" s="23"/>
    </row>
    <row r="40" spans="1:17" x14ac:dyDescent="0.2">
      <c r="A40" s="5">
        <v>49</v>
      </c>
      <c r="B40" s="1">
        <f t="shared" si="12"/>
        <v>2.2037569377728037</v>
      </c>
      <c r="C40" s="5">
        <f t="shared" si="13"/>
        <v>39312.277023479284</v>
      </c>
      <c r="D40" s="5">
        <f t="shared" si="14"/>
        <v>37533.856246718336</v>
      </c>
      <c r="E40" s="5">
        <f t="shared" si="1"/>
        <v>28033.856246718336</v>
      </c>
      <c r="F40" s="5">
        <f t="shared" si="2"/>
        <v>9454.8040645535366</v>
      </c>
      <c r="G40" s="5">
        <f t="shared" si="3"/>
        <v>28079.0521821648</v>
      </c>
      <c r="H40" s="23">
        <f t="shared" si="18"/>
        <v>18083.94569430469</v>
      </c>
      <c r="I40" s="5">
        <f t="shared" si="15"/>
        <v>44806.701949396636</v>
      </c>
      <c r="J40" s="23"/>
      <c r="K40" s="23">
        <f t="shared" si="16"/>
        <v>56.158104364329603</v>
      </c>
      <c r="L40" s="23"/>
      <c r="M40" s="23">
        <f t="shared" si="6"/>
        <v>44862.860053760967</v>
      </c>
      <c r="N40" s="23">
        <f>J40+L40+Grade10!I40</f>
        <v>43414.151798125124</v>
      </c>
      <c r="O40" s="23">
        <f t="shared" si="19"/>
        <v>1363.2344685533276</v>
      </c>
      <c r="P40" s="23">
        <f t="shared" si="17"/>
        <v>317.54181568176779</v>
      </c>
      <c r="Q40" s="23"/>
    </row>
    <row r="41" spans="1:17" x14ac:dyDescent="0.2">
      <c r="A41" s="5">
        <v>50</v>
      </c>
      <c r="B41" s="1">
        <f t="shared" si="12"/>
        <v>2.2588508612171236</v>
      </c>
      <c r="C41" s="5">
        <f t="shared" si="13"/>
        <v>40295.083949066262</v>
      </c>
      <c r="D41" s="5">
        <f t="shared" si="14"/>
        <v>38442.952652886292</v>
      </c>
      <c r="E41" s="5">
        <f t="shared" si="1"/>
        <v>28942.952652886292</v>
      </c>
      <c r="F41" s="5">
        <f t="shared" si="2"/>
        <v>9751.6240411673753</v>
      </c>
      <c r="G41" s="5">
        <f t="shared" si="3"/>
        <v>28691.328611718916</v>
      </c>
      <c r="H41" s="23">
        <f t="shared" si="18"/>
        <v>18536.044336662304</v>
      </c>
      <c r="I41" s="5">
        <f t="shared" si="15"/>
        <v>45837.169623131544</v>
      </c>
      <c r="J41" s="23"/>
      <c r="K41" s="23">
        <f t="shared" si="16"/>
        <v>57.382657223437832</v>
      </c>
      <c r="L41" s="23"/>
      <c r="M41" s="23">
        <f t="shared" si="6"/>
        <v>45894.552280354983</v>
      </c>
      <c r="N41" s="23">
        <f>J41+L41+Grade10!I41</f>
        <v>44408.755058078241</v>
      </c>
      <c r="O41" s="23">
        <f t="shared" si="19"/>
        <v>1398.135186162413</v>
      </c>
      <c r="P41" s="23">
        <f t="shared" si="17"/>
        <v>311.60519778844161</v>
      </c>
      <c r="Q41" s="23"/>
    </row>
    <row r="42" spans="1:17" x14ac:dyDescent="0.2">
      <c r="A42" s="5">
        <v>51</v>
      </c>
      <c r="B42" s="1">
        <f t="shared" si="12"/>
        <v>2.3153221327475517</v>
      </c>
      <c r="C42" s="5">
        <f t="shared" si="13"/>
        <v>41302.461047792924</v>
      </c>
      <c r="D42" s="5">
        <f t="shared" si="14"/>
        <v>39374.776469208453</v>
      </c>
      <c r="E42" s="5">
        <f t="shared" si="1"/>
        <v>29874.776469208453</v>
      </c>
      <c r="F42" s="5">
        <f t="shared" si="2"/>
        <v>10055.86451719656</v>
      </c>
      <c r="G42" s="5">
        <f t="shared" si="3"/>
        <v>29318.911952011891</v>
      </c>
      <c r="H42" s="23">
        <f t="shared" si="18"/>
        <v>18999.445445078865</v>
      </c>
      <c r="I42" s="5">
        <f t="shared" si="15"/>
        <v>46893.398988709843</v>
      </c>
      <c r="J42" s="23"/>
      <c r="K42" s="23">
        <f t="shared" si="16"/>
        <v>58.637823904023783</v>
      </c>
      <c r="L42" s="23"/>
      <c r="M42" s="23">
        <f t="shared" si="6"/>
        <v>46952.036812613864</v>
      </c>
      <c r="N42" s="23">
        <f>J42+L42+Grade10!I42</f>
        <v>45428.223399530194</v>
      </c>
      <c r="O42" s="23">
        <f t="shared" si="19"/>
        <v>1433.9084217117363</v>
      </c>
      <c r="P42" s="23">
        <f t="shared" si="17"/>
        <v>305.77509229622171</v>
      </c>
      <c r="Q42" s="23"/>
    </row>
    <row r="43" spans="1:17" x14ac:dyDescent="0.2">
      <c r="A43" s="5">
        <v>52</v>
      </c>
      <c r="B43" s="1">
        <f t="shared" si="12"/>
        <v>2.3732051860662402</v>
      </c>
      <c r="C43" s="5">
        <f t="shared" si="13"/>
        <v>42335.022573987735</v>
      </c>
      <c r="D43" s="5">
        <f t="shared" si="14"/>
        <v>40329.89588093866</v>
      </c>
      <c r="E43" s="5">
        <f t="shared" si="1"/>
        <v>30829.89588093866</v>
      </c>
      <c r="F43" s="5">
        <f t="shared" si="2"/>
        <v>10367.711005126472</v>
      </c>
      <c r="G43" s="5">
        <f t="shared" si="3"/>
        <v>29962.184875812189</v>
      </c>
      <c r="H43" s="23">
        <f t="shared" si="18"/>
        <v>19474.43158120583</v>
      </c>
      <c r="I43" s="5">
        <f t="shared" si="15"/>
        <v>47976.034088427579</v>
      </c>
      <c r="J43" s="23"/>
      <c r="K43" s="23">
        <f t="shared" si="16"/>
        <v>59.924369751624376</v>
      </c>
      <c r="L43" s="23"/>
      <c r="M43" s="23">
        <f t="shared" si="6"/>
        <v>48035.958458179201</v>
      </c>
      <c r="N43" s="23">
        <f>J43+L43+Grade10!I43</f>
        <v>46473.178449518455</v>
      </c>
      <c r="O43" s="23">
        <f t="shared" si="19"/>
        <v>1470.5759881497647</v>
      </c>
      <c r="P43" s="23">
        <f t="shared" si="17"/>
        <v>300.049787473008</v>
      </c>
      <c r="Q43" s="23"/>
    </row>
    <row r="44" spans="1:17" x14ac:dyDescent="0.2">
      <c r="A44" s="5">
        <v>53</v>
      </c>
      <c r="B44" s="1">
        <f t="shared" si="12"/>
        <v>2.4325353157178964</v>
      </c>
      <c r="C44" s="5">
        <f t="shared" si="13"/>
        <v>43393.398138337434</v>
      </c>
      <c r="D44" s="5">
        <f t="shared" si="14"/>
        <v>41308.893277962132</v>
      </c>
      <c r="E44" s="5">
        <f t="shared" si="1"/>
        <v>31808.893277962132</v>
      </c>
      <c r="F44" s="5">
        <f t="shared" si="2"/>
        <v>10687.353655254636</v>
      </c>
      <c r="G44" s="5">
        <f t="shared" si="3"/>
        <v>30621.539622707496</v>
      </c>
      <c r="H44" s="23">
        <f t="shared" si="18"/>
        <v>19961.292370735981</v>
      </c>
      <c r="I44" s="5">
        <f t="shared" si="15"/>
        <v>49085.735065638277</v>
      </c>
      <c r="J44" s="23"/>
      <c r="K44" s="23">
        <f t="shared" si="16"/>
        <v>61.243079245414997</v>
      </c>
      <c r="L44" s="23"/>
      <c r="M44" s="23">
        <f t="shared" si="6"/>
        <v>49146.978144883695</v>
      </c>
      <c r="N44" s="23">
        <f>J44+L44+Grade10!I44</f>
        <v>47544.25737575641</v>
      </c>
      <c r="O44" s="23">
        <f t="shared" si="19"/>
        <v>1508.1602437487725</v>
      </c>
      <c r="P44" s="23">
        <f t="shared" si="17"/>
        <v>294.42758985106406</v>
      </c>
      <c r="Q44" s="23"/>
    </row>
    <row r="45" spans="1:17" x14ac:dyDescent="0.2">
      <c r="A45" s="5">
        <v>54</v>
      </c>
      <c r="B45" s="1">
        <f t="shared" si="12"/>
        <v>2.4933486986108435</v>
      </c>
      <c r="C45" s="5">
        <f t="shared" si="13"/>
        <v>44478.233091795868</v>
      </c>
      <c r="D45" s="5">
        <f t="shared" si="14"/>
        <v>42312.365609911183</v>
      </c>
      <c r="E45" s="5">
        <f t="shared" si="1"/>
        <v>32812.365609911183</v>
      </c>
      <c r="F45" s="5">
        <f t="shared" si="2"/>
        <v>11014.987371636002</v>
      </c>
      <c r="G45" s="5">
        <f t="shared" si="3"/>
        <v>31297.378238275182</v>
      </c>
      <c r="H45" s="23">
        <f t="shared" si="18"/>
        <v>20460.324680004378</v>
      </c>
      <c r="I45" s="5">
        <f t="shared" si="15"/>
        <v>50223.178567279232</v>
      </c>
      <c r="J45" s="23"/>
      <c r="K45" s="23">
        <f t="shared" si="16"/>
        <v>62.594756476550366</v>
      </c>
      <c r="L45" s="23"/>
      <c r="M45" s="23">
        <f t="shared" si="6"/>
        <v>50285.773323755784</v>
      </c>
      <c r="N45" s="23">
        <f>J45+L45+Grade10!I45</f>
        <v>48642.113275150303</v>
      </c>
      <c r="O45" s="23">
        <f t="shared" si="19"/>
        <v>1546.6841057377562</v>
      </c>
      <c r="P45" s="23">
        <f t="shared" si="17"/>
        <v>288.90682451088634</v>
      </c>
      <c r="Q45" s="23"/>
    </row>
    <row r="46" spans="1:17" x14ac:dyDescent="0.2">
      <c r="A46" s="5">
        <v>55</v>
      </c>
      <c r="B46" s="1">
        <f t="shared" si="12"/>
        <v>2.555682416076114</v>
      </c>
      <c r="C46" s="5">
        <f t="shared" si="13"/>
        <v>45590.188919090746</v>
      </c>
      <c r="D46" s="5">
        <f t="shared" si="14"/>
        <v>43340.924750158942</v>
      </c>
      <c r="E46" s="5">
        <f t="shared" si="1"/>
        <v>33840.924750158942</v>
      </c>
      <c r="F46" s="5">
        <f t="shared" si="2"/>
        <v>11350.811930926895</v>
      </c>
      <c r="G46" s="5">
        <f t="shared" si="3"/>
        <v>31990.112819232047</v>
      </c>
      <c r="H46" s="23">
        <f t="shared" si="18"/>
        <v>20971.832797004481</v>
      </c>
      <c r="I46" s="5">
        <f t="shared" si="15"/>
        <v>51389.058156461193</v>
      </c>
      <c r="J46" s="23"/>
      <c r="K46" s="23">
        <f t="shared" si="16"/>
        <v>63.980225638464091</v>
      </c>
      <c r="L46" s="23"/>
      <c r="M46" s="23">
        <f t="shared" si="6"/>
        <v>51453.038382099658</v>
      </c>
      <c r="N46" s="23">
        <f>J46+L46+Grade10!I46</f>
        <v>49767.415572029073</v>
      </c>
      <c r="O46" s="23">
        <f t="shared" si="19"/>
        <v>1586.1710642764199</v>
      </c>
      <c r="P46" s="23">
        <f t="shared" si="17"/>
        <v>283.4858353321905</v>
      </c>
      <c r="Q46" s="23"/>
    </row>
    <row r="47" spans="1:17" x14ac:dyDescent="0.2">
      <c r="A47" s="5">
        <v>56</v>
      </c>
      <c r="B47" s="1">
        <f t="shared" si="12"/>
        <v>2.6195744764780171</v>
      </c>
      <c r="C47" s="5">
        <f t="shared" si="13"/>
        <v>46729.943642068021</v>
      </c>
      <c r="D47" s="5">
        <f t="shared" si="14"/>
        <v>44395.197868912925</v>
      </c>
      <c r="E47" s="5">
        <f t="shared" si="1"/>
        <v>34895.197868912925</v>
      </c>
      <c r="F47" s="5">
        <f t="shared" si="2"/>
        <v>11734.551891091363</v>
      </c>
      <c r="G47" s="5">
        <f t="shared" si="3"/>
        <v>32660.645977821561</v>
      </c>
      <c r="H47" s="23">
        <f t="shared" si="18"/>
        <v>21496.128616929596</v>
      </c>
      <c r="I47" s="5">
        <f t="shared" si="15"/>
        <v>52544.564948481435</v>
      </c>
      <c r="J47" s="23"/>
      <c r="K47" s="23">
        <f t="shared" si="16"/>
        <v>65.321291955643119</v>
      </c>
      <c r="L47" s="23"/>
      <c r="M47" s="23">
        <f t="shared" si="6"/>
        <v>52609.886240437081</v>
      </c>
      <c r="N47" s="23">
        <f>J47+L47+Grade10!I47</f>
        <v>50920.850426329795</v>
      </c>
      <c r="O47" s="23">
        <f t="shared" si="19"/>
        <v>1589.3827010749535</v>
      </c>
      <c r="P47" s="23">
        <f t="shared" si="17"/>
        <v>271.79094596272228</v>
      </c>
      <c r="Q47" s="23"/>
    </row>
    <row r="48" spans="1:17" x14ac:dyDescent="0.2">
      <c r="A48" s="5">
        <v>57</v>
      </c>
      <c r="B48" s="1">
        <f t="shared" si="12"/>
        <v>2.6850638383899672</v>
      </c>
      <c r="C48" s="5">
        <f t="shared" si="13"/>
        <v>47898.19223311972</v>
      </c>
      <c r="D48" s="5">
        <f t="shared" si="14"/>
        <v>45475.827815635741</v>
      </c>
      <c r="E48" s="5">
        <f t="shared" si="1"/>
        <v>35975.827815635741</v>
      </c>
      <c r="F48" s="5">
        <f t="shared" si="2"/>
        <v>12195.440563368644</v>
      </c>
      <c r="G48" s="5">
        <f t="shared" si="3"/>
        <v>33280.387252267101</v>
      </c>
      <c r="H48" s="23">
        <f t="shared" si="18"/>
        <v>22033.531832352834</v>
      </c>
      <c r="I48" s="5">
        <f t="shared" si="15"/>
        <v>53661.404197193471</v>
      </c>
      <c r="J48" s="23"/>
      <c r="K48" s="23">
        <f t="shared" si="16"/>
        <v>66.560774504534209</v>
      </c>
      <c r="L48" s="23"/>
      <c r="M48" s="23">
        <f t="shared" si="6"/>
        <v>53727.964971698006</v>
      </c>
      <c r="N48" s="23">
        <f>J48+L48+Grade10!I48</f>
        <v>52103.121151988031</v>
      </c>
      <c r="O48" s="23">
        <f t="shared" si="19"/>
        <v>1528.9780343470861</v>
      </c>
      <c r="P48" s="23">
        <f t="shared" si="17"/>
        <v>250.16866572034118</v>
      </c>
      <c r="Q48" s="23"/>
    </row>
    <row r="49" spans="1:17" x14ac:dyDescent="0.2">
      <c r="A49" s="5">
        <v>58</v>
      </c>
      <c r="B49" s="1">
        <f t="shared" si="12"/>
        <v>2.7521904343497163</v>
      </c>
      <c r="C49" s="5">
        <f t="shared" si="13"/>
        <v>49095.647038947711</v>
      </c>
      <c r="D49" s="5">
        <f t="shared" si="14"/>
        <v>46583.473511026634</v>
      </c>
      <c r="E49" s="5">
        <f t="shared" si="1"/>
        <v>37083.473511026634</v>
      </c>
      <c r="F49" s="5">
        <f t="shared" si="2"/>
        <v>12667.85145245286</v>
      </c>
      <c r="G49" s="5">
        <f t="shared" si="3"/>
        <v>33915.622058573776</v>
      </c>
      <c r="H49" s="23">
        <f t="shared" si="18"/>
        <v>22584.370128161652</v>
      </c>
      <c r="I49" s="5">
        <f t="shared" si="15"/>
        <v>54806.164427123309</v>
      </c>
      <c r="J49" s="23"/>
      <c r="K49" s="23">
        <f t="shared" si="16"/>
        <v>67.831244117147548</v>
      </c>
      <c r="L49" s="23"/>
      <c r="M49" s="23">
        <f t="shared" si="6"/>
        <v>54873.99567124046</v>
      </c>
      <c r="N49" s="23">
        <f>J49+L49+Grade10!I49</f>
        <v>53208.414947011755</v>
      </c>
      <c r="O49" s="23">
        <f t="shared" si="19"/>
        <v>1567.3114614992076</v>
      </c>
      <c r="P49" s="23">
        <f t="shared" si="17"/>
        <v>245.36473166316691</v>
      </c>
      <c r="Q49" s="23"/>
    </row>
    <row r="50" spans="1:17" x14ac:dyDescent="0.2">
      <c r="A50" s="5">
        <v>59</v>
      </c>
      <c r="B50" s="1">
        <f t="shared" si="12"/>
        <v>2.8209951952084591</v>
      </c>
      <c r="C50" s="5">
        <f t="shared" si="13"/>
        <v>50323.038214921406</v>
      </c>
      <c r="D50" s="5">
        <f t="shared" si="14"/>
        <v>47718.810348802304</v>
      </c>
      <c r="E50" s="5">
        <f t="shared" si="1"/>
        <v>38218.810348802304</v>
      </c>
      <c r="F50" s="5">
        <f t="shared" si="2"/>
        <v>13152.072613764183</v>
      </c>
      <c r="G50" s="5">
        <f t="shared" si="3"/>
        <v>34566.737735038121</v>
      </c>
      <c r="H50" s="23">
        <f t="shared" si="18"/>
        <v>23148.979381365694</v>
      </c>
      <c r="I50" s="5">
        <f t="shared" si="15"/>
        <v>55979.543662801385</v>
      </c>
      <c r="J50" s="23"/>
      <c r="K50" s="23">
        <f t="shared" si="16"/>
        <v>69.133475470076249</v>
      </c>
      <c r="L50" s="23"/>
      <c r="M50" s="23">
        <f t="shared" si="6"/>
        <v>56048.677138271458</v>
      </c>
      <c r="N50" s="23">
        <f>J50+L50+Grade10!I50</f>
        <v>54340.955785687045</v>
      </c>
      <c r="O50" s="23">
        <f t="shared" si="19"/>
        <v>1606.9657927819355</v>
      </c>
      <c r="P50" s="23">
        <f t="shared" si="17"/>
        <v>240.70694627180168</v>
      </c>
      <c r="Q50" s="23"/>
    </row>
    <row r="51" spans="1:17" x14ac:dyDescent="0.2">
      <c r="A51" s="5">
        <v>60</v>
      </c>
      <c r="B51" s="1">
        <f t="shared" si="12"/>
        <v>2.8915200750886707</v>
      </c>
      <c r="C51" s="5">
        <f t="shared" si="13"/>
        <v>51581.114170294437</v>
      </c>
      <c r="D51" s="5">
        <f t="shared" si="14"/>
        <v>48882.530607522356</v>
      </c>
      <c r="E51" s="5">
        <f t="shared" si="1"/>
        <v>39382.530607522356</v>
      </c>
      <c r="F51" s="5">
        <f t="shared" si="2"/>
        <v>13648.399304108287</v>
      </c>
      <c r="G51" s="5">
        <f t="shared" si="3"/>
        <v>35234.131303414069</v>
      </c>
      <c r="H51" s="23">
        <f t="shared" si="18"/>
        <v>23727.703865899835</v>
      </c>
      <c r="I51" s="5">
        <f t="shared" si="15"/>
        <v>57182.257379371418</v>
      </c>
      <c r="J51" s="23"/>
      <c r="K51" s="23">
        <f t="shared" si="16"/>
        <v>70.468262606828134</v>
      </c>
      <c r="L51" s="23"/>
      <c r="M51" s="23">
        <f t="shared" si="6"/>
        <v>57252.72564197825</v>
      </c>
      <c r="N51" s="23">
        <f>J51+L51+Grade10!I51</f>
        <v>55501.810145329211</v>
      </c>
      <c r="O51" s="23">
        <f t="shared" si="19"/>
        <v>1647.6114823467422</v>
      </c>
      <c r="P51" s="23">
        <f t="shared" si="17"/>
        <v>236.1358702481628</v>
      </c>
      <c r="Q51" s="23"/>
    </row>
    <row r="52" spans="1:17" x14ac:dyDescent="0.2">
      <c r="A52" s="5">
        <v>61</v>
      </c>
      <c r="B52" s="1">
        <f t="shared" si="12"/>
        <v>2.9638080769658868</v>
      </c>
      <c r="C52" s="5">
        <f t="shared" si="13"/>
        <v>52870.642024551787</v>
      </c>
      <c r="D52" s="5">
        <f t="shared" si="14"/>
        <v>50075.343872710408</v>
      </c>
      <c r="E52" s="5">
        <f t="shared" si="1"/>
        <v>40575.343872710408</v>
      </c>
      <c r="F52" s="5">
        <f t="shared" si="2"/>
        <v>14157.134161710988</v>
      </c>
      <c r="G52" s="5">
        <f t="shared" si="3"/>
        <v>35918.209710999421</v>
      </c>
      <c r="H52" s="23">
        <f t="shared" si="18"/>
        <v>24320.896462547331</v>
      </c>
      <c r="I52" s="5">
        <f t="shared" si="15"/>
        <v>58415.038938855701</v>
      </c>
      <c r="J52" s="23"/>
      <c r="K52" s="23">
        <f t="shared" si="16"/>
        <v>71.836419421998841</v>
      </c>
      <c r="L52" s="23"/>
      <c r="M52" s="23">
        <f t="shared" si="6"/>
        <v>58486.875358277699</v>
      </c>
      <c r="N52" s="23">
        <f>J52+L52+Grade10!I52</f>
        <v>56691.685863962448</v>
      </c>
      <c r="O52" s="23">
        <f t="shared" si="19"/>
        <v>1689.2733141506524</v>
      </c>
      <c r="P52" s="23">
        <f t="shared" si="17"/>
        <v>231.64996438164582</v>
      </c>
      <c r="Q52" s="23"/>
    </row>
    <row r="53" spans="1:17" x14ac:dyDescent="0.2">
      <c r="A53" s="5">
        <v>62</v>
      </c>
      <c r="B53" s="1">
        <f t="shared" si="12"/>
        <v>3.0379032788900342</v>
      </c>
      <c r="C53" s="5">
        <f t="shared" si="13"/>
        <v>54192.408075165586</v>
      </c>
      <c r="D53" s="5">
        <f t="shared" si="14"/>
        <v>51297.977469528167</v>
      </c>
      <c r="E53" s="5">
        <f t="shared" si="1"/>
        <v>41797.977469528167</v>
      </c>
      <c r="F53" s="5">
        <f t="shared" si="2"/>
        <v>14678.587390753763</v>
      </c>
      <c r="G53" s="5">
        <f t="shared" si="3"/>
        <v>36619.390078774406</v>
      </c>
      <c r="H53" s="23">
        <f t="shared" si="18"/>
        <v>24928.918874111012</v>
      </c>
      <c r="I53" s="5">
        <f t="shared" si="15"/>
        <v>59678.640037327088</v>
      </c>
      <c r="J53" s="23"/>
      <c r="K53" s="23">
        <f t="shared" si="16"/>
        <v>73.238780157548817</v>
      </c>
      <c r="L53" s="23"/>
      <c r="M53" s="23">
        <f t="shared" si="6"/>
        <v>59751.878817484634</v>
      </c>
      <c r="N53" s="23">
        <f>J53+L53+Grade10!I53</f>
        <v>57911.308475561491</v>
      </c>
      <c r="O53" s="23">
        <f t="shared" si="19"/>
        <v>1731.9766917496802</v>
      </c>
      <c r="P53" s="23">
        <f t="shared" si="17"/>
        <v>227.24771343271979</v>
      </c>
      <c r="Q53" s="23"/>
    </row>
    <row r="54" spans="1:17" x14ac:dyDescent="0.2">
      <c r="A54" s="5">
        <v>63</v>
      </c>
      <c r="B54" s="1">
        <f t="shared" si="12"/>
        <v>3.1138508608622844</v>
      </c>
      <c r="C54" s="5">
        <f t="shared" si="13"/>
        <v>55547.218277044711</v>
      </c>
      <c r="D54" s="5">
        <f t="shared" si="14"/>
        <v>52551.176906266359</v>
      </c>
      <c r="E54" s="5">
        <f t="shared" si="1"/>
        <v>43051.176906266359</v>
      </c>
      <c r="F54" s="5">
        <f t="shared" si="2"/>
        <v>15213.076950522602</v>
      </c>
      <c r="G54" s="5">
        <f t="shared" si="3"/>
        <v>37338.099955743761</v>
      </c>
      <c r="H54" s="23">
        <f t="shared" si="18"/>
        <v>25552.141845963783</v>
      </c>
      <c r="I54" s="5">
        <f t="shared" si="15"/>
        <v>60973.831163260256</v>
      </c>
      <c r="J54" s="23"/>
      <c r="K54" s="23">
        <f t="shared" si="16"/>
        <v>74.676199911487529</v>
      </c>
      <c r="L54" s="23"/>
      <c r="M54" s="23">
        <f t="shared" si="6"/>
        <v>61048.507363171746</v>
      </c>
      <c r="N54" s="23">
        <f>J54+L54+Grade10!I54</f>
        <v>59161.421652450546</v>
      </c>
      <c r="O54" s="23">
        <f t="shared" si="19"/>
        <v>1775.7476537886469</v>
      </c>
      <c r="P54" s="23">
        <f t="shared" si="17"/>
        <v>222.92762591676254</v>
      </c>
      <c r="Q54" s="23"/>
    </row>
    <row r="55" spans="1:17" x14ac:dyDescent="0.2">
      <c r="A55" s="5">
        <v>64</v>
      </c>
      <c r="B55" s="1">
        <f t="shared" si="12"/>
        <v>3.1916971323838421</v>
      </c>
      <c r="C55" s="5">
        <f t="shared" si="13"/>
        <v>56935.89873397084</v>
      </c>
      <c r="D55" s="5">
        <f t="shared" si="14"/>
        <v>53835.706328923028</v>
      </c>
      <c r="E55" s="5">
        <f t="shared" si="1"/>
        <v>44335.706328923028</v>
      </c>
      <c r="F55" s="5">
        <f t="shared" si="2"/>
        <v>15760.928749285673</v>
      </c>
      <c r="G55" s="5">
        <f t="shared" si="3"/>
        <v>38074.777579637353</v>
      </c>
      <c r="H55" s="23">
        <f t="shared" si="18"/>
        <v>26190.945392112881</v>
      </c>
      <c r="I55" s="5">
        <f t="shared" si="15"/>
        <v>62301.402067341769</v>
      </c>
      <c r="J55" s="23"/>
      <c r="K55" s="23">
        <f t="shared" si="16"/>
        <v>76.149555159274712</v>
      </c>
      <c r="L55" s="23"/>
      <c r="M55" s="23">
        <f t="shared" si="6"/>
        <v>62377.551622501043</v>
      </c>
      <c r="N55" s="23">
        <f>J55+L55+Grade10!I55</f>
        <v>60442.787658761794</v>
      </c>
      <c r="O55" s="23">
        <f t="shared" si="19"/>
        <v>1820.612889878634</v>
      </c>
      <c r="P55" s="23">
        <f t="shared" si="17"/>
        <v>218.68823388149593</v>
      </c>
      <c r="Q55" s="23"/>
    </row>
    <row r="56" spans="1:17" x14ac:dyDescent="0.2">
      <c r="A56" s="5">
        <v>65</v>
      </c>
      <c r="B56" s="1">
        <f t="shared" si="12"/>
        <v>3.2714895606934378</v>
      </c>
      <c r="C56" s="5">
        <f t="shared" si="13"/>
        <v>58359.296202320103</v>
      </c>
      <c r="D56" s="5">
        <f t="shared" si="14"/>
        <v>55152.348987146099</v>
      </c>
      <c r="E56" s="5">
        <f t="shared" si="1"/>
        <v>45652.348987146099</v>
      </c>
      <c r="F56" s="5">
        <f t="shared" si="2"/>
        <v>16322.47684301781</v>
      </c>
      <c r="G56" s="5">
        <f t="shared" si="3"/>
        <v>38829.872144128291</v>
      </c>
      <c r="H56" s="23">
        <f t="shared" si="18"/>
        <v>26845.7190269157</v>
      </c>
      <c r="I56" s="5">
        <f t="shared" si="15"/>
        <v>63662.162244025312</v>
      </c>
      <c r="J56" s="23"/>
      <c r="K56" s="23">
        <f t="shared" si="16"/>
        <v>77.659744288256576</v>
      </c>
      <c r="L56" s="23"/>
      <c r="M56" s="23">
        <f t="shared" si="6"/>
        <v>63739.821988313568</v>
      </c>
      <c r="N56" s="23">
        <f>J56+L56+Grade10!I56</f>
        <v>61756.187815230835</v>
      </c>
      <c r="O56" s="23">
        <f t="shared" si="19"/>
        <v>1866.5997568708528</v>
      </c>
      <c r="P56" s="23">
        <f t="shared" si="17"/>
        <v>214.5280926784865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77.659744288256576</v>
      </c>
      <c r="L57" s="23"/>
      <c r="M57" s="23">
        <f t="shared" si="6"/>
        <v>77.659744288256576</v>
      </c>
      <c r="N57" s="23">
        <f>J57+L57+Grade10!I57</f>
        <v>0</v>
      </c>
      <c r="O57" s="23">
        <f t="shared" si="19"/>
        <v>73.077819375249433</v>
      </c>
      <c r="P57" s="23">
        <f t="shared" si="17"/>
        <v>8.0360699581671629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77.659744288256576</v>
      </c>
      <c r="L58" s="23"/>
      <c r="M58" s="23">
        <f t="shared" si="6"/>
        <v>77.659744288256576</v>
      </c>
      <c r="N58" s="23">
        <f>J58+L58+Grade10!I58</f>
        <v>0</v>
      </c>
      <c r="O58" s="23">
        <f t="shared" si="19"/>
        <v>73.077819375249433</v>
      </c>
      <c r="P58" s="23">
        <f t="shared" si="17"/>
        <v>7.6889824819161277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77.659744288256576</v>
      </c>
      <c r="L59" s="23"/>
      <c r="M59" s="23">
        <f t="shared" si="6"/>
        <v>77.659744288256576</v>
      </c>
      <c r="N59" s="23">
        <f>J59+L59+Grade10!I59</f>
        <v>0</v>
      </c>
      <c r="O59" s="23">
        <f t="shared" si="19"/>
        <v>73.077819375249433</v>
      </c>
      <c r="P59" s="23">
        <f t="shared" si="17"/>
        <v>7.3568861290372674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77.659744288256576</v>
      </c>
      <c r="L60" s="23"/>
      <c r="M60" s="23">
        <f t="shared" si="6"/>
        <v>77.659744288256576</v>
      </c>
      <c r="N60" s="23">
        <f>J60+L60+Grade10!I60</f>
        <v>0</v>
      </c>
      <c r="O60" s="23">
        <f t="shared" si="19"/>
        <v>73.077819375249433</v>
      </c>
      <c r="P60" s="23">
        <f t="shared" si="17"/>
        <v>7.0391334149760052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77.659744288256576</v>
      </c>
      <c r="L61" s="23"/>
      <c r="M61" s="23">
        <f t="shared" si="6"/>
        <v>77.659744288256576</v>
      </c>
      <c r="N61" s="23">
        <f>J61+L61+Grade10!I61</f>
        <v>0</v>
      </c>
      <c r="O61" s="23">
        <f t="shared" si="19"/>
        <v>73.077819375249433</v>
      </c>
      <c r="P61" s="23">
        <f t="shared" si="17"/>
        <v>6.7351048208103581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77.659744288256576</v>
      </c>
      <c r="L62" s="23"/>
      <c r="M62" s="23">
        <f t="shared" si="6"/>
        <v>77.659744288256576</v>
      </c>
      <c r="N62" s="23">
        <f>J62+L62+Grade10!I62</f>
        <v>0</v>
      </c>
      <c r="O62" s="23">
        <f t="shared" si="19"/>
        <v>73.077819375249433</v>
      </c>
      <c r="P62" s="23">
        <f t="shared" si="17"/>
        <v>6.4442075853818075</v>
      </c>
      <c r="Q62" s="23"/>
    </row>
    <row r="63" spans="1:17" x14ac:dyDescent="0.2">
      <c r="A63" s="5">
        <v>72</v>
      </c>
      <c r="H63" s="22"/>
      <c r="J63" s="23"/>
      <c r="K63" s="23">
        <f>0.002*G56</f>
        <v>77.659744288256576</v>
      </c>
      <c r="L63" s="23"/>
      <c r="M63" s="23">
        <f t="shared" si="6"/>
        <v>77.659744288256576</v>
      </c>
      <c r="N63" s="23">
        <f>J63+L63+Grade10!I63</f>
        <v>0</v>
      </c>
      <c r="O63" s="23">
        <f t="shared" si="19"/>
        <v>73.077819375249433</v>
      </c>
      <c r="P63" s="23">
        <f t="shared" si="17"/>
        <v>6.1658745495954843</v>
      </c>
      <c r="Q63" s="23"/>
    </row>
    <row r="64" spans="1:17" x14ac:dyDescent="0.2">
      <c r="A64" s="5">
        <v>73</v>
      </c>
      <c r="H64" s="22"/>
      <c r="J64" s="23"/>
      <c r="K64" s="23">
        <f>0.002*G56</f>
        <v>77.659744288256576</v>
      </c>
      <c r="L64" s="23"/>
      <c r="M64" s="23">
        <f t="shared" si="6"/>
        <v>77.659744288256576</v>
      </c>
      <c r="N64" s="23">
        <f>J64+L64+Grade10!I64</f>
        <v>0</v>
      </c>
      <c r="O64" s="23">
        <f t="shared" si="19"/>
        <v>73.077819375249433</v>
      </c>
      <c r="P64" s="23">
        <f t="shared" si="17"/>
        <v>5.8995630506363979</v>
      </c>
      <c r="Q64" s="23"/>
    </row>
    <row r="65" spans="1:17" x14ac:dyDescent="0.2">
      <c r="A65" s="5">
        <v>74</v>
      </c>
      <c r="H65" s="22"/>
      <c r="J65" s="23"/>
      <c r="K65" s="23">
        <f>0.002*G56</f>
        <v>77.659744288256576</v>
      </c>
      <c r="L65" s="23"/>
      <c r="M65" s="23">
        <f t="shared" si="6"/>
        <v>77.659744288256576</v>
      </c>
      <c r="N65" s="23">
        <f>J65+L65+Grade10!I65</f>
        <v>0</v>
      </c>
      <c r="O65" s="23">
        <f t="shared" si="19"/>
        <v>73.077819375249433</v>
      </c>
      <c r="P65" s="23">
        <f t="shared" si="17"/>
        <v>5.6447538639458097</v>
      </c>
      <c r="Q65" s="23"/>
    </row>
    <row r="66" spans="1:17" x14ac:dyDescent="0.2">
      <c r="A66" s="5">
        <v>75</v>
      </c>
      <c r="H66" s="22"/>
      <c r="J66" s="23"/>
      <c r="K66" s="23">
        <f>0.002*G56</f>
        <v>77.659744288256576</v>
      </c>
      <c r="L66" s="23"/>
      <c r="M66" s="23">
        <f t="shared" si="6"/>
        <v>77.659744288256576</v>
      </c>
      <c r="N66" s="23">
        <f>J66+L66+Grade10!I66</f>
        <v>0</v>
      </c>
      <c r="O66" s="23">
        <f t="shared" si="19"/>
        <v>73.077819375249433</v>
      </c>
      <c r="P66" s="23">
        <f t="shared" si="17"/>
        <v>5.4009501908948998</v>
      </c>
      <c r="Q66" s="23"/>
    </row>
    <row r="67" spans="1:17" x14ac:dyDescent="0.2">
      <c r="A67" s="5">
        <v>76</v>
      </c>
      <c r="H67" s="22"/>
      <c r="J67" s="23"/>
      <c r="K67" s="23">
        <f>0.002*G56</f>
        <v>77.659744288256576</v>
      </c>
      <c r="L67" s="23"/>
      <c r="M67" s="23">
        <f t="shared" si="6"/>
        <v>77.659744288256576</v>
      </c>
      <c r="N67" s="23">
        <f>J67+L67+Grade10!I67</f>
        <v>0</v>
      </c>
      <c r="O67" s="23">
        <f t="shared" si="19"/>
        <v>73.077819375249433</v>
      </c>
      <c r="P67" s="23">
        <f t="shared" si="17"/>
        <v>5.1676766901820193</v>
      </c>
      <c r="Q67" s="23"/>
    </row>
    <row r="68" spans="1:17" x14ac:dyDescent="0.2">
      <c r="A68" s="5">
        <v>77</v>
      </c>
      <c r="H68" s="22"/>
      <c r="J68" s="23"/>
      <c r="K68" s="23">
        <f>0.002*G56</f>
        <v>77.659744288256576</v>
      </c>
      <c r="L68" s="23"/>
      <c r="M68" s="23">
        <f t="shared" si="6"/>
        <v>77.659744288256576</v>
      </c>
      <c r="N68" s="23">
        <f>J68+L68+Grade10!I68</f>
        <v>0</v>
      </c>
      <c r="O68" s="23">
        <f t="shared" si="19"/>
        <v>73.077819375249433</v>
      </c>
      <c r="P68" s="23">
        <f t="shared" si="17"/>
        <v>4.944478551065064</v>
      </c>
      <c r="Q68" s="23"/>
    </row>
    <row r="69" spans="1:17" x14ac:dyDescent="0.2">
      <c r="A69" s="5">
        <v>78</v>
      </c>
      <c r="H69" s="22"/>
      <c r="J69" s="23"/>
      <c r="K69" s="23">
        <f>0.002*G56+0.2*G56</f>
        <v>7843.6341731139155</v>
      </c>
      <c r="L69" s="23"/>
      <c r="M69" s="23">
        <f t="shared" si="6"/>
        <v>7843.6341731139155</v>
      </c>
      <c r="N69" s="23">
        <f>J69+L69+Grade10!I69</f>
        <v>0</v>
      </c>
      <c r="O69" s="23">
        <f t="shared" si="19"/>
        <v>7380.859756900194</v>
      </c>
      <c r="P69" s="23">
        <f>O69/return^(A69-startage+1)</f>
        <v>477.82298126882569</v>
      </c>
      <c r="Q69" s="23"/>
    </row>
    <row r="70" spans="1:17" x14ac:dyDescent="0.2">
      <c r="A70" s="5">
        <v>79</v>
      </c>
      <c r="H70" s="22"/>
      <c r="P70" s="23">
        <f>SUM(P5:P69)</f>
        <v>-4.5304204832063988E-11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7" sqref="N7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Meta!A6+6</f>
        <v>18</v>
      </c>
      <c r="C2" s="8">
        <f>Meta!B6</f>
        <v>39144</v>
      </c>
      <c r="D2" s="8">
        <f>Meta!C6</f>
        <v>18006</v>
      </c>
      <c r="E2" s="1">
        <f>Meta!D6</f>
        <v>6.3E-2</v>
      </c>
      <c r="F2" s="1">
        <f>Meta!H6</f>
        <v>1.8929079672445346</v>
      </c>
      <c r="G2" s="1">
        <f>Meta!E6</f>
        <v>0.94099999999999995</v>
      </c>
      <c r="H2" s="1">
        <f>Meta!F6</f>
        <v>1</v>
      </c>
      <c r="I2" s="1">
        <f>Meta!D5</f>
        <v>7.4999999999999997E-2</v>
      </c>
      <c r="J2" s="14"/>
      <c r="K2" s="13">
        <f>IRR(O5:O69)+1</f>
        <v>1.1530624654541854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B8" s="1">
        <v>1</v>
      </c>
      <c r="C8" s="5">
        <f>0.1*Grade11!C8</f>
        <v>1783.8753607378178</v>
      </c>
      <c r="D8" s="5">
        <f t="shared" ref="D8:D36" si="0">IF(A8&lt;startage,1,0)*(C8*(1-initialunempprob))+IF(A8=startage,1,0)*(C8*(1-unempprob))+IF(A8&gt;startage,1,0)*(C8*(1-unempprob)+unempprob*300*52)</f>
        <v>1650.0847086824815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126.23148021420984</v>
      </c>
      <c r="G8" s="5">
        <f t="shared" ref="G8:G56" si="3">D8-F8</f>
        <v>1523.8532284682717</v>
      </c>
      <c r="H8" s="23">
        <f>0.1*Grade11!H8</f>
        <v>820.59620025886238</v>
      </c>
      <c r="I8" s="5">
        <f t="shared" ref="I8:I36" si="4">G8+IF(A8&lt;startage,1,0)*(H8*(1-initialunempprob))+IF(A8&gt;=startage,1,0)*(H8*(1-unempprob))</f>
        <v>2282.9047137077196</v>
      </c>
      <c r="J8" s="23">
        <f>0.05*feel*Grade11!G8</f>
        <v>193.73708014244858</v>
      </c>
      <c r="K8" s="23">
        <f t="shared" ref="K8:K36" si="5">IF(A8&gt;=startage,1,0)*0.002*G8</f>
        <v>0</v>
      </c>
      <c r="L8" s="23">
        <f>hstuition</f>
        <v>0</v>
      </c>
      <c r="M8" s="23">
        <f t="shared" ref="M8:M69" si="6">I8+K8</f>
        <v>2282.9047137077196</v>
      </c>
      <c r="N8" s="23">
        <f>J8+L8+Grade11!I8</f>
        <v>21622.61479985468</v>
      </c>
      <c r="O8" s="23">
        <f t="shared" ref="O8:O39" si="7">IF(A8&lt;startage,1,0)*(M8-N8)+IF(A8&gt;=startage,1,0)*(completionprob*(part*(I8-N8)+K8))</f>
        <v>-19339.710086146959</v>
      </c>
      <c r="P8" s="23">
        <f t="shared" ref="P8:P36" si="8">O8/return^(A8-startage+1)</f>
        <v>-19339.710086146959</v>
      </c>
      <c r="Q8" s="23"/>
    </row>
    <row r="9" spans="1:17" x14ac:dyDescent="0.2">
      <c r="A9" s="5">
        <v>18</v>
      </c>
      <c r="B9" s="1">
        <f t="shared" ref="B9:B36" si="9">(1+experiencepremium)^(A9-startage)</f>
        <v>1</v>
      </c>
      <c r="C9" s="5">
        <f t="shared" ref="C9:C36" si="10">pretaxincome*B9/expnorm</f>
        <v>20679.293804749039</v>
      </c>
      <c r="D9" s="5">
        <f t="shared" si="0"/>
        <v>19376.498295049849</v>
      </c>
      <c r="E9" s="5">
        <f t="shared" si="1"/>
        <v>9876.4982950498488</v>
      </c>
      <c r="F9" s="5">
        <f t="shared" si="2"/>
        <v>3526.4266933337758</v>
      </c>
      <c r="G9" s="5">
        <f t="shared" si="3"/>
        <v>15850.071601716074</v>
      </c>
      <c r="H9" s="23">
        <f t="shared" ref="H9:H37" si="11">benefits*B9/expnorm</f>
        <v>9512.3483611360916</v>
      </c>
      <c r="I9" s="5">
        <f t="shared" si="4"/>
        <v>24763.142016100592</v>
      </c>
      <c r="J9" s="23"/>
      <c r="K9" s="23">
        <f t="shared" si="5"/>
        <v>31.700143203432148</v>
      </c>
      <c r="L9" s="23"/>
      <c r="M9" s="23">
        <f t="shared" si="6"/>
        <v>24794.842159304022</v>
      </c>
      <c r="N9" s="23">
        <f>J9+L9+Grade11!I9</f>
        <v>22759.426249505261</v>
      </c>
      <c r="O9" s="23">
        <f t="shared" si="7"/>
        <v>1915.3263711206359</v>
      </c>
      <c r="P9" s="23">
        <f t="shared" si="8"/>
        <v>1661.0777199882216</v>
      </c>
      <c r="Q9" s="23"/>
    </row>
    <row r="10" spans="1:17" x14ac:dyDescent="0.2">
      <c r="A10" s="5">
        <v>19</v>
      </c>
      <c r="B10" s="1">
        <f t="shared" si="9"/>
        <v>1.0249999999999999</v>
      </c>
      <c r="C10" s="5">
        <f t="shared" si="10"/>
        <v>21196.276149867765</v>
      </c>
      <c r="D10" s="5">
        <f t="shared" si="0"/>
        <v>20843.710752426097</v>
      </c>
      <c r="E10" s="5">
        <f t="shared" si="1"/>
        <v>11343.710752426097</v>
      </c>
      <c r="F10" s="5">
        <f t="shared" si="2"/>
        <v>4005.4715606671207</v>
      </c>
      <c r="G10" s="5">
        <f t="shared" si="3"/>
        <v>16838.239191758978</v>
      </c>
      <c r="H10" s="23">
        <f t="shared" si="11"/>
        <v>9750.1570701644923</v>
      </c>
      <c r="I10" s="5">
        <f t="shared" si="4"/>
        <v>25974.136366503109</v>
      </c>
      <c r="J10" s="23"/>
      <c r="K10" s="23">
        <f t="shared" si="5"/>
        <v>33.676478383517953</v>
      </c>
      <c r="L10" s="23"/>
      <c r="M10" s="23">
        <f t="shared" si="6"/>
        <v>26007.812844886626</v>
      </c>
      <c r="N10" s="23">
        <f>J10+L10+Grade11!I10</f>
        <v>23238.712030742892</v>
      </c>
      <c r="O10" s="23">
        <f t="shared" si="7"/>
        <v>2605.7238661092547</v>
      </c>
      <c r="P10" s="23">
        <f t="shared" si="8"/>
        <v>1959.8494904736162</v>
      </c>
      <c r="Q10" s="23"/>
    </row>
    <row r="11" spans="1:17" x14ac:dyDescent="0.2">
      <c r="A11" s="5">
        <v>20</v>
      </c>
      <c r="B11" s="1">
        <f t="shared" si="9"/>
        <v>1.0506249999999999</v>
      </c>
      <c r="C11" s="5">
        <f t="shared" si="10"/>
        <v>21726.183053614455</v>
      </c>
      <c r="D11" s="5">
        <f t="shared" si="0"/>
        <v>21340.233521236743</v>
      </c>
      <c r="E11" s="5">
        <f t="shared" si="1"/>
        <v>11840.233521236743</v>
      </c>
      <c r="F11" s="5">
        <f t="shared" si="2"/>
        <v>4167.5862446837964</v>
      </c>
      <c r="G11" s="5">
        <f t="shared" si="3"/>
        <v>17172.647276552947</v>
      </c>
      <c r="H11" s="23">
        <f t="shared" si="11"/>
        <v>9993.9109969186065</v>
      </c>
      <c r="I11" s="5">
        <f t="shared" si="4"/>
        <v>26536.941880665683</v>
      </c>
      <c r="J11" s="23"/>
      <c r="K11" s="23">
        <f t="shared" si="5"/>
        <v>34.345294553105894</v>
      </c>
      <c r="L11" s="23"/>
      <c r="M11" s="23">
        <f t="shared" si="6"/>
        <v>26571.287175218789</v>
      </c>
      <c r="N11" s="23">
        <f>J11+L11+Grade11!I11</f>
        <v>23729.979956511466</v>
      </c>
      <c r="O11" s="23">
        <f t="shared" si="7"/>
        <v>2673.6700928035903</v>
      </c>
      <c r="P11" s="23">
        <f t="shared" si="8"/>
        <v>1744.0113723807535</v>
      </c>
      <c r="Q11" s="23"/>
    </row>
    <row r="12" spans="1:17" x14ac:dyDescent="0.2">
      <c r="A12" s="5">
        <v>21</v>
      </c>
      <c r="B12" s="1">
        <f t="shared" si="9"/>
        <v>1.0768906249999999</v>
      </c>
      <c r="C12" s="5">
        <f t="shared" si="10"/>
        <v>22269.337629954818</v>
      </c>
      <c r="D12" s="5">
        <f t="shared" si="0"/>
        <v>21849.169359267664</v>
      </c>
      <c r="E12" s="5">
        <f t="shared" si="1"/>
        <v>12349.169359267664</v>
      </c>
      <c r="F12" s="5">
        <f t="shared" si="2"/>
        <v>4333.7537958008925</v>
      </c>
      <c r="G12" s="5">
        <f t="shared" si="3"/>
        <v>17515.41556346677</v>
      </c>
      <c r="H12" s="23">
        <f t="shared" si="11"/>
        <v>10243.758771841571</v>
      </c>
      <c r="I12" s="5">
        <f t="shared" si="4"/>
        <v>27113.817532682322</v>
      </c>
      <c r="J12" s="23"/>
      <c r="K12" s="23">
        <f t="shared" si="5"/>
        <v>35.030831126933542</v>
      </c>
      <c r="L12" s="23"/>
      <c r="M12" s="23">
        <f t="shared" si="6"/>
        <v>27148.848363809255</v>
      </c>
      <c r="N12" s="23">
        <f>J12+L12+Grade11!I12</f>
        <v>24233.529580424249</v>
      </c>
      <c r="O12" s="23">
        <f t="shared" si="7"/>
        <v>2743.3149751652913</v>
      </c>
      <c r="P12" s="23">
        <f t="shared" si="8"/>
        <v>1551.9021451611279</v>
      </c>
      <c r="Q12" s="23"/>
    </row>
    <row r="13" spans="1:17" x14ac:dyDescent="0.2">
      <c r="A13" s="5">
        <v>22</v>
      </c>
      <c r="B13" s="1">
        <f t="shared" si="9"/>
        <v>1.1038128906249998</v>
      </c>
      <c r="C13" s="5">
        <f t="shared" si="10"/>
        <v>22826.071070703689</v>
      </c>
      <c r="D13" s="5">
        <f t="shared" si="0"/>
        <v>22370.828593249356</v>
      </c>
      <c r="E13" s="5">
        <f t="shared" si="1"/>
        <v>12870.828593249356</v>
      </c>
      <c r="F13" s="5">
        <f t="shared" si="2"/>
        <v>4504.0755356959144</v>
      </c>
      <c r="G13" s="5">
        <f t="shared" si="3"/>
        <v>17866.75305755344</v>
      </c>
      <c r="H13" s="23">
        <f t="shared" si="11"/>
        <v>10499.852741137609</v>
      </c>
      <c r="I13" s="5">
        <f t="shared" si="4"/>
        <v>27705.11507599938</v>
      </c>
      <c r="J13" s="23"/>
      <c r="K13" s="23">
        <f t="shared" si="5"/>
        <v>35.733506115106884</v>
      </c>
      <c r="L13" s="23"/>
      <c r="M13" s="23">
        <f t="shared" si="6"/>
        <v>27740.848582114486</v>
      </c>
      <c r="N13" s="23">
        <f>J13+L13+Grade11!I13</f>
        <v>24749.667944934856</v>
      </c>
      <c r="O13" s="23">
        <f t="shared" si="7"/>
        <v>2814.7009795860326</v>
      </c>
      <c r="P13" s="23">
        <f t="shared" si="8"/>
        <v>1380.9186286230165</v>
      </c>
      <c r="Q13" s="23"/>
    </row>
    <row r="14" spans="1:17" x14ac:dyDescent="0.2">
      <c r="A14" s="5">
        <v>23</v>
      </c>
      <c r="B14" s="1">
        <f t="shared" si="9"/>
        <v>1.1314082128906247</v>
      </c>
      <c r="C14" s="5">
        <f t="shared" si="10"/>
        <v>23396.722847471276</v>
      </c>
      <c r="D14" s="5">
        <f t="shared" si="0"/>
        <v>22905.529308080586</v>
      </c>
      <c r="E14" s="5">
        <f t="shared" si="1"/>
        <v>13405.529308080586</v>
      </c>
      <c r="F14" s="5">
        <f t="shared" si="2"/>
        <v>4678.6553190883114</v>
      </c>
      <c r="G14" s="5">
        <f t="shared" si="3"/>
        <v>18226.873988992273</v>
      </c>
      <c r="H14" s="23">
        <f t="shared" si="11"/>
        <v>10762.349059666049</v>
      </c>
      <c r="I14" s="5">
        <f t="shared" si="4"/>
        <v>28311.19505789936</v>
      </c>
      <c r="J14" s="23"/>
      <c r="K14" s="23">
        <f t="shared" si="5"/>
        <v>36.453747977984548</v>
      </c>
      <c r="L14" s="23"/>
      <c r="M14" s="23">
        <f t="shared" si="6"/>
        <v>28347.648805877343</v>
      </c>
      <c r="N14" s="23">
        <f>J14+L14+Grade11!I14</f>
        <v>25278.709768558227</v>
      </c>
      <c r="O14" s="23">
        <f t="shared" si="7"/>
        <v>2887.8716341172899</v>
      </c>
      <c r="P14" s="23">
        <f t="shared" si="8"/>
        <v>1228.7424823933832</v>
      </c>
      <c r="Q14" s="23"/>
    </row>
    <row r="15" spans="1:17" x14ac:dyDescent="0.2">
      <c r="A15" s="5">
        <v>24</v>
      </c>
      <c r="B15" s="1">
        <f t="shared" si="9"/>
        <v>1.1596934182128902</v>
      </c>
      <c r="C15" s="5">
        <f t="shared" si="10"/>
        <v>23981.640918658057</v>
      </c>
      <c r="D15" s="5">
        <f t="shared" si="0"/>
        <v>23453.597540782601</v>
      </c>
      <c r="E15" s="5">
        <f t="shared" si="1"/>
        <v>13953.597540782601</v>
      </c>
      <c r="F15" s="5">
        <f t="shared" si="2"/>
        <v>4857.5995970655194</v>
      </c>
      <c r="G15" s="5">
        <f t="shared" si="3"/>
        <v>18595.99794371708</v>
      </c>
      <c r="H15" s="23">
        <f t="shared" si="11"/>
        <v>11031.407786157697</v>
      </c>
      <c r="I15" s="5">
        <f t="shared" si="4"/>
        <v>28932.427039346843</v>
      </c>
      <c r="J15" s="23"/>
      <c r="K15" s="23">
        <f t="shared" si="5"/>
        <v>37.19199588743416</v>
      </c>
      <c r="L15" s="23"/>
      <c r="M15" s="23">
        <f t="shared" si="6"/>
        <v>28969.619035234278</v>
      </c>
      <c r="N15" s="23">
        <f>J15+L15+Grade11!I15</f>
        <v>25820.977637772183</v>
      </c>
      <c r="O15" s="23">
        <f t="shared" si="7"/>
        <v>2962.8715550118309</v>
      </c>
      <c r="P15" s="23">
        <f t="shared" si="8"/>
        <v>1093.3091385188784</v>
      </c>
      <c r="Q15" s="23"/>
    </row>
    <row r="16" spans="1:17" x14ac:dyDescent="0.2">
      <c r="A16" s="5">
        <v>25</v>
      </c>
      <c r="B16" s="1">
        <f t="shared" si="9"/>
        <v>1.1886857536682125</v>
      </c>
      <c r="C16" s="5">
        <f t="shared" si="10"/>
        <v>24581.181941624509</v>
      </c>
      <c r="D16" s="5">
        <f t="shared" si="0"/>
        <v>24015.367479302164</v>
      </c>
      <c r="E16" s="5">
        <f t="shared" si="1"/>
        <v>14515.367479302164</v>
      </c>
      <c r="F16" s="5">
        <f t="shared" si="2"/>
        <v>5041.0174819921567</v>
      </c>
      <c r="G16" s="5">
        <f t="shared" si="3"/>
        <v>18974.349997310008</v>
      </c>
      <c r="H16" s="23">
        <f t="shared" si="11"/>
        <v>11307.19298081164</v>
      </c>
      <c r="I16" s="5">
        <f t="shared" si="4"/>
        <v>29569.189820330517</v>
      </c>
      <c r="J16" s="23"/>
      <c r="K16" s="23">
        <f t="shared" si="5"/>
        <v>37.948699994620014</v>
      </c>
      <c r="L16" s="23"/>
      <c r="M16" s="23">
        <f t="shared" si="6"/>
        <v>29607.138520325138</v>
      </c>
      <c r="N16" s="23">
        <f>J16+L16+Grade11!I16</f>
        <v>26376.802203716485</v>
      </c>
      <c r="O16" s="23">
        <f t="shared" si="7"/>
        <v>3039.7464739287416</v>
      </c>
      <c r="P16" s="23">
        <f t="shared" si="8"/>
        <v>972.78010913835806</v>
      </c>
      <c r="Q16" s="23"/>
    </row>
    <row r="17" spans="1:17" x14ac:dyDescent="0.2">
      <c r="A17" s="5">
        <v>26</v>
      </c>
      <c r="B17" s="1">
        <f t="shared" si="9"/>
        <v>1.2184028975099177</v>
      </c>
      <c r="C17" s="5">
        <f t="shared" si="10"/>
        <v>25195.711490165118</v>
      </c>
      <c r="D17" s="5">
        <f t="shared" si="0"/>
        <v>24591.181666284716</v>
      </c>
      <c r="E17" s="5">
        <f t="shared" si="1"/>
        <v>15091.181666284716</v>
      </c>
      <c r="F17" s="5">
        <f t="shared" si="2"/>
        <v>5229.02081404196</v>
      </c>
      <c r="G17" s="5">
        <f t="shared" si="3"/>
        <v>19362.160852242756</v>
      </c>
      <c r="H17" s="23">
        <f t="shared" si="11"/>
        <v>11589.87280533193</v>
      </c>
      <c r="I17" s="5">
        <f t="shared" si="4"/>
        <v>30221.871670838773</v>
      </c>
      <c r="J17" s="23"/>
      <c r="K17" s="23">
        <f t="shared" si="5"/>
        <v>38.724321704485511</v>
      </c>
      <c r="L17" s="23"/>
      <c r="M17" s="23">
        <f t="shared" si="6"/>
        <v>30260.595992543258</v>
      </c>
      <c r="N17" s="23">
        <f>J17+L17+Grade11!I17</f>
        <v>26946.522383809395</v>
      </c>
      <c r="O17" s="23">
        <f t="shared" si="7"/>
        <v>3118.543265818565</v>
      </c>
      <c r="P17" s="23">
        <f t="shared" si="8"/>
        <v>865.51830438581544</v>
      </c>
      <c r="Q17" s="23"/>
    </row>
    <row r="18" spans="1:17" x14ac:dyDescent="0.2">
      <c r="A18" s="5">
        <v>27</v>
      </c>
      <c r="B18" s="1">
        <f t="shared" si="9"/>
        <v>1.2488629699476654</v>
      </c>
      <c r="C18" s="5">
        <f t="shared" si="10"/>
        <v>25825.604277419243</v>
      </c>
      <c r="D18" s="5">
        <f t="shared" si="0"/>
        <v>25181.39120794183</v>
      </c>
      <c r="E18" s="5">
        <f t="shared" si="1"/>
        <v>15681.39120794183</v>
      </c>
      <c r="F18" s="5">
        <f t="shared" si="2"/>
        <v>5421.7242293930076</v>
      </c>
      <c r="G18" s="5">
        <f t="shared" si="3"/>
        <v>19759.666978548823</v>
      </c>
      <c r="H18" s="23">
        <f t="shared" si="11"/>
        <v>11879.619625465228</v>
      </c>
      <c r="I18" s="5">
        <f t="shared" si="4"/>
        <v>30890.870567609742</v>
      </c>
      <c r="J18" s="23"/>
      <c r="K18" s="23">
        <f t="shared" si="5"/>
        <v>39.519333957097643</v>
      </c>
      <c r="L18" s="23"/>
      <c r="M18" s="23">
        <f t="shared" si="6"/>
        <v>30930.389901566839</v>
      </c>
      <c r="N18" s="23">
        <f>J18+L18+Grade11!I18</f>
        <v>27530.485568404627</v>
      </c>
      <c r="O18" s="23">
        <f t="shared" si="7"/>
        <v>3199.3099775056417</v>
      </c>
      <c r="P18" s="23">
        <f t="shared" si="8"/>
        <v>770.06603487497284</v>
      </c>
      <c r="Q18" s="23"/>
    </row>
    <row r="19" spans="1:17" x14ac:dyDescent="0.2">
      <c r="A19" s="5">
        <v>28</v>
      </c>
      <c r="B19" s="1">
        <f t="shared" si="9"/>
        <v>1.2800845441963571</v>
      </c>
      <c r="C19" s="5">
        <f t="shared" si="10"/>
        <v>26471.244384354726</v>
      </c>
      <c r="D19" s="5">
        <f t="shared" si="0"/>
        <v>25786.355988140378</v>
      </c>
      <c r="E19" s="5">
        <f t="shared" si="1"/>
        <v>16286.355988140378</v>
      </c>
      <c r="F19" s="5">
        <f t="shared" si="2"/>
        <v>5619.2452301278336</v>
      </c>
      <c r="G19" s="5">
        <f t="shared" si="3"/>
        <v>20167.110758012546</v>
      </c>
      <c r="H19" s="23">
        <f t="shared" si="11"/>
        <v>12176.61011610186</v>
      </c>
      <c r="I19" s="5">
        <f t="shared" si="4"/>
        <v>31576.594436799991</v>
      </c>
      <c r="J19" s="23"/>
      <c r="K19" s="23">
        <f t="shared" si="5"/>
        <v>40.334221516025096</v>
      </c>
      <c r="L19" s="23"/>
      <c r="M19" s="23">
        <f t="shared" si="6"/>
        <v>31616.928658316017</v>
      </c>
      <c r="N19" s="23">
        <f>J19+L19+Grade11!I19</f>
        <v>28129.047832614742</v>
      </c>
      <c r="O19" s="23">
        <f t="shared" si="7"/>
        <v>3282.0958569848985</v>
      </c>
      <c r="P19" s="23">
        <f t="shared" si="8"/>
        <v>685.1254081324862</v>
      </c>
      <c r="Q19" s="23"/>
    </row>
    <row r="20" spans="1:17" x14ac:dyDescent="0.2">
      <c r="A20" s="5">
        <v>29</v>
      </c>
      <c r="B20" s="1">
        <f t="shared" si="9"/>
        <v>1.312086657801266</v>
      </c>
      <c r="C20" s="5">
        <f t="shared" si="10"/>
        <v>27133.025493963589</v>
      </c>
      <c r="D20" s="5">
        <f t="shared" si="0"/>
        <v>26406.444887843885</v>
      </c>
      <c r="E20" s="5">
        <f t="shared" si="1"/>
        <v>16906.444887843885</v>
      </c>
      <c r="F20" s="5">
        <f t="shared" si="2"/>
        <v>5821.7042558810281</v>
      </c>
      <c r="G20" s="5">
        <f t="shared" si="3"/>
        <v>20584.740631962857</v>
      </c>
      <c r="H20" s="23">
        <f t="shared" si="11"/>
        <v>12481.025369004405</v>
      </c>
      <c r="I20" s="5">
        <f t="shared" si="4"/>
        <v>32279.461402719986</v>
      </c>
      <c r="J20" s="23"/>
      <c r="K20" s="23">
        <f t="shared" si="5"/>
        <v>41.169481263925718</v>
      </c>
      <c r="L20" s="23"/>
      <c r="M20" s="23">
        <f t="shared" si="6"/>
        <v>32320.630883983911</v>
      </c>
      <c r="N20" s="23">
        <f>J20+L20+Grade11!I20</f>
        <v>28742.574153430109</v>
      </c>
      <c r="O20" s="23">
        <f t="shared" si="7"/>
        <v>3366.9513834511285</v>
      </c>
      <c r="P20" s="23">
        <f t="shared" si="8"/>
        <v>609.5408596265496</v>
      </c>
      <c r="Q20" s="23"/>
    </row>
    <row r="21" spans="1:17" x14ac:dyDescent="0.2">
      <c r="A21" s="5">
        <v>30</v>
      </c>
      <c r="B21" s="1">
        <f t="shared" si="9"/>
        <v>1.3448888242462975</v>
      </c>
      <c r="C21" s="5">
        <f t="shared" si="10"/>
        <v>27811.351131312676</v>
      </c>
      <c r="D21" s="5">
        <f t="shared" si="0"/>
        <v>27042.036010039978</v>
      </c>
      <c r="E21" s="5">
        <f t="shared" si="1"/>
        <v>17542.036010039978</v>
      </c>
      <c r="F21" s="5">
        <f t="shared" si="2"/>
        <v>6029.2247572780525</v>
      </c>
      <c r="G21" s="5">
        <f t="shared" si="3"/>
        <v>21012.811252761923</v>
      </c>
      <c r="H21" s="23">
        <f t="shared" si="11"/>
        <v>12793.051003229513</v>
      </c>
      <c r="I21" s="5">
        <f t="shared" si="4"/>
        <v>32999.90004278798</v>
      </c>
      <c r="J21" s="23"/>
      <c r="K21" s="23">
        <f t="shared" si="5"/>
        <v>42.025622505523849</v>
      </c>
      <c r="L21" s="23"/>
      <c r="M21" s="23">
        <f t="shared" si="6"/>
        <v>33041.925665293507</v>
      </c>
      <c r="N21" s="23">
        <f>J21+L21+Grade11!I21</f>
        <v>29371.438632265861</v>
      </c>
      <c r="O21" s="23">
        <f t="shared" si="7"/>
        <v>3453.9282980790117</v>
      </c>
      <c r="P21" s="23">
        <f t="shared" si="8"/>
        <v>542.28358697588749</v>
      </c>
      <c r="Q21" s="23"/>
    </row>
    <row r="22" spans="1:17" x14ac:dyDescent="0.2">
      <c r="A22" s="5">
        <v>31</v>
      </c>
      <c r="B22" s="1">
        <f t="shared" si="9"/>
        <v>1.3785110448524549</v>
      </c>
      <c r="C22" s="5">
        <f t="shared" si="10"/>
        <v>28506.634909595494</v>
      </c>
      <c r="D22" s="5">
        <f t="shared" si="0"/>
        <v>27693.516910290979</v>
      </c>
      <c r="E22" s="5">
        <f t="shared" si="1"/>
        <v>18193.516910290979</v>
      </c>
      <c r="F22" s="5">
        <f t="shared" si="2"/>
        <v>6241.933271210004</v>
      </c>
      <c r="G22" s="5">
        <f t="shared" si="3"/>
        <v>21451.583639080975</v>
      </c>
      <c r="H22" s="23">
        <f t="shared" si="11"/>
        <v>13112.877278310252</v>
      </c>
      <c r="I22" s="5">
        <f t="shared" si="4"/>
        <v>33738.349648857678</v>
      </c>
      <c r="J22" s="23"/>
      <c r="K22" s="23">
        <f t="shared" si="5"/>
        <v>42.903167278161952</v>
      </c>
      <c r="L22" s="23"/>
      <c r="M22" s="23">
        <f t="shared" si="6"/>
        <v>33781.252816135842</v>
      </c>
      <c r="N22" s="23">
        <f>J22+L22+Grade11!I22</f>
        <v>30016.0247230725</v>
      </c>
      <c r="O22" s="23">
        <f t="shared" si="7"/>
        <v>3543.0796355726034</v>
      </c>
      <c r="P22" s="23">
        <f t="shared" si="8"/>
        <v>482.43768087451843</v>
      </c>
      <c r="Q22" s="23"/>
    </row>
    <row r="23" spans="1:17" x14ac:dyDescent="0.2">
      <c r="A23" s="5">
        <v>32</v>
      </c>
      <c r="B23" s="1">
        <f t="shared" si="9"/>
        <v>1.4129738209737661</v>
      </c>
      <c r="C23" s="5">
        <f t="shared" si="10"/>
        <v>29219.30078233538</v>
      </c>
      <c r="D23" s="5">
        <f t="shared" si="0"/>
        <v>28361.284833048252</v>
      </c>
      <c r="E23" s="5">
        <f t="shared" si="1"/>
        <v>18861.284833048252</v>
      </c>
      <c r="F23" s="5">
        <f t="shared" si="2"/>
        <v>6459.959497990254</v>
      </c>
      <c r="G23" s="5">
        <f t="shared" si="3"/>
        <v>21901.325335057998</v>
      </c>
      <c r="H23" s="23">
        <f t="shared" si="11"/>
        <v>13440.699210268007</v>
      </c>
      <c r="I23" s="5">
        <f t="shared" si="4"/>
        <v>34495.260495079121</v>
      </c>
      <c r="J23" s="23"/>
      <c r="K23" s="23">
        <f t="shared" si="5"/>
        <v>43.802650670115995</v>
      </c>
      <c r="L23" s="23"/>
      <c r="M23" s="23">
        <f t="shared" si="6"/>
        <v>34539.063145749235</v>
      </c>
      <c r="N23" s="23">
        <f>J23+L23+Grade11!I23</f>
        <v>30676.725466149321</v>
      </c>
      <c r="O23" s="23">
        <f t="shared" si="7"/>
        <v>3634.459756503521</v>
      </c>
      <c r="P23" s="23">
        <f t="shared" si="8"/>
        <v>429.1877685467125</v>
      </c>
      <c r="Q23" s="23"/>
    </row>
    <row r="24" spans="1:17" x14ac:dyDescent="0.2">
      <c r="A24" s="5">
        <v>33</v>
      </c>
      <c r="B24" s="1">
        <f t="shared" si="9"/>
        <v>1.4482981664981105</v>
      </c>
      <c r="C24" s="5">
        <f t="shared" si="10"/>
        <v>29949.783301893767</v>
      </c>
      <c r="D24" s="5">
        <f t="shared" si="0"/>
        <v>29045.746953874459</v>
      </c>
      <c r="E24" s="5">
        <f t="shared" si="1"/>
        <v>19545.746953874459</v>
      </c>
      <c r="F24" s="5">
        <f t="shared" si="2"/>
        <v>6683.4363804400109</v>
      </c>
      <c r="G24" s="5">
        <f t="shared" si="3"/>
        <v>22362.31057343445</v>
      </c>
      <c r="H24" s="23">
        <f t="shared" si="11"/>
        <v>13776.716690524709</v>
      </c>
      <c r="I24" s="5">
        <f t="shared" si="4"/>
        <v>35271.094112456107</v>
      </c>
      <c r="J24" s="23"/>
      <c r="K24" s="23">
        <f t="shared" si="5"/>
        <v>44.724621146868898</v>
      </c>
      <c r="L24" s="23"/>
      <c r="M24" s="23">
        <f t="shared" si="6"/>
        <v>35315.818733602973</v>
      </c>
      <c r="N24" s="23">
        <f>J24+L24+Grade11!I24</f>
        <v>31353.943727803049</v>
      </c>
      <c r="O24" s="23">
        <f t="shared" si="7"/>
        <v>3728.1243804577307</v>
      </c>
      <c r="P24" s="23">
        <f t="shared" si="8"/>
        <v>381.80800543773324</v>
      </c>
      <c r="Q24" s="23"/>
    </row>
    <row r="25" spans="1:17" x14ac:dyDescent="0.2">
      <c r="A25" s="5">
        <v>34</v>
      </c>
      <c r="B25" s="1">
        <f t="shared" si="9"/>
        <v>1.4845056206605631</v>
      </c>
      <c r="C25" s="5">
        <f t="shared" si="10"/>
        <v>30698.527884441108</v>
      </c>
      <c r="D25" s="5">
        <f t="shared" si="0"/>
        <v>29747.320627721318</v>
      </c>
      <c r="E25" s="5">
        <f t="shared" si="1"/>
        <v>20247.320627721318</v>
      </c>
      <c r="F25" s="5">
        <f t="shared" si="2"/>
        <v>6912.5001849510099</v>
      </c>
      <c r="G25" s="5">
        <f t="shared" si="3"/>
        <v>22834.820442770309</v>
      </c>
      <c r="H25" s="23">
        <f t="shared" si="11"/>
        <v>14121.134607787824</v>
      </c>
      <c r="I25" s="5">
        <f t="shared" si="4"/>
        <v>36066.323570267501</v>
      </c>
      <c r="J25" s="23"/>
      <c r="K25" s="23">
        <f t="shared" si="5"/>
        <v>45.669640885540623</v>
      </c>
      <c r="L25" s="23"/>
      <c r="M25" s="23">
        <f t="shared" si="6"/>
        <v>36111.993211153043</v>
      </c>
      <c r="N25" s="23">
        <f>J25+L25+Grade11!I25</f>
        <v>32048.092445998125</v>
      </c>
      <c r="O25" s="23">
        <f t="shared" si="7"/>
        <v>3824.1306200107761</v>
      </c>
      <c r="P25" s="23">
        <f t="shared" si="8"/>
        <v>339.65226860286333</v>
      </c>
      <c r="Q25" s="23"/>
    </row>
    <row r="26" spans="1:17" x14ac:dyDescent="0.2">
      <c r="A26" s="5">
        <v>35</v>
      </c>
      <c r="B26" s="1">
        <f t="shared" si="9"/>
        <v>1.521618261177077</v>
      </c>
      <c r="C26" s="5">
        <f t="shared" si="10"/>
        <v>31465.991081552133</v>
      </c>
      <c r="D26" s="5">
        <f t="shared" si="0"/>
        <v>30466.433643414348</v>
      </c>
      <c r="E26" s="5">
        <f t="shared" si="1"/>
        <v>20966.433643414348</v>
      </c>
      <c r="F26" s="5">
        <f t="shared" si="2"/>
        <v>7147.2905845747846</v>
      </c>
      <c r="G26" s="5">
        <f t="shared" si="3"/>
        <v>23319.143058839563</v>
      </c>
      <c r="H26" s="23">
        <f t="shared" si="11"/>
        <v>14474.16297298252</v>
      </c>
      <c r="I26" s="5">
        <f t="shared" si="4"/>
        <v>36881.433764524183</v>
      </c>
      <c r="J26" s="23"/>
      <c r="K26" s="23">
        <f t="shared" si="5"/>
        <v>46.638286117679129</v>
      </c>
      <c r="L26" s="23"/>
      <c r="M26" s="23">
        <f t="shared" si="6"/>
        <v>36928.072050641866</v>
      </c>
      <c r="N26" s="23">
        <f>J26+L26+Grade11!I26</f>
        <v>32759.594882148082</v>
      </c>
      <c r="O26" s="23">
        <f t="shared" si="7"/>
        <v>3922.5370155526471</v>
      </c>
      <c r="P26" s="23">
        <f t="shared" si="8"/>
        <v>302.14542110721169</v>
      </c>
      <c r="Q26" s="23"/>
    </row>
    <row r="27" spans="1:17" x14ac:dyDescent="0.2">
      <c r="A27" s="5">
        <v>36</v>
      </c>
      <c r="B27" s="1">
        <f t="shared" si="9"/>
        <v>1.559658717706504</v>
      </c>
      <c r="C27" s="5">
        <f t="shared" si="10"/>
        <v>32252.640858590938</v>
      </c>
      <c r="D27" s="5">
        <f t="shared" si="0"/>
        <v>31203.524484499711</v>
      </c>
      <c r="E27" s="5">
        <f t="shared" si="1"/>
        <v>21703.524484499711</v>
      </c>
      <c r="F27" s="5">
        <f t="shared" si="2"/>
        <v>7387.9507441891556</v>
      </c>
      <c r="G27" s="5">
        <f t="shared" si="3"/>
        <v>23815.573740310556</v>
      </c>
      <c r="H27" s="23">
        <f t="shared" si="11"/>
        <v>14836.017047307083</v>
      </c>
      <c r="I27" s="5">
        <f t="shared" si="4"/>
        <v>37716.92171363729</v>
      </c>
      <c r="J27" s="23"/>
      <c r="K27" s="23">
        <f t="shared" si="5"/>
        <v>47.631147480621109</v>
      </c>
      <c r="L27" s="23"/>
      <c r="M27" s="23">
        <f t="shared" si="6"/>
        <v>37764.552861117911</v>
      </c>
      <c r="N27" s="23">
        <f>J27+L27+Grade11!I27</f>
        <v>33488.884879201782</v>
      </c>
      <c r="O27" s="23">
        <f t="shared" si="7"/>
        <v>4023.4035709830773</v>
      </c>
      <c r="P27" s="23">
        <f t="shared" si="8"/>
        <v>268.77553089466159</v>
      </c>
      <c r="Q27" s="23"/>
    </row>
    <row r="28" spans="1:17" x14ac:dyDescent="0.2">
      <c r="A28" s="5">
        <v>37</v>
      </c>
      <c r="B28" s="1">
        <f t="shared" si="9"/>
        <v>1.5986501856491666</v>
      </c>
      <c r="C28" s="5">
        <f t="shared" si="10"/>
        <v>33058.95688005571</v>
      </c>
      <c r="D28" s="5">
        <f t="shared" si="0"/>
        <v>31959.042596612202</v>
      </c>
      <c r="E28" s="5">
        <f t="shared" si="1"/>
        <v>22459.042596612202</v>
      </c>
      <c r="F28" s="5">
        <f t="shared" si="2"/>
        <v>7634.6274077938833</v>
      </c>
      <c r="G28" s="5">
        <f t="shared" si="3"/>
        <v>24324.415188818319</v>
      </c>
      <c r="H28" s="23">
        <f t="shared" si="11"/>
        <v>15206.917473489759</v>
      </c>
      <c r="I28" s="5">
        <f t="shared" si="4"/>
        <v>38573.296861478222</v>
      </c>
      <c r="J28" s="23"/>
      <c r="K28" s="23">
        <f t="shared" si="5"/>
        <v>48.648830377636635</v>
      </c>
      <c r="L28" s="23"/>
      <c r="M28" s="23">
        <f t="shared" si="6"/>
        <v>38621.945691855857</v>
      </c>
      <c r="N28" s="23">
        <f>J28+L28+Grade11!I28</f>
        <v>34236.407126181817</v>
      </c>
      <c r="O28" s="23">
        <f t="shared" si="7"/>
        <v>4126.7917902992731</v>
      </c>
      <c r="P28" s="23">
        <f t="shared" si="8"/>
        <v>239.0869402081974</v>
      </c>
      <c r="Q28" s="23"/>
    </row>
    <row r="29" spans="1:17" x14ac:dyDescent="0.2">
      <c r="A29" s="5">
        <v>38</v>
      </c>
      <c r="B29" s="1">
        <f t="shared" si="9"/>
        <v>1.6386164402903955</v>
      </c>
      <c r="C29" s="5">
        <f t="shared" si="10"/>
        <v>33885.430802057097</v>
      </c>
      <c r="D29" s="5">
        <f t="shared" si="0"/>
        <v>32733.448661527502</v>
      </c>
      <c r="E29" s="5">
        <f t="shared" si="1"/>
        <v>23233.448661527502</v>
      </c>
      <c r="F29" s="5">
        <f t="shared" si="2"/>
        <v>7887.4709879887287</v>
      </c>
      <c r="G29" s="5">
        <f t="shared" si="3"/>
        <v>24845.977673538771</v>
      </c>
      <c r="H29" s="23">
        <f t="shared" si="11"/>
        <v>15587.090410327</v>
      </c>
      <c r="I29" s="5">
        <f t="shared" si="4"/>
        <v>39451.081388015169</v>
      </c>
      <c r="J29" s="23"/>
      <c r="K29" s="23">
        <f t="shared" si="5"/>
        <v>49.691955347077545</v>
      </c>
      <c r="L29" s="23"/>
      <c r="M29" s="23">
        <f t="shared" si="6"/>
        <v>39500.773343362249</v>
      </c>
      <c r="N29" s="23">
        <f>J29+L29+Grade11!I29</f>
        <v>35002.617429336358</v>
      </c>
      <c r="O29" s="23">
        <f t="shared" si="7"/>
        <v>4232.7647150983612</v>
      </c>
      <c r="P29" s="23">
        <f t="shared" si="8"/>
        <v>212.67409290801714</v>
      </c>
      <c r="Q29" s="23"/>
    </row>
    <row r="30" spans="1:17" x14ac:dyDescent="0.2">
      <c r="A30" s="5">
        <v>39</v>
      </c>
      <c r="B30" s="1">
        <f t="shared" si="9"/>
        <v>1.6795818512976552</v>
      </c>
      <c r="C30" s="5">
        <f t="shared" si="10"/>
        <v>34732.566572108524</v>
      </c>
      <c r="D30" s="5">
        <f t="shared" si="0"/>
        <v>33527.214878065693</v>
      </c>
      <c r="E30" s="5">
        <f t="shared" si="1"/>
        <v>24027.214878065693</v>
      </c>
      <c r="F30" s="5">
        <f t="shared" si="2"/>
        <v>8146.6356576884491</v>
      </c>
      <c r="G30" s="5">
        <f t="shared" si="3"/>
        <v>25380.579220377243</v>
      </c>
      <c r="H30" s="23">
        <f t="shared" si="11"/>
        <v>15976.767670585174</v>
      </c>
      <c r="I30" s="5">
        <f t="shared" si="4"/>
        <v>40350.810527715556</v>
      </c>
      <c r="J30" s="23"/>
      <c r="K30" s="23">
        <f t="shared" si="5"/>
        <v>50.761158440754485</v>
      </c>
      <c r="L30" s="23"/>
      <c r="M30" s="23">
        <f t="shared" si="6"/>
        <v>40401.571686156312</v>
      </c>
      <c r="N30" s="23">
        <f>J30+L30+Grade11!I30</f>
        <v>35787.982990069773</v>
      </c>
      <c r="O30" s="23">
        <f t="shared" si="7"/>
        <v>4341.3869630174304</v>
      </c>
      <c r="P30" s="23">
        <f t="shared" si="8"/>
        <v>189.17603708379843</v>
      </c>
      <c r="Q30" s="23"/>
    </row>
    <row r="31" spans="1:17" x14ac:dyDescent="0.2">
      <c r="A31" s="5">
        <v>40</v>
      </c>
      <c r="B31" s="1">
        <f t="shared" si="9"/>
        <v>1.7215713975800966</v>
      </c>
      <c r="C31" s="5">
        <f t="shared" si="10"/>
        <v>35600.880736411236</v>
      </c>
      <c r="D31" s="5">
        <f t="shared" si="0"/>
        <v>34340.825250017333</v>
      </c>
      <c r="E31" s="5">
        <f t="shared" si="1"/>
        <v>24840.825250017333</v>
      </c>
      <c r="F31" s="5">
        <f t="shared" si="2"/>
        <v>8412.2794441306596</v>
      </c>
      <c r="G31" s="5">
        <f t="shared" si="3"/>
        <v>25928.545805886672</v>
      </c>
      <c r="H31" s="23">
        <f t="shared" si="11"/>
        <v>16376.186862349805</v>
      </c>
      <c r="I31" s="5">
        <f t="shared" si="4"/>
        <v>41273.032895908444</v>
      </c>
      <c r="J31" s="23"/>
      <c r="K31" s="23">
        <f t="shared" si="5"/>
        <v>51.857091611773342</v>
      </c>
      <c r="L31" s="23"/>
      <c r="M31" s="23">
        <f t="shared" si="6"/>
        <v>41324.889987520219</v>
      </c>
      <c r="N31" s="23">
        <f>J31+L31+Grade11!I31</f>
        <v>36592.982689821511</v>
      </c>
      <c r="O31" s="23">
        <f t="shared" si="7"/>
        <v>4452.7247671344821</v>
      </c>
      <c r="P31" s="23">
        <f t="shared" si="8"/>
        <v>168.27152932318191</v>
      </c>
      <c r="Q31" s="23"/>
    </row>
    <row r="32" spans="1:17" x14ac:dyDescent="0.2">
      <c r="A32" s="5">
        <v>41</v>
      </c>
      <c r="B32" s="1">
        <f t="shared" si="9"/>
        <v>1.7646106825195991</v>
      </c>
      <c r="C32" s="5">
        <f t="shared" si="10"/>
        <v>36490.902754821524</v>
      </c>
      <c r="D32" s="5">
        <f t="shared" si="0"/>
        <v>35174.775881267771</v>
      </c>
      <c r="E32" s="5">
        <f t="shared" si="1"/>
        <v>25674.775881267771</v>
      </c>
      <c r="F32" s="5">
        <f t="shared" si="2"/>
        <v>8684.5643252339269</v>
      </c>
      <c r="G32" s="5">
        <f t="shared" si="3"/>
        <v>26490.211556033842</v>
      </c>
      <c r="H32" s="23">
        <f t="shared" si="11"/>
        <v>16785.591533908548</v>
      </c>
      <c r="I32" s="5">
        <f t="shared" si="4"/>
        <v>42218.31082330615</v>
      </c>
      <c r="J32" s="23"/>
      <c r="K32" s="23">
        <f t="shared" si="5"/>
        <v>52.980423112067683</v>
      </c>
      <c r="L32" s="23"/>
      <c r="M32" s="23">
        <f t="shared" si="6"/>
        <v>42271.291246418215</v>
      </c>
      <c r="N32" s="23">
        <f>J32+L32+Grade11!I32</f>
        <v>37418.10738206705</v>
      </c>
      <c r="O32" s="23">
        <f t="shared" si="7"/>
        <v>4566.8460163544487</v>
      </c>
      <c r="P32" s="23">
        <f t="shared" si="8"/>
        <v>149.67467499616737</v>
      </c>
      <c r="Q32" s="23"/>
    </row>
    <row r="33" spans="1:17" x14ac:dyDescent="0.2">
      <c r="A33" s="5">
        <v>42</v>
      </c>
      <c r="B33" s="1">
        <f t="shared" si="9"/>
        <v>1.8087259495825889</v>
      </c>
      <c r="C33" s="5">
        <f t="shared" si="10"/>
        <v>37403.175323692049</v>
      </c>
      <c r="D33" s="5">
        <f t="shared" si="0"/>
        <v>36029.575278299453</v>
      </c>
      <c r="E33" s="5">
        <f t="shared" si="1"/>
        <v>26529.575278299453</v>
      </c>
      <c r="F33" s="5">
        <f t="shared" si="2"/>
        <v>8963.656328364772</v>
      </c>
      <c r="G33" s="5">
        <f t="shared" si="3"/>
        <v>27065.918949934683</v>
      </c>
      <c r="H33" s="23">
        <f t="shared" si="11"/>
        <v>17205.231322256263</v>
      </c>
      <c r="I33" s="5">
        <f t="shared" si="4"/>
        <v>43187.220698888799</v>
      </c>
      <c r="J33" s="23"/>
      <c r="K33" s="23">
        <f t="shared" si="5"/>
        <v>54.131837899869367</v>
      </c>
      <c r="L33" s="23"/>
      <c r="M33" s="23">
        <f t="shared" si="6"/>
        <v>43241.352536788669</v>
      </c>
      <c r="N33" s="23">
        <f>J33+L33+Grade11!I33</f>
        <v>38263.860191618718</v>
      </c>
      <c r="O33" s="23">
        <f t="shared" si="7"/>
        <v>4683.8202968049236</v>
      </c>
      <c r="P33" s="23">
        <f t="shared" si="8"/>
        <v>133.13104604849084</v>
      </c>
      <c r="Q33" s="23"/>
    </row>
    <row r="34" spans="1:17" x14ac:dyDescent="0.2">
      <c r="A34" s="5">
        <v>43</v>
      </c>
      <c r="B34" s="1">
        <f t="shared" si="9"/>
        <v>1.8539440983221533</v>
      </c>
      <c r="C34" s="5">
        <f t="shared" si="10"/>
        <v>38338.254706784348</v>
      </c>
      <c r="D34" s="5">
        <f t="shared" si="0"/>
        <v>36905.74466025694</v>
      </c>
      <c r="E34" s="5">
        <f t="shared" si="1"/>
        <v>27405.74466025694</v>
      </c>
      <c r="F34" s="5">
        <f t="shared" si="2"/>
        <v>9249.7256315738905</v>
      </c>
      <c r="G34" s="5">
        <f t="shared" si="3"/>
        <v>27656.019028683048</v>
      </c>
      <c r="H34" s="23">
        <f t="shared" si="11"/>
        <v>17635.362105312666</v>
      </c>
      <c r="I34" s="5">
        <f t="shared" si="4"/>
        <v>44180.353321361021</v>
      </c>
      <c r="J34" s="23"/>
      <c r="K34" s="23">
        <f t="shared" si="5"/>
        <v>55.312038057366095</v>
      </c>
      <c r="L34" s="23"/>
      <c r="M34" s="23">
        <f t="shared" si="6"/>
        <v>44235.665359418388</v>
      </c>
      <c r="N34" s="23">
        <f>J34+L34+Grade11!I34</f>
        <v>39130.756821409188</v>
      </c>
      <c r="O34" s="23">
        <f t="shared" si="7"/>
        <v>4803.7189342666561</v>
      </c>
      <c r="P34" s="23">
        <f t="shared" si="8"/>
        <v>118.41422415899245</v>
      </c>
      <c r="Q34" s="23"/>
    </row>
    <row r="35" spans="1:17" x14ac:dyDescent="0.2">
      <c r="A35" s="5">
        <v>44</v>
      </c>
      <c r="B35" s="1">
        <f t="shared" si="9"/>
        <v>1.9002927007802071</v>
      </c>
      <c r="C35" s="5">
        <f t="shared" si="10"/>
        <v>39296.711074453953</v>
      </c>
      <c r="D35" s="5">
        <f t="shared" si="0"/>
        <v>37803.818276763363</v>
      </c>
      <c r="E35" s="5">
        <f t="shared" si="1"/>
        <v>28303.818276763363</v>
      </c>
      <c r="F35" s="5">
        <f t="shared" si="2"/>
        <v>9542.9466673632378</v>
      </c>
      <c r="G35" s="5">
        <f t="shared" si="3"/>
        <v>28260.871609400125</v>
      </c>
      <c r="H35" s="23">
        <f t="shared" si="11"/>
        <v>18076.246157945479</v>
      </c>
      <c r="I35" s="5">
        <f t="shared" si="4"/>
        <v>45198.31425939504</v>
      </c>
      <c r="J35" s="23"/>
      <c r="K35" s="23">
        <f t="shared" si="5"/>
        <v>56.521743218800253</v>
      </c>
      <c r="L35" s="23"/>
      <c r="M35" s="23">
        <f t="shared" si="6"/>
        <v>45254.83600261384</v>
      </c>
      <c r="N35" s="23">
        <f>J35+L35+Grade11!I35</f>
        <v>40019.325866944426</v>
      </c>
      <c r="O35" s="23">
        <f t="shared" si="7"/>
        <v>4926.6150376649184</v>
      </c>
      <c r="P35" s="23">
        <f t="shared" si="8"/>
        <v>105.3227227894233</v>
      </c>
      <c r="Q35" s="23"/>
    </row>
    <row r="36" spans="1:17" x14ac:dyDescent="0.2">
      <c r="A36" s="5">
        <v>45</v>
      </c>
      <c r="B36" s="1">
        <f t="shared" si="9"/>
        <v>1.9478000182997122</v>
      </c>
      <c r="C36" s="5">
        <f t="shared" si="10"/>
        <v>40279.128851315305</v>
      </c>
      <c r="D36" s="5">
        <f t="shared" si="0"/>
        <v>38724.343733682443</v>
      </c>
      <c r="E36" s="5">
        <f t="shared" si="1"/>
        <v>29224.343733682443</v>
      </c>
      <c r="F36" s="5">
        <f t="shared" si="2"/>
        <v>9843.4982290473181</v>
      </c>
      <c r="G36" s="5">
        <f t="shared" si="3"/>
        <v>28880.845504635123</v>
      </c>
      <c r="H36" s="23">
        <f t="shared" si="11"/>
        <v>18528.152311894115</v>
      </c>
      <c r="I36" s="5">
        <f t="shared" si="4"/>
        <v>46241.724220879914</v>
      </c>
      <c r="J36" s="23"/>
      <c r="K36" s="23">
        <f t="shared" si="5"/>
        <v>57.761691009270244</v>
      </c>
      <c r="L36" s="23"/>
      <c r="M36" s="23">
        <f t="shared" si="6"/>
        <v>46299.485911889184</v>
      </c>
      <c r="N36" s="23">
        <f>J36+L36+Grade11!I36</f>
        <v>40930.10913861802</v>
      </c>
      <c r="O36" s="23">
        <f t="shared" si="7"/>
        <v>5052.5835436481657</v>
      </c>
      <c r="P36" s="23">
        <f t="shared" si="8"/>
        <v>93.677246714099496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1.9964950187572048</v>
      </c>
      <c r="C37" s="5">
        <f t="shared" ref="C37:C56" si="13">pretaxincome*B37/expnorm</f>
        <v>41286.107072598184</v>
      </c>
      <c r="D37" s="5">
        <f t="shared" ref="D37:D56" si="14">IF(A37&lt;startage,1,0)*(C37*(1-initialunempprob))+IF(A37=startage,1,0)*(C37*(1-unempprob))+IF(A37&gt;startage,1,0)*(C37*(1-unempprob)+unempprob*300*52)</f>
        <v>39667.882327024505</v>
      </c>
      <c r="E37" s="5">
        <f t="shared" si="1"/>
        <v>30167.882327024505</v>
      </c>
      <c r="F37" s="5">
        <f t="shared" si="2"/>
        <v>10151.563579773501</v>
      </c>
      <c r="G37" s="5">
        <f t="shared" si="3"/>
        <v>29516.318747251004</v>
      </c>
      <c r="H37" s="23">
        <f t="shared" si="11"/>
        <v>18991.356119691471</v>
      </c>
      <c r="I37" s="5">
        <f t="shared" ref="I37:I56" si="15">G37+IF(A37&lt;startage,1,0)*(H37*(1-initialunempprob))+IF(A37&gt;=startage,1,0)*(H37*(1-unempprob))</f>
        <v>47311.219431401914</v>
      </c>
      <c r="J37" s="23"/>
      <c r="K37" s="23">
        <f t="shared" ref="K37:K56" si="16">IF(A37&gt;=startage,1,0)*0.002*G37</f>
        <v>59.032637494502005</v>
      </c>
      <c r="L37" s="23"/>
      <c r="M37" s="23">
        <f t="shared" si="6"/>
        <v>47370.252068896414</v>
      </c>
      <c r="N37" s="23">
        <f>J37+L37+Grade11!I37</f>
        <v>41863.661992083486</v>
      </c>
      <c r="O37" s="23">
        <f t="shared" si="7"/>
        <v>5181.7012622809671</v>
      </c>
      <c r="P37" s="23">
        <f t="shared" ref="P37:P68" si="17">O37/return^(A37-startage+1)</f>
        <v>83.318252127501879</v>
      </c>
      <c r="Q37" s="23"/>
    </row>
    <row r="38" spans="1:17" x14ac:dyDescent="0.2">
      <c r="A38" s="5">
        <v>47</v>
      </c>
      <c r="B38" s="1">
        <f t="shared" si="12"/>
        <v>2.0464073942261352</v>
      </c>
      <c r="C38" s="5">
        <f t="shared" si="13"/>
        <v>42318.259749413141</v>
      </c>
      <c r="D38" s="5">
        <f t="shared" si="14"/>
        <v>40635.009385200116</v>
      </c>
      <c r="E38" s="5">
        <f t="shared" si="1"/>
        <v>31135.009385200116</v>
      </c>
      <c r="F38" s="5">
        <f t="shared" si="2"/>
        <v>10467.330564267839</v>
      </c>
      <c r="G38" s="5">
        <f t="shared" si="3"/>
        <v>30167.678820932277</v>
      </c>
      <c r="H38" s="23">
        <f t="shared" ref="H38:H56" si="18">benefits*B38/expnorm</f>
        <v>19466.140022683758</v>
      </c>
      <c r="I38" s="5">
        <f t="shared" si="15"/>
        <v>48407.452022186961</v>
      </c>
      <c r="J38" s="23"/>
      <c r="K38" s="23">
        <f t="shared" si="16"/>
        <v>60.335357641864555</v>
      </c>
      <c r="L38" s="23"/>
      <c r="M38" s="23">
        <f t="shared" si="6"/>
        <v>48467.787379828827</v>
      </c>
      <c r="N38" s="23">
        <f>J38+L38+Grade11!I38</f>
        <v>42820.553666885557</v>
      </c>
      <c r="O38" s="23">
        <f t="shared" si="7"/>
        <v>5314.0469238796159</v>
      </c>
      <c r="P38" s="23">
        <f t="shared" si="17"/>
        <v>74.103774449427718</v>
      </c>
      <c r="Q38" s="23"/>
    </row>
    <row r="39" spans="1:17" x14ac:dyDescent="0.2">
      <c r="A39" s="5">
        <v>48</v>
      </c>
      <c r="B39" s="1">
        <f t="shared" si="12"/>
        <v>2.097567579081788</v>
      </c>
      <c r="C39" s="5">
        <f t="shared" si="13"/>
        <v>43376.216243148461</v>
      </c>
      <c r="D39" s="5">
        <f t="shared" si="14"/>
        <v>41626.314619830111</v>
      </c>
      <c r="E39" s="5">
        <f t="shared" si="1"/>
        <v>32126.314619830111</v>
      </c>
      <c r="F39" s="5">
        <f t="shared" si="2"/>
        <v>10790.991723374531</v>
      </c>
      <c r="G39" s="5">
        <f t="shared" si="3"/>
        <v>30835.322896455582</v>
      </c>
      <c r="H39" s="23">
        <f t="shared" si="18"/>
        <v>19952.79352325085</v>
      </c>
      <c r="I39" s="5">
        <f t="shared" si="15"/>
        <v>49531.090427741627</v>
      </c>
      <c r="J39" s="23"/>
      <c r="K39" s="23">
        <f t="shared" si="16"/>
        <v>61.670645792911166</v>
      </c>
      <c r="L39" s="23"/>
      <c r="M39" s="23">
        <f t="shared" si="6"/>
        <v>49592.761073534537</v>
      </c>
      <c r="N39" s="23">
        <f>J39+L39+Grade11!I39</f>
        <v>43801.367633557704</v>
      </c>
      <c r="O39" s="23">
        <f t="shared" si="7"/>
        <v>5449.7012270182004</v>
      </c>
      <c r="P39" s="23">
        <f t="shared" si="17"/>
        <v>65.907494532343676</v>
      </c>
      <c r="Q39" s="23"/>
    </row>
    <row r="40" spans="1:17" x14ac:dyDescent="0.2">
      <c r="A40" s="5">
        <v>49</v>
      </c>
      <c r="B40" s="1">
        <f t="shared" si="12"/>
        <v>2.1500067685588333</v>
      </c>
      <c r="C40" s="5">
        <f t="shared" si="13"/>
        <v>44460.621649227185</v>
      </c>
      <c r="D40" s="5">
        <f t="shared" si="14"/>
        <v>42642.402485325874</v>
      </c>
      <c r="E40" s="5">
        <f t="shared" si="1"/>
        <v>33142.402485325874</v>
      </c>
      <c r="F40" s="5">
        <f t="shared" si="2"/>
        <v>11122.744411458898</v>
      </c>
      <c r="G40" s="5">
        <f t="shared" si="3"/>
        <v>31519.658073866976</v>
      </c>
      <c r="H40" s="23">
        <f t="shared" si="18"/>
        <v>20451.613361332125</v>
      </c>
      <c r="I40" s="5">
        <f t="shared" si="15"/>
        <v>50682.819793435177</v>
      </c>
      <c r="J40" s="23"/>
      <c r="K40" s="23">
        <f t="shared" si="16"/>
        <v>63.039316147733956</v>
      </c>
      <c r="L40" s="23"/>
      <c r="M40" s="23">
        <f t="shared" si="6"/>
        <v>50745.859109582911</v>
      </c>
      <c r="N40" s="23">
        <f>J40+L40+Grade11!I40</f>
        <v>44806.701949396636</v>
      </c>
      <c r="O40" s="23">
        <f t="shared" ref="O40:O69" si="19">IF(A40&lt;startage,1,0)*(M40-N40)+IF(A40&gt;=startage,1,0)*(completionprob*(part*(I40-N40)+K40))</f>
        <v>5588.7468877352849</v>
      </c>
      <c r="P40" s="23">
        <f t="shared" si="17"/>
        <v>58.617017171377363</v>
      </c>
      <c r="Q40" s="23"/>
    </row>
    <row r="41" spans="1:17" x14ac:dyDescent="0.2">
      <c r="A41" s="5">
        <v>50</v>
      </c>
      <c r="B41" s="1">
        <f t="shared" si="12"/>
        <v>2.2037569377728037</v>
      </c>
      <c r="C41" s="5">
        <f t="shared" si="13"/>
        <v>45572.137190457855</v>
      </c>
      <c r="D41" s="5">
        <f t="shared" si="14"/>
        <v>43683.892547459014</v>
      </c>
      <c r="E41" s="5">
        <f t="shared" si="1"/>
        <v>34183.892547459014</v>
      </c>
      <c r="F41" s="5">
        <f t="shared" si="2"/>
        <v>11462.790916745369</v>
      </c>
      <c r="G41" s="5">
        <f t="shared" si="3"/>
        <v>32221.101630713645</v>
      </c>
      <c r="H41" s="23">
        <f t="shared" si="18"/>
        <v>20962.903695365421</v>
      </c>
      <c r="I41" s="5">
        <f t="shared" si="15"/>
        <v>51863.342393271043</v>
      </c>
      <c r="J41" s="23"/>
      <c r="K41" s="23">
        <f t="shared" si="16"/>
        <v>64.442203261427295</v>
      </c>
      <c r="L41" s="23"/>
      <c r="M41" s="23">
        <f t="shared" si="6"/>
        <v>51927.784596532467</v>
      </c>
      <c r="N41" s="23">
        <f>J41+L41+Grade11!I41</f>
        <v>45837.169623131544</v>
      </c>
      <c r="O41" s="23">
        <f t="shared" si="19"/>
        <v>5731.2686899702721</v>
      </c>
      <c r="P41" s="23">
        <f t="shared" si="17"/>
        <v>52.132338665864218</v>
      </c>
      <c r="Q41" s="23"/>
    </row>
    <row r="42" spans="1:17" x14ac:dyDescent="0.2">
      <c r="A42" s="5">
        <v>51</v>
      </c>
      <c r="B42" s="1">
        <f t="shared" si="12"/>
        <v>2.2588508612171236</v>
      </c>
      <c r="C42" s="5">
        <f t="shared" si="13"/>
        <v>46711.440620219299</v>
      </c>
      <c r="D42" s="5">
        <f t="shared" si="14"/>
        <v>44751.419861145485</v>
      </c>
      <c r="E42" s="5">
        <f t="shared" si="1"/>
        <v>35251.419861145485</v>
      </c>
      <c r="F42" s="5">
        <f t="shared" si="2"/>
        <v>11886.480570778551</v>
      </c>
      <c r="G42" s="5">
        <f t="shared" si="3"/>
        <v>32864.939290366936</v>
      </c>
      <c r="H42" s="23">
        <f t="shared" si="18"/>
        <v>21486.976287749556</v>
      </c>
      <c r="I42" s="5">
        <f t="shared" si="15"/>
        <v>52998.236071988271</v>
      </c>
      <c r="J42" s="23"/>
      <c r="K42" s="23">
        <f t="shared" si="16"/>
        <v>65.729878580733867</v>
      </c>
      <c r="L42" s="23"/>
      <c r="M42" s="23">
        <f t="shared" si="6"/>
        <v>53063.965950569007</v>
      </c>
      <c r="N42" s="23">
        <f>J42+L42+Grade11!I42</f>
        <v>46893.398988709843</v>
      </c>
      <c r="O42" s="23">
        <f t="shared" si="19"/>
        <v>5806.5035111094712</v>
      </c>
      <c r="P42" s="23">
        <f t="shared" si="17"/>
        <v>45.805570483186401</v>
      </c>
      <c r="Q42" s="23"/>
    </row>
    <row r="43" spans="1:17" x14ac:dyDescent="0.2">
      <c r="A43" s="5">
        <v>52</v>
      </c>
      <c r="B43" s="1">
        <f t="shared" si="12"/>
        <v>2.3153221327475517</v>
      </c>
      <c r="C43" s="5">
        <f t="shared" si="13"/>
        <v>47879.226635724779</v>
      </c>
      <c r="D43" s="5">
        <f t="shared" si="14"/>
        <v>45845.635357674124</v>
      </c>
      <c r="E43" s="5">
        <f t="shared" si="1"/>
        <v>36345.635357674124</v>
      </c>
      <c r="F43" s="5">
        <f t="shared" si="2"/>
        <v>12353.163480048013</v>
      </c>
      <c r="G43" s="5">
        <f t="shared" si="3"/>
        <v>33492.471877626114</v>
      </c>
      <c r="H43" s="23">
        <f t="shared" si="18"/>
        <v>22024.150694943295</v>
      </c>
      <c r="I43" s="5">
        <f t="shared" si="15"/>
        <v>54129.101078787979</v>
      </c>
      <c r="J43" s="23"/>
      <c r="K43" s="23">
        <f t="shared" si="16"/>
        <v>66.984943755252232</v>
      </c>
      <c r="L43" s="23"/>
      <c r="M43" s="23">
        <f t="shared" si="6"/>
        <v>54196.086022543233</v>
      </c>
      <c r="N43" s="23">
        <f>J43+L43+Grade11!I43</f>
        <v>47976.034088427579</v>
      </c>
      <c r="O43" s="23">
        <f t="shared" si="19"/>
        <v>5853.0688700028277</v>
      </c>
      <c r="P43" s="23">
        <f t="shared" si="17"/>
        <v>40.043718757075347</v>
      </c>
      <c r="Q43" s="23"/>
    </row>
    <row r="44" spans="1:17" x14ac:dyDescent="0.2">
      <c r="A44" s="5">
        <v>53</v>
      </c>
      <c r="B44" s="1">
        <f t="shared" si="12"/>
        <v>2.3732051860662402</v>
      </c>
      <c r="C44" s="5">
        <f t="shared" si="13"/>
        <v>49076.207301617884</v>
      </c>
      <c r="D44" s="5">
        <f t="shared" si="14"/>
        <v>46967.206241615961</v>
      </c>
      <c r="E44" s="5">
        <f t="shared" si="1"/>
        <v>37467.206241615961</v>
      </c>
      <c r="F44" s="5">
        <f t="shared" si="2"/>
        <v>12831.513462049208</v>
      </c>
      <c r="G44" s="5">
        <f t="shared" si="3"/>
        <v>34135.692779566751</v>
      </c>
      <c r="H44" s="23">
        <f t="shared" si="18"/>
        <v>22574.754462316872</v>
      </c>
      <c r="I44" s="5">
        <f t="shared" si="15"/>
        <v>55288.237710757661</v>
      </c>
      <c r="J44" s="23"/>
      <c r="K44" s="23">
        <f t="shared" si="16"/>
        <v>68.271385559133506</v>
      </c>
      <c r="L44" s="23"/>
      <c r="M44" s="23">
        <f t="shared" si="6"/>
        <v>55356.509096316797</v>
      </c>
      <c r="N44" s="23">
        <f>J44+L44+Grade11!I44</f>
        <v>49085.735065638277</v>
      </c>
      <c r="O44" s="23">
        <f t="shared" si="19"/>
        <v>5900.7983628684851</v>
      </c>
      <c r="P44" s="23">
        <f t="shared" si="17"/>
        <v>35.011337953187841</v>
      </c>
      <c r="Q44" s="23"/>
    </row>
    <row r="45" spans="1:17" x14ac:dyDescent="0.2">
      <c r="A45" s="5">
        <v>54</v>
      </c>
      <c r="B45" s="1">
        <f t="shared" si="12"/>
        <v>2.4325353157178964</v>
      </c>
      <c r="C45" s="5">
        <f t="shared" si="13"/>
        <v>50303.112484158344</v>
      </c>
      <c r="D45" s="5">
        <f t="shared" si="14"/>
        <v>48116.816397656374</v>
      </c>
      <c r="E45" s="5">
        <f t="shared" si="1"/>
        <v>38616.816397656374</v>
      </c>
      <c r="F45" s="5">
        <f t="shared" si="2"/>
        <v>13321.822193600445</v>
      </c>
      <c r="G45" s="5">
        <f t="shared" si="3"/>
        <v>34794.994204055925</v>
      </c>
      <c r="H45" s="23">
        <f t="shared" si="18"/>
        <v>23139.123323874799</v>
      </c>
      <c r="I45" s="5">
        <f t="shared" si="15"/>
        <v>56476.352758526613</v>
      </c>
      <c r="J45" s="23"/>
      <c r="K45" s="23">
        <f t="shared" si="16"/>
        <v>69.58998840811185</v>
      </c>
      <c r="L45" s="23"/>
      <c r="M45" s="23">
        <f t="shared" si="6"/>
        <v>56545.942746934728</v>
      </c>
      <c r="N45" s="23">
        <f>J45+L45+Grade11!I45</f>
        <v>50223.178567279232</v>
      </c>
      <c r="O45" s="23">
        <f t="shared" si="19"/>
        <v>5949.7210930558185</v>
      </c>
      <c r="P45" s="23">
        <f t="shared" si="17"/>
        <v>30.615524598338851</v>
      </c>
      <c r="Q45" s="23"/>
    </row>
    <row r="46" spans="1:17" x14ac:dyDescent="0.2">
      <c r="A46" s="5">
        <v>55</v>
      </c>
      <c r="B46" s="1">
        <f t="shared" si="12"/>
        <v>2.4933486986108435</v>
      </c>
      <c r="C46" s="5">
        <f t="shared" si="13"/>
        <v>51560.690296262299</v>
      </c>
      <c r="D46" s="5">
        <f t="shared" si="14"/>
        <v>49295.16680759778</v>
      </c>
      <c r="E46" s="5">
        <f t="shared" si="1"/>
        <v>39795.16680759778</v>
      </c>
      <c r="F46" s="5">
        <f t="shared" si="2"/>
        <v>13824.388643440452</v>
      </c>
      <c r="G46" s="5">
        <f t="shared" si="3"/>
        <v>35470.778164157324</v>
      </c>
      <c r="H46" s="23">
        <f t="shared" si="18"/>
        <v>23717.601406971666</v>
      </c>
      <c r="I46" s="5">
        <f t="shared" si="15"/>
        <v>57694.170682489777</v>
      </c>
      <c r="J46" s="23"/>
      <c r="K46" s="23">
        <f t="shared" si="16"/>
        <v>70.941556328314647</v>
      </c>
      <c r="L46" s="23"/>
      <c r="M46" s="23">
        <f t="shared" si="6"/>
        <v>57765.112238818096</v>
      </c>
      <c r="N46" s="23">
        <f>J46+L46+Grade11!I46</f>
        <v>51389.058156461193</v>
      </c>
      <c r="O46" s="23">
        <f t="shared" si="19"/>
        <v>5999.8668914978416</v>
      </c>
      <c r="P46" s="23">
        <f t="shared" si="17"/>
        <v>26.775271189278179</v>
      </c>
      <c r="Q46" s="23"/>
    </row>
    <row r="47" spans="1:17" x14ac:dyDescent="0.2">
      <c r="A47" s="5">
        <v>56</v>
      </c>
      <c r="B47" s="1">
        <f t="shared" si="12"/>
        <v>2.555682416076114</v>
      </c>
      <c r="C47" s="5">
        <f t="shared" si="13"/>
        <v>52849.707553668843</v>
      </c>
      <c r="D47" s="5">
        <f t="shared" si="14"/>
        <v>50502.975977787712</v>
      </c>
      <c r="E47" s="5">
        <f t="shared" si="1"/>
        <v>41002.975977787712</v>
      </c>
      <c r="F47" s="5">
        <f t="shared" si="2"/>
        <v>14339.519254526458</v>
      </c>
      <c r="G47" s="5">
        <f t="shared" si="3"/>
        <v>36163.456723261254</v>
      </c>
      <c r="H47" s="23">
        <f t="shared" si="18"/>
        <v>24310.54144214595</v>
      </c>
      <c r="I47" s="5">
        <f t="shared" si="15"/>
        <v>58942.43405455201</v>
      </c>
      <c r="J47" s="23"/>
      <c r="K47" s="23">
        <f t="shared" si="16"/>
        <v>72.326913446522511</v>
      </c>
      <c r="L47" s="23"/>
      <c r="M47" s="23">
        <f t="shared" si="6"/>
        <v>59014.760967998533</v>
      </c>
      <c r="N47" s="23">
        <f>J47+L47+Grade11!I47</f>
        <v>52544.564948481435</v>
      </c>
      <c r="O47" s="23">
        <f t="shared" si="19"/>
        <v>6088.4544543655884</v>
      </c>
      <c r="P47" s="23">
        <f t="shared" si="17"/>
        <v>23.563862997028469</v>
      </c>
      <c r="Q47" s="23"/>
    </row>
    <row r="48" spans="1:17" x14ac:dyDescent="0.2">
      <c r="A48" s="5">
        <v>57</v>
      </c>
      <c r="B48" s="1">
        <f t="shared" si="12"/>
        <v>2.6195744764780171</v>
      </c>
      <c r="C48" s="5">
        <f t="shared" si="13"/>
        <v>54170.950242510567</v>
      </c>
      <c r="D48" s="5">
        <f t="shared" si="14"/>
        <v>51740.980377232409</v>
      </c>
      <c r="E48" s="5">
        <f t="shared" si="1"/>
        <v>42240.980377232409</v>
      </c>
      <c r="F48" s="5">
        <f t="shared" si="2"/>
        <v>14867.528130889623</v>
      </c>
      <c r="G48" s="5">
        <f t="shared" si="3"/>
        <v>36873.452246342786</v>
      </c>
      <c r="H48" s="23">
        <f t="shared" si="18"/>
        <v>24918.304978199605</v>
      </c>
      <c r="I48" s="5">
        <f t="shared" si="15"/>
        <v>60221.904010915816</v>
      </c>
      <c r="J48" s="23"/>
      <c r="K48" s="23">
        <f t="shared" si="16"/>
        <v>73.746904492685573</v>
      </c>
      <c r="L48" s="23"/>
      <c r="M48" s="23">
        <f t="shared" si="6"/>
        <v>60295.6509154085</v>
      </c>
      <c r="N48" s="23">
        <f>J48+L48+Grade11!I48</f>
        <v>53661.404197193471</v>
      </c>
      <c r="O48" s="23">
        <f t="shared" si="19"/>
        <v>6242.826161840343</v>
      </c>
      <c r="P48" s="23">
        <f t="shared" si="17"/>
        <v>20.954043153116395</v>
      </c>
      <c r="Q48" s="23"/>
    </row>
    <row r="49" spans="1:17" x14ac:dyDescent="0.2">
      <c r="A49" s="5">
        <v>58</v>
      </c>
      <c r="B49" s="1">
        <f t="shared" si="12"/>
        <v>2.6850638383899672</v>
      </c>
      <c r="C49" s="5">
        <f t="shared" si="13"/>
        <v>55525.223998573325</v>
      </c>
      <c r="D49" s="5">
        <f t="shared" si="14"/>
        <v>53009.934886663214</v>
      </c>
      <c r="E49" s="5">
        <f t="shared" si="1"/>
        <v>43509.934886663214</v>
      </c>
      <c r="F49" s="5">
        <f t="shared" si="2"/>
        <v>15408.737229161859</v>
      </c>
      <c r="G49" s="5">
        <f t="shared" si="3"/>
        <v>37601.197657501354</v>
      </c>
      <c r="H49" s="23">
        <f t="shared" si="18"/>
        <v>25541.262602654591</v>
      </c>
      <c r="I49" s="5">
        <f t="shared" si="15"/>
        <v>61533.360716188705</v>
      </c>
      <c r="J49" s="23"/>
      <c r="K49" s="23">
        <f t="shared" si="16"/>
        <v>75.202395315002704</v>
      </c>
      <c r="L49" s="23"/>
      <c r="M49" s="23">
        <f t="shared" si="6"/>
        <v>61608.56311150371</v>
      </c>
      <c r="N49" s="23">
        <f>J49+L49+Grade11!I49</f>
        <v>54806.164427123309</v>
      </c>
      <c r="O49" s="23">
        <f t="shared" si="19"/>
        <v>6401.0571620019546</v>
      </c>
      <c r="P49" s="23">
        <f t="shared" si="17"/>
        <v>18.633114923421807</v>
      </c>
      <c r="Q49" s="23"/>
    </row>
    <row r="50" spans="1:17" x14ac:dyDescent="0.2">
      <c r="A50" s="5">
        <v>59</v>
      </c>
      <c r="B50" s="1">
        <f t="shared" si="12"/>
        <v>2.7521904343497163</v>
      </c>
      <c r="C50" s="5">
        <f t="shared" si="13"/>
        <v>56913.354598537655</v>
      </c>
      <c r="D50" s="5">
        <f t="shared" si="14"/>
        <v>54310.613258829791</v>
      </c>
      <c r="E50" s="5">
        <f t="shared" si="1"/>
        <v>44810.613258829791</v>
      </c>
      <c r="F50" s="5">
        <f t="shared" si="2"/>
        <v>15963.476554890905</v>
      </c>
      <c r="G50" s="5">
        <f t="shared" si="3"/>
        <v>38347.136703938886</v>
      </c>
      <c r="H50" s="23">
        <f t="shared" si="18"/>
        <v>26179.794167720953</v>
      </c>
      <c r="I50" s="5">
        <f t="shared" si="15"/>
        <v>62877.603839093419</v>
      </c>
      <c r="J50" s="23"/>
      <c r="K50" s="23">
        <f t="shared" si="16"/>
        <v>76.694273407877773</v>
      </c>
      <c r="L50" s="23"/>
      <c r="M50" s="23">
        <f t="shared" si="6"/>
        <v>62954.298112501296</v>
      </c>
      <c r="N50" s="23">
        <f>J50+L50+Grade11!I50</f>
        <v>55979.543662801385</v>
      </c>
      <c r="O50" s="23">
        <f t="shared" si="19"/>
        <v>6563.2439371676164</v>
      </c>
      <c r="P50" s="23">
        <f t="shared" si="17"/>
        <v>16.569120940199614</v>
      </c>
      <c r="Q50" s="23"/>
    </row>
    <row r="51" spans="1:17" x14ac:dyDescent="0.2">
      <c r="A51" s="5">
        <v>60</v>
      </c>
      <c r="B51" s="1">
        <f t="shared" si="12"/>
        <v>2.8209951952084591</v>
      </c>
      <c r="C51" s="5">
        <f t="shared" si="13"/>
        <v>58336.188463501094</v>
      </c>
      <c r="D51" s="5">
        <f t="shared" si="14"/>
        <v>55643.808590300534</v>
      </c>
      <c r="E51" s="5">
        <f t="shared" si="1"/>
        <v>46143.808590300534</v>
      </c>
      <c r="F51" s="5">
        <f t="shared" si="2"/>
        <v>16532.084363763177</v>
      </c>
      <c r="G51" s="5">
        <f t="shared" si="3"/>
        <v>39111.724226537357</v>
      </c>
      <c r="H51" s="23">
        <f t="shared" si="18"/>
        <v>26834.289021913974</v>
      </c>
      <c r="I51" s="5">
        <f t="shared" si="15"/>
        <v>64255.453040070752</v>
      </c>
      <c r="J51" s="23"/>
      <c r="K51" s="23">
        <f t="shared" si="16"/>
        <v>78.22344845307471</v>
      </c>
      <c r="L51" s="23"/>
      <c r="M51" s="23">
        <f t="shared" si="6"/>
        <v>64333.67648852383</v>
      </c>
      <c r="N51" s="23">
        <f>J51+L51+Grade11!I51</f>
        <v>57182.257379371418</v>
      </c>
      <c r="O51" s="23">
        <f t="shared" si="19"/>
        <v>6729.4853817124158</v>
      </c>
      <c r="P51" s="23">
        <f t="shared" si="17"/>
        <v>14.733636152520496</v>
      </c>
      <c r="Q51" s="23"/>
    </row>
    <row r="52" spans="1:17" x14ac:dyDescent="0.2">
      <c r="A52" s="5">
        <v>61</v>
      </c>
      <c r="B52" s="1">
        <f t="shared" si="12"/>
        <v>2.8915200750886707</v>
      </c>
      <c r="C52" s="5">
        <f t="shared" si="13"/>
        <v>59794.593175088623</v>
      </c>
      <c r="D52" s="5">
        <f t="shared" si="14"/>
        <v>57010.333805058042</v>
      </c>
      <c r="E52" s="5">
        <f t="shared" si="1"/>
        <v>47510.333805058042</v>
      </c>
      <c r="F52" s="5">
        <f t="shared" si="2"/>
        <v>17114.907367857257</v>
      </c>
      <c r="G52" s="5">
        <f t="shared" si="3"/>
        <v>39895.426437200789</v>
      </c>
      <c r="H52" s="23">
        <f t="shared" si="18"/>
        <v>27505.146247461824</v>
      </c>
      <c r="I52" s="5">
        <f t="shared" si="15"/>
        <v>65667.748471072526</v>
      </c>
      <c r="J52" s="23"/>
      <c r="K52" s="23">
        <f t="shared" si="16"/>
        <v>79.79085287440158</v>
      </c>
      <c r="L52" s="23"/>
      <c r="M52" s="23">
        <f t="shared" si="6"/>
        <v>65747.539323946927</v>
      </c>
      <c r="N52" s="23">
        <f>J52+L52+Grade11!I52</f>
        <v>58415.038938855701</v>
      </c>
      <c r="O52" s="23">
        <f t="shared" si="19"/>
        <v>6899.8828623708432</v>
      </c>
      <c r="P52" s="23">
        <f t="shared" si="17"/>
        <v>13.101377768416612</v>
      </c>
      <c r="Q52" s="23"/>
    </row>
    <row r="53" spans="1:17" x14ac:dyDescent="0.2">
      <c r="A53" s="5">
        <v>62</v>
      </c>
      <c r="B53" s="1">
        <f t="shared" si="12"/>
        <v>2.9638080769658868</v>
      </c>
      <c r="C53" s="5">
        <f t="shared" si="13"/>
        <v>61289.458004465829</v>
      </c>
      <c r="D53" s="5">
        <f t="shared" si="14"/>
        <v>58411.022150184486</v>
      </c>
      <c r="E53" s="5">
        <f t="shared" si="1"/>
        <v>48911.022150184486</v>
      </c>
      <c r="F53" s="5">
        <f t="shared" si="2"/>
        <v>17712.300947053685</v>
      </c>
      <c r="G53" s="5">
        <f t="shared" si="3"/>
        <v>40698.721203130801</v>
      </c>
      <c r="H53" s="23">
        <f t="shared" si="18"/>
        <v>28192.774903648366</v>
      </c>
      <c r="I53" s="5">
        <f t="shared" si="15"/>
        <v>67115.35128784932</v>
      </c>
      <c r="J53" s="23"/>
      <c r="K53" s="23">
        <f t="shared" si="16"/>
        <v>81.397442406261604</v>
      </c>
      <c r="L53" s="23"/>
      <c r="M53" s="23">
        <f t="shared" si="6"/>
        <v>67196.748730255582</v>
      </c>
      <c r="N53" s="23">
        <f>J53+L53+Grade11!I53</f>
        <v>59678.640037327088</v>
      </c>
      <c r="O53" s="23">
        <f t="shared" si="19"/>
        <v>7074.5402800457123</v>
      </c>
      <c r="P53" s="23">
        <f t="shared" si="17"/>
        <v>11.649858219110044</v>
      </c>
      <c r="Q53" s="23"/>
    </row>
    <row r="54" spans="1:17" x14ac:dyDescent="0.2">
      <c r="A54" s="5">
        <v>63</v>
      </c>
      <c r="B54" s="1">
        <f t="shared" si="12"/>
        <v>3.0379032788900342</v>
      </c>
      <c r="C54" s="5">
        <f t="shared" si="13"/>
        <v>62821.694454577475</v>
      </c>
      <c r="D54" s="5">
        <f t="shared" si="14"/>
        <v>59846.727703939097</v>
      </c>
      <c r="E54" s="5">
        <f t="shared" si="1"/>
        <v>50346.727703939097</v>
      </c>
      <c r="F54" s="5">
        <f t="shared" si="2"/>
        <v>18324.629365730027</v>
      </c>
      <c r="G54" s="5">
        <f t="shared" si="3"/>
        <v>41522.098338209071</v>
      </c>
      <c r="H54" s="23">
        <f t="shared" si="18"/>
        <v>28897.594276239579</v>
      </c>
      <c r="I54" s="5">
        <f t="shared" si="15"/>
        <v>68599.144175045556</v>
      </c>
      <c r="J54" s="23"/>
      <c r="K54" s="23">
        <f t="shared" si="16"/>
        <v>83.044196676418139</v>
      </c>
      <c r="L54" s="23"/>
      <c r="M54" s="23">
        <f t="shared" si="6"/>
        <v>68682.188371721975</v>
      </c>
      <c r="N54" s="23">
        <f>J54+L54+Grade11!I54</f>
        <v>60973.831163260256</v>
      </c>
      <c r="O54" s="23">
        <f t="shared" si="19"/>
        <v>7253.5641331624765</v>
      </c>
      <c r="P54" s="23">
        <f t="shared" si="17"/>
        <v>10.359076406841202</v>
      </c>
      <c r="Q54" s="23"/>
    </row>
    <row r="55" spans="1:17" x14ac:dyDescent="0.2">
      <c r="A55" s="5">
        <v>64</v>
      </c>
      <c r="B55" s="1">
        <f t="shared" si="12"/>
        <v>3.1138508608622844</v>
      </c>
      <c r="C55" s="5">
        <f t="shared" si="13"/>
        <v>64392.236815941898</v>
      </c>
      <c r="D55" s="5">
        <f t="shared" si="14"/>
        <v>61318.325896537564</v>
      </c>
      <c r="E55" s="5">
        <f t="shared" si="1"/>
        <v>51818.325896537564</v>
      </c>
      <c r="F55" s="5">
        <f t="shared" si="2"/>
        <v>18952.265994873273</v>
      </c>
      <c r="G55" s="5">
        <f t="shared" si="3"/>
        <v>42366.059901664295</v>
      </c>
      <c r="H55" s="23">
        <f t="shared" si="18"/>
        <v>29620.03413314556</v>
      </c>
      <c r="I55" s="5">
        <f t="shared" si="15"/>
        <v>70120.031884421682</v>
      </c>
      <c r="J55" s="23"/>
      <c r="K55" s="23">
        <f t="shared" si="16"/>
        <v>84.732119803328587</v>
      </c>
      <c r="L55" s="23"/>
      <c r="M55" s="23">
        <f t="shared" si="6"/>
        <v>70204.764004225013</v>
      </c>
      <c r="N55" s="23">
        <f>J55+L55+Grade11!I55</f>
        <v>62301.402067341769</v>
      </c>
      <c r="O55" s="23">
        <f t="shared" si="19"/>
        <v>7437.0635826071302</v>
      </c>
      <c r="P55" s="23">
        <f t="shared" si="17"/>
        <v>9.2112430188159937</v>
      </c>
      <c r="Q55" s="23"/>
    </row>
    <row r="56" spans="1:17" x14ac:dyDescent="0.2">
      <c r="A56" s="5">
        <v>65</v>
      </c>
      <c r="B56" s="1">
        <f t="shared" si="12"/>
        <v>3.1916971323838421</v>
      </c>
      <c r="C56" s="5">
        <f t="shared" si="13"/>
        <v>66002.04273634046</v>
      </c>
      <c r="D56" s="5">
        <f t="shared" si="14"/>
        <v>62826.714043951019</v>
      </c>
      <c r="E56" s="5">
        <f t="shared" si="1"/>
        <v>53326.714043951019</v>
      </c>
      <c r="F56" s="5">
        <f t="shared" si="2"/>
        <v>19595.59353974511</v>
      </c>
      <c r="G56" s="5">
        <f t="shared" si="3"/>
        <v>43231.120504205908</v>
      </c>
      <c r="H56" s="23">
        <f t="shared" si="18"/>
        <v>30360.534986474206</v>
      </c>
      <c r="I56" s="5">
        <f t="shared" si="15"/>
        <v>71678.941786532232</v>
      </c>
      <c r="J56" s="23"/>
      <c r="K56" s="23">
        <f t="shared" si="16"/>
        <v>86.462241008411823</v>
      </c>
      <c r="L56" s="23"/>
      <c r="M56" s="23">
        <f t="shared" si="6"/>
        <v>71765.404027540644</v>
      </c>
      <c r="N56" s="23">
        <f>J56+L56+Grade11!I56</f>
        <v>63662.162244025312</v>
      </c>
      <c r="O56" s="23">
        <f t="shared" si="19"/>
        <v>7625.1505182879273</v>
      </c>
      <c r="P56" s="23">
        <f t="shared" si="17"/>
        <v>8.1905361536307666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86.462241008411823</v>
      </c>
      <c r="L57" s="23"/>
      <c r="M57" s="23">
        <f t="shared" si="6"/>
        <v>86.462241008411823</v>
      </c>
      <c r="N57" s="23">
        <f>J57+L57+Grade11!I57</f>
        <v>0</v>
      </c>
      <c r="O57" s="23">
        <f t="shared" si="19"/>
        <v>81.360968788915514</v>
      </c>
      <c r="P57" s="23">
        <f t="shared" si="17"/>
        <v>7.5792666547440227E-2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86.462241008411823</v>
      </c>
      <c r="L58" s="23"/>
      <c r="M58" s="23">
        <f t="shared" si="6"/>
        <v>86.462241008411823</v>
      </c>
      <c r="N58" s="23">
        <f>J58+L58+Grade11!I58</f>
        <v>0</v>
      </c>
      <c r="O58" s="23">
        <f t="shared" si="19"/>
        <v>81.360968788915514</v>
      </c>
      <c r="P58" s="23">
        <f t="shared" si="17"/>
        <v>6.573162236929278E-2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86.462241008411823</v>
      </c>
      <c r="L59" s="23"/>
      <c r="M59" s="23">
        <f t="shared" si="6"/>
        <v>86.462241008411823</v>
      </c>
      <c r="N59" s="23">
        <f>J59+L59+Grade11!I59</f>
        <v>0</v>
      </c>
      <c r="O59" s="23">
        <f t="shared" si="19"/>
        <v>81.360968788915514</v>
      </c>
      <c r="P59" s="23">
        <f t="shared" si="17"/>
        <v>5.7006124419635359E-2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86.462241008411823</v>
      </c>
      <c r="L60" s="23"/>
      <c r="M60" s="23">
        <f t="shared" si="6"/>
        <v>86.462241008411823</v>
      </c>
      <c r="N60" s="23">
        <f>J60+L60+Grade11!I60</f>
        <v>0</v>
      </c>
      <c r="O60" s="23">
        <f t="shared" si="19"/>
        <v>81.360968788915514</v>
      </c>
      <c r="P60" s="23">
        <f t="shared" si="17"/>
        <v>4.9438886554321181E-2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86.462241008411823</v>
      </c>
      <c r="L61" s="23"/>
      <c r="M61" s="23">
        <f t="shared" si="6"/>
        <v>86.462241008411823</v>
      </c>
      <c r="N61" s="23">
        <f>J61+L61+Grade11!I61</f>
        <v>0</v>
      </c>
      <c r="O61" s="23">
        <f t="shared" si="19"/>
        <v>81.360968788915514</v>
      </c>
      <c r="P61" s="23">
        <f t="shared" si="17"/>
        <v>4.287615635363471E-2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86.462241008411823</v>
      </c>
      <c r="L62" s="23"/>
      <c r="M62" s="23">
        <f t="shared" si="6"/>
        <v>86.462241008411823</v>
      </c>
      <c r="N62" s="23">
        <f>J62+L62+Grade11!I62</f>
        <v>0</v>
      </c>
      <c r="O62" s="23">
        <f t="shared" si="19"/>
        <v>81.360968788915514</v>
      </c>
      <c r="P62" s="23">
        <f t="shared" si="17"/>
        <v>3.7184591154604978E-2</v>
      </c>
      <c r="Q62" s="23"/>
    </row>
    <row r="63" spans="1:17" x14ac:dyDescent="0.2">
      <c r="A63" s="5">
        <v>72</v>
      </c>
      <c r="H63" s="22"/>
      <c r="J63" s="23"/>
      <c r="K63" s="23">
        <f>0.002*G56</f>
        <v>86.462241008411823</v>
      </c>
      <c r="L63" s="23"/>
      <c r="M63" s="23">
        <f t="shared" si="6"/>
        <v>86.462241008411823</v>
      </c>
      <c r="N63" s="23">
        <f>J63+L63+Grade11!I63</f>
        <v>0</v>
      </c>
      <c r="O63" s="23">
        <f t="shared" si="19"/>
        <v>81.360968788915514</v>
      </c>
      <c r="P63" s="23">
        <f t="shared" si="17"/>
        <v>3.2248548772210839E-2</v>
      </c>
      <c r="Q63" s="23"/>
    </row>
    <row r="64" spans="1:17" x14ac:dyDescent="0.2">
      <c r="A64" s="5">
        <v>73</v>
      </c>
      <c r="H64" s="22"/>
      <c r="J64" s="23"/>
      <c r="K64" s="23">
        <f>0.002*G56</f>
        <v>86.462241008411823</v>
      </c>
      <c r="L64" s="23"/>
      <c r="M64" s="23">
        <f t="shared" si="6"/>
        <v>86.462241008411823</v>
      </c>
      <c r="N64" s="23">
        <f>J64+L64+Grade11!I64</f>
        <v>0</v>
      </c>
      <c r="O64" s="23">
        <f t="shared" si="19"/>
        <v>81.360968788915514</v>
      </c>
      <c r="P64" s="23">
        <f t="shared" si="17"/>
        <v>2.7967737861893105E-2</v>
      </c>
      <c r="Q64" s="23"/>
    </row>
    <row r="65" spans="1:17" x14ac:dyDescent="0.2">
      <c r="A65" s="5">
        <v>74</v>
      </c>
      <c r="H65" s="22"/>
      <c r="J65" s="23"/>
      <c r="K65" s="23">
        <f>0.002*G56</f>
        <v>86.462241008411823</v>
      </c>
      <c r="L65" s="23"/>
      <c r="M65" s="23">
        <f t="shared" si="6"/>
        <v>86.462241008411823</v>
      </c>
      <c r="N65" s="23">
        <f>J65+L65+Grade11!I65</f>
        <v>0</v>
      </c>
      <c r="O65" s="23">
        <f t="shared" si="19"/>
        <v>81.360968788915514</v>
      </c>
      <c r="P65" s="23">
        <f t="shared" si="17"/>
        <v>2.4255180183041306E-2</v>
      </c>
      <c r="Q65" s="23"/>
    </row>
    <row r="66" spans="1:17" x14ac:dyDescent="0.2">
      <c r="A66" s="5">
        <v>75</v>
      </c>
      <c r="H66" s="22"/>
      <c r="J66" s="23"/>
      <c r="K66" s="23">
        <f>0.002*G56</f>
        <v>86.462241008411823</v>
      </c>
      <c r="L66" s="23"/>
      <c r="M66" s="23">
        <f t="shared" si="6"/>
        <v>86.462241008411823</v>
      </c>
      <c r="N66" s="23">
        <f>J66+L66+Grade11!I66</f>
        <v>0</v>
      </c>
      <c r="O66" s="23">
        <f t="shared" si="19"/>
        <v>81.360968788915514</v>
      </c>
      <c r="P66" s="23">
        <f t="shared" si="17"/>
        <v>2.103544336037971E-2</v>
      </c>
      <c r="Q66" s="23"/>
    </row>
    <row r="67" spans="1:17" x14ac:dyDescent="0.2">
      <c r="A67" s="5">
        <v>76</v>
      </c>
      <c r="H67" s="22"/>
      <c r="J67" s="23"/>
      <c r="K67" s="23">
        <f>0.002*G56</f>
        <v>86.462241008411823</v>
      </c>
      <c r="L67" s="23"/>
      <c r="M67" s="23">
        <f t="shared" si="6"/>
        <v>86.462241008411823</v>
      </c>
      <c r="N67" s="23">
        <f>J67+L67+Grade11!I67</f>
        <v>0</v>
      </c>
      <c r="O67" s="23">
        <f t="shared" si="19"/>
        <v>81.360968788915514</v>
      </c>
      <c r="P67" s="23">
        <f t="shared" si="17"/>
        <v>1.8243108236199464E-2</v>
      </c>
      <c r="Q67" s="23"/>
    </row>
    <row r="68" spans="1:17" x14ac:dyDescent="0.2">
      <c r="A68" s="5">
        <v>77</v>
      </c>
      <c r="H68" s="22"/>
      <c r="J68" s="23"/>
      <c r="K68" s="23">
        <f>0.002*G56</f>
        <v>86.462241008411823</v>
      </c>
      <c r="L68" s="23"/>
      <c r="M68" s="23">
        <f t="shared" si="6"/>
        <v>86.462241008411823</v>
      </c>
      <c r="N68" s="23">
        <f>J68+L68+Grade11!I68</f>
        <v>0</v>
      </c>
      <c r="O68" s="23">
        <f t="shared" si="19"/>
        <v>81.360968788915514</v>
      </c>
      <c r="P68" s="23">
        <f t="shared" si="17"/>
        <v>1.5821439672839926E-2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8732.6863418495941</v>
      </c>
      <c r="L69" s="23"/>
      <c r="M69" s="23">
        <f t="shared" si="6"/>
        <v>8732.6863418495941</v>
      </c>
      <c r="N69" s="23">
        <f>J69+L69+Grade11!I69</f>
        <v>0</v>
      </c>
      <c r="O69" s="23">
        <f t="shared" si="19"/>
        <v>8217.4578476804672</v>
      </c>
      <c r="P69" s="23">
        <f>O69/return^(A69-startage+1)</f>
        <v>1.3858446136544749</v>
      </c>
      <c r="Q69" s="23"/>
    </row>
    <row r="70" spans="1:17" x14ac:dyDescent="0.2">
      <c r="A70" s="5">
        <v>79</v>
      </c>
      <c r="H70" s="22"/>
      <c r="P70" s="23">
        <f>SUM(P5:P69)</f>
        <v>-1.2192469256433469E-12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9" sqref="N9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Meta!A7+6</f>
        <v>19</v>
      </c>
      <c r="C2" s="8">
        <f>Meta!B7</f>
        <v>40704</v>
      </c>
      <c r="D2" s="8">
        <f>Meta!C7</f>
        <v>18624</v>
      </c>
      <c r="E2" s="1">
        <f>Meta!D7</f>
        <v>6.0999999999999999E-2</v>
      </c>
      <c r="F2" s="1">
        <f>Meta!H7</f>
        <v>1.8652741552202943</v>
      </c>
      <c r="G2" s="1">
        <f>Meta!E7</f>
        <v>0.61399999999999999</v>
      </c>
      <c r="H2" s="1">
        <f>Meta!F7</f>
        <v>1</v>
      </c>
      <c r="I2" s="1">
        <f>Meta!D6</f>
        <v>6.3E-2</v>
      </c>
      <c r="J2" s="14"/>
      <c r="K2" s="13">
        <f>IRR(O5:O69)+1</f>
        <v>1.0148377347177358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B9" s="1">
        <v>1</v>
      </c>
      <c r="C9" s="5">
        <f>0.1*Grade12!C9</f>
        <v>2067.9293804749041</v>
      </c>
      <c r="D9" s="5">
        <f t="shared" ref="D9:D36" si="0">IF(A9&lt;startage,1,0)*(C9*(1-initialunempprob))+IF(A9=startage,1,0)*(C9*(1-unempprob))+IF(A9&gt;startage,1,0)*(C9*(1-unempprob)+unempprob*300*52)</f>
        <v>1937.6498295049853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148.23021195713136</v>
      </c>
      <c r="G9" s="5">
        <f t="shared" ref="G9:G56" si="3">D9-F9</f>
        <v>1789.4196175478539</v>
      </c>
      <c r="H9" s="23">
        <f>0.1*Grade12!H9</f>
        <v>951.23483611360916</v>
      </c>
      <c r="I9" s="5">
        <f t="shared" ref="I9:I36" si="4">G9+IF(A9&lt;startage,1,0)*(H9*(1-initialunempprob))+IF(A9&gt;=startage,1,0)*(H9*(1-unempprob))</f>
        <v>2680.7266589863057</v>
      </c>
      <c r="J9" s="23">
        <f>0.05*feel*Grade12!G9</f>
        <v>221.90100242402508</v>
      </c>
      <c r="K9" s="23">
        <f t="shared" ref="K9:K36" si="5">IF(A9&gt;=startage,1,0)*0.002*G9</f>
        <v>0</v>
      </c>
      <c r="L9" s="23">
        <f>coltuition</f>
        <v>3662</v>
      </c>
      <c r="M9" s="23">
        <f t="shared" ref="M9:M69" si="6">I9+K9</f>
        <v>2680.7266589863057</v>
      </c>
      <c r="N9" s="23">
        <f>J9+L9+Grade12!I9</f>
        <v>28647.043018524615</v>
      </c>
      <c r="O9" s="23">
        <f t="shared" ref="O9:O40" si="7">IF(A9&lt;startage,1,0)*(M9-N9)+IF(A9&gt;=startage,1,0)*(completionprob*(part*(I9-N9)+K9))</f>
        <v>-25966.316359538308</v>
      </c>
      <c r="P9" s="23">
        <f t="shared" ref="P9:P36" si="8">O9/return^(A9-startage+1)</f>
        <v>-25966.316359538308</v>
      </c>
      <c r="Q9" s="23"/>
    </row>
    <row r="10" spans="1:17" x14ac:dyDescent="0.2">
      <c r="A10" s="5">
        <v>19</v>
      </c>
      <c r="B10" s="1">
        <f t="shared" ref="B10:B36" si="9">(1+experiencepremium)^(A10-startage)</f>
        <v>1</v>
      </c>
      <c r="C10" s="5">
        <f t="shared" ref="C10:C36" si="10">pretaxincome*B10/expnorm</f>
        <v>21821.993236802631</v>
      </c>
      <c r="D10" s="5">
        <f t="shared" si="0"/>
        <v>20490.851649357672</v>
      </c>
      <c r="E10" s="5">
        <f t="shared" si="1"/>
        <v>10990.851649357672</v>
      </c>
      <c r="F10" s="5">
        <f t="shared" si="2"/>
        <v>3890.26306351528</v>
      </c>
      <c r="G10" s="5">
        <f t="shared" si="3"/>
        <v>16600.588585842394</v>
      </c>
      <c r="H10" s="23">
        <f t="shared" ref="H10:H37" si="11">benefits*B10/expnorm</f>
        <v>9984.5912451408258</v>
      </c>
      <c r="I10" s="5">
        <f t="shared" si="4"/>
        <v>25976.119765029631</v>
      </c>
      <c r="J10" s="23"/>
      <c r="K10" s="23">
        <f t="shared" si="5"/>
        <v>33.20117717168479</v>
      </c>
      <c r="L10" s="23"/>
      <c r="M10" s="23">
        <f t="shared" si="6"/>
        <v>26009.320942201317</v>
      </c>
      <c r="N10" s="23">
        <f>J10+L10+Grade12!I10</f>
        <v>25974.136366503109</v>
      </c>
      <c r="O10" s="23">
        <f t="shared" si="7"/>
        <v>21.603329478698566</v>
      </c>
      <c r="P10" s="23">
        <f t="shared" si="8"/>
        <v>21.287471621960588</v>
      </c>
      <c r="Q10" s="23"/>
    </row>
    <row r="11" spans="1:17" x14ac:dyDescent="0.2">
      <c r="A11" s="5">
        <v>20</v>
      </c>
      <c r="B11" s="1">
        <f t="shared" si="9"/>
        <v>1.0249999999999999</v>
      </c>
      <c r="C11" s="5">
        <f t="shared" si="10"/>
        <v>22367.543067722694</v>
      </c>
      <c r="D11" s="5">
        <f t="shared" si="0"/>
        <v>21954.722940591608</v>
      </c>
      <c r="E11" s="5">
        <f t="shared" si="1"/>
        <v>12454.722940591608</v>
      </c>
      <c r="F11" s="5">
        <f t="shared" si="2"/>
        <v>4368.2170401031599</v>
      </c>
      <c r="G11" s="5">
        <f t="shared" si="3"/>
        <v>17586.505900488446</v>
      </c>
      <c r="H11" s="23">
        <f t="shared" si="11"/>
        <v>10234.206026269345</v>
      </c>
      <c r="I11" s="5">
        <f t="shared" si="4"/>
        <v>27196.425359155361</v>
      </c>
      <c r="J11" s="23"/>
      <c r="K11" s="23">
        <f t="shared" si="5"/>
        <v>35.173011800976894</v>
      </c>
      <c r="L11" s="23"/>
      <c r="M11" s="23">
        <f t="shared" si="6"/>
        <v>27231.598370956337</v>
      </c>
      <c r="N11" s="23">
        <f>J11+L11+Grade12!I11</f>
        <v>26536.941880665683</v>
      </c>
      <c r="O11" s="23">
        <f t="shared" si="7"/>
        <v>426.51908503846175</v>
      </c>
      <c r="P11" s="23">
        <f t="shared" si="8"/>
        <v>414.13816460863728</v>
      </c>
      <c r="Q11" s="23"/>
    </row>
    <row r="12" spans="1:17" x14ac:dyDescent="0.2">
      <c r="A12" s="5">
        <v>21</v>
      </c>
      <c r="B12" s="1">
        <f t="shared" si="9"/>
        <v>1.0506249999999999</v>
      </c>
      <c r="C12" s="5">
        <f t="shared" si="10"/>
        <v>22926.731644415762</v>
      </c>
      <c r="D12" s="5">
        <f t="shared" si="0"/>
        <v>22479.801014106401</v>
      </c>
      <c r="E12" s="5">
        <f t="shared" si="1"/>
        <v>12979.801014106401</v>
      </c>
      <c r="F12" s="5">
        <f t="shared" si="2"/>
        <v>4539.6550311057399</v>
      </c>
      <c r="G12" s="5">
        <f t="shared" si="3"/>
        <v>17940.145983000661</v>
      </c>
      <c r="H12" s="23">
        <f t="shared" si="11"/>
        <v>10490.061176926079</v>
      </c>
      <c r="I12" s="5">
        <f t="shared" si="4"/>
        <v>27790.31342813425</v>
      </c>
      <c r="J12" s="23"/>
      <c r="K12" s="23">
        <f t="shared" si="5"/>
        <v>35.880291966001323</v>
      </c>
      <c r="L12" s="23"/>
      <c r="M12" s="23">
        <f t="shared" si="6"/>
        <v>27826.193720100251</v>
      </c>
      <c r="N12" s="23">
        <f>J12+L12+Grade12!I12</f>
        <v>27113.817532682322</v>
      </c>
      <c r="O12" s="23">
        <f t="shared" si="7"/>
        <v>437.39897907460858</v>
      </c>
      <c r="P12" s="23">
        <f t="shared" si="8"/>
        <v>418.49275453531351</v>
      </c>
      <c r="Q12" s="23"/>
    </row>
    <row r="13" spans="1:17" x14ac:dyDescent="0.2">
      <c r="A13" s="5">
        <v>22</v>
      </c>
      <c r="B13" s="1">
        <f t="shared" si="9"/>
        <v>1.0768906249999999</v>
      </c>
      <c r="C13" s="5">
        <f t="shared" si="10"/>
        <v>23499.899935526155</v>
      </c>
      <c r="D13" s="5">
        <f t="shared" si="0"/>
        <v>23018.006039459058</v>
      </c>
      <c r="E13" s="5">
        <f t="shared" si="1"/>
        <v>13518.006039459058</v>
      </c>
      <c r="F13" s="5">
        <f t="shared" si="2"/>
        <v>4715.3789718833823</v>
      </c>
      <c r="G13" s="5">
        <f t="shared" si="3"/>
        <v>18302.627067575675</v>
      </c>
      <c r="H13" s="23">
        <f t="shared" si="11"/>
        <v>10752.312706349232</v>
      </c>
      <c r="I13" s="5">
        <f t="shared" si="4"/>
        <v>28399.048698837607</v>
      </c>
      <c r="J13" s="23"/>
      <c r="K13" s="23">
        <f t="shared" si="5"/>
        <v>36.605254135151348</v>
      </c>
      <c r="L13" s="23"/>
      <c r="M13" s="23">
        <f t="shared" si="6"/>
        <v>28435.65395297276</v>
      </c>
      <c r="N13" s="23">
        <f>J13+L13+Grade12!I13</f>
        <v>27705.11507599938</v>
      </c>
      <c r="O13" s="23">
        <f t="shared" si="7"/>
        <v>448.55087046165437</v>
      </c>
      <c r="P13" s="23">
        <f t="shared" si="8"/>
        <v>422.8879155410541</v>
      </c>
      <c r="Q13" s="23"/>
    </row>
    <row r="14" spans="1:17" x14ac:dyDescent="0.2">
      <c r="A14" s="5">
        <v>23</v>
      </c>
      <c r="B14" s="1">
        <f t="shared" si="9"/>
        <v>1.1038128906249998</v>
      </c>
      <c r="C14" s="5">
        <f t="shared" si="10"/>
        <v>24087.397433914306</v>
      </c>
      <c r="D14" s="5">
        <f t="shared" si="0"/>
        <v>23569.666190445532</v>
      </c>
      <c r="E14" s="5">
        <f t="shared" si="1"/>
        <v>14069.666190445532</v>
      </c>
      <c r="F14" s="5">
        <f t="shared" si="2"/>
        <v>4895.4960111804667</v>
      </c>
      <c r="G14" s="5">
        <f t="shared" si="3"/>
        <v>18674.170179265064</v>
      </c>
      <c r="H14" s="23">
        <f t="shared" si="11"/>
        <v>11021.12052400796</v>
      </c>
      <c r="I14" s="5">
        <f t="shared" si="4"/>
        <v>29023.00235130854</v>
      </c>
      <c r="J14" s="23"/>
      <c r="K14" s="23">
        <f t="shared" si="5"/>
        <v>37.34834035853013</v>
      </c>
      <c r="L14" s="23"/>
      <c r="M14" s="23">
        <f t="shared" si="6"/>
        <v>29060.35069166707</v>
      </c>
      <c r="N14" s="23">
        <f>J14+L14+Grade12!I14</f>
        <v>28311.19505789936</v>
      </c>
      <c r="O14" s="23">
        <f t="shared" si="7"/>
        <v>459.98155913337382</v>
      </c>
      <c r="P14" s="23">
        <f t="shared" si="8"/>
        <v>427.32409825738256</v>
      </c>
      <c r="Q14" s="23"/>
    </row>
    <row r="15" spans="1:17" x14ac:dyDescent="0.2">
      <c r="A15" s="5">
        <v>24</v>
      </c>
      <c r="B15" s="1">
        <f t="shared" si="9"/>
        <v>1.1314082128906247</v>
      </c>
      <c r="C15" s="5">
        <f t="shared" si="10"/>
        <v>24689.58236976216</v>
      </c>
      <c r="D15" s="5">
        <f t="shared" si="0"/>
        <v>24135.117845206667</v>
      </c>
      <c r="E15" s="5">
        <f t="shared" si="1"/>
        <v>14635.117845206667</v>
      </c>
      <c r="F15" s="5">
        <f t="shared" si="2"/>
        <v>5080.115976459977</v>
      </c>
      <c r="G15" s="5">
        <f t="shared" si="3"/>
        <v>19055.001868746691</v>
      </c>
      <c r="H15" s="23">
        <f t="shared" si="11"/>
        <v>11296.648537108158</v>
      </c>
      <c r="I15" s="5">
        <f t="shared" si="4"/>
        <v>29662.554845091254</v>
      </c>
      <c r="J15" s="23"/>
      <c r="K15" s="23">
        <f t="shared" si="5"/>
        <v>38.110003737493379</v>
      </c>
      <c r="L15" s="23"/>
      <c r="M15" s="23">
        <f t="shared" si="6"/>
        <v>29700.664848828746</v>
      </c>
      <c r="N15" s="23">
        <f>J15+L15+Grade12!I15</f>
        <v>28932.427039346843</v>
      </c>
      <c r="O15" s="23">
        <f t="shared" si="7"/>
        <v>471.69801502188898</v>
      </c>
      <c r="P15" s="23">
        <f t="shared" si="8"/>
        <v>431.80175717964772</v>
      </c>
      <c r="Q15" s="23"/>
    </row>
    <row r="16" spans="1:17" x14ac:dyDescent="0.2">
      <c r="A16" s="5">
        <v>25</v>
      </c>
      <c r="B16" s="1">
        <f t="shared" si="9"/>
        <v>1.1596934182128902</v>
      </c>
      <c r="C16" s="5">
        <f t="shared" si="10"/>
        <v>25306.821929006212</v>
      </c>
      <c r="D16" s="5">
        <f t="shared" si="0"/>
        <v>24714.705791336833</v>
      </c>
      <c r="E16" s="5">
        <f t="shared" si="1"/>
        <v>15214.705791336833</v>
      </c>
      <c r="F16" s="5">
        <f t="shared" si="2"/>
        <v>5269.3514408714764</v>
      </c>
      <c r="G16" s="5">
        <f t="shared" si="3"/>
        <v>19445.354350465357</v>
      </c>
      <c r="H16" s="23">
        <f t="shared" si="11"/>
        <v>11579.064750535861</v>
      </c>
      <c r="I16" s="5">
        <f t="shared" si="4"/>
        <v>30318.096151218531</v>
      </c>
      <c r="J16" s="23"/>
      <c r="K16" s="23">
        <f t="shared" si="5"/>
        <v>38.890708700930716</v>
      </c>
      <c r="L16" s="23"/>
      <c r="M16" s="23">
        <f t="shared" si="6"/>
        <v>30356.986859919463</v>
      </c>
      <c r="N16" s="23">
        <f>J16+L16+Grade12!I16</f>
        <v>29569.189820330517</v>
      </c>
      <c r="O16" s="23">
        <f t="shared" si="7"/>
        <v>483.70738230761214</v>
      </c>
      <c r="P16" s="23">
        <f t="shared" si="8"/>
        <v>436.32135071518502</v>
      </c>
      <c r="Q16" s="23"/>
    </row>
    <row r="17" spans="1:17" x14ac:dyDescent="0.2">
      <c r="A17" s="5">
        <v>26</v>
      </c>
      <c r="B17" s="1">
        <f t="shared" si="9"/>
        <v>1.1886857536682125</v>
      </c>
      <c r="C17" s="5">
        <f t="shared" si="10"/>
        <v>25939.492477231372</v>
      </c>
      <c r="D17" s="5">
        <f t="shared" si="0"/>
        <v>25308.783436120259</v>
      </c>
      <c r="E17" s="5">
        <f t="shared" si="1"/>
        <v>15808.783436120259</v>
      </c>
      <c r="F17" s="5">
        <f t="shared" si="2"/>
        <v>5463.3177918932643</v>
      </c>
      <c r="G17" s="5">
        <f t="shared" si="3"/>
        <v>19845.465644226995</v>
      </c>
      <c r="H17" s="23">
        <f t="shared" si="11"/>
        <v>11868.541369299261</v>
      </c>
      <c r="I17" s="5">
        <f t="shared" si="4"/>
        <v>30990.025989999001</v>
      </c>
      <c r="J17" s="23"/>
      <c r="K17" s="23">
        <f t="shared" si="5"/>
        <v>39.690931288453989</v>
      </c>
      <c r="L17" s="23"/>
      <c r="M17" s="23">
        <f t="shared" si="6"/>
        <v>31029.716921287454</v>
      </c>
      <c r="N17" s="23">
        <f>J17+L17+Grade12!I17</f>
        <v>30221.871670838773</v>
      </c>
      <c r="O17" s="23">
        <f t="shared" si="7"/>
        <v>496.0169837754911</v>
      </c>
      <c r="P17" s="23">
        <f t="shared" si="8"/>
        <v>440.88334123186854</v>
      </c>
      <c r="Q17" s="23"/>
    </row>
    <row r="18" spans="1:17" x14ac:dyDescent="0.2">
      <c r="A18" s="5">
        <v>27</v>
      </c>
      <c r="B18" s="1">
        <f t="shared" si="9"/>
        <v>1.2184028975099177</v>
      </c>
      <c r="C18" s="5">
        <f t="shared" si="10"/>
        <v>26587.979789162153</v>
      </c>
      <c r="D18" s="5">
        <f t="shared" si="0"/>
        <v>25917.713022023261</v>
      </c>
      <c r="E18" s="5">
        <f t="shared" si="1"/>
        <v>16417.713022023261</v>
      </c>
      <c r="F18" s="5">
        <f t="shared" si="2"/>
        <v>5662.1333016905946</v>
      </c>
      <c r="G18" s="5">
        <f t="shared" si="3"/>
        <v>20255.579720332666</v>
      </c>
      <c r="H18" s="23">
        <f t="shared" si="11"/>
        <v>12165.254903531741</v>
      </c>
      <c r="I18" s="5">
        <f t="shared" si="4"/>
        <v>31678.754074748969</v>
      </c>
      <c r="J18" s="23"/>
      <c r="K18" s="23">
        <f t="shared" si="5"/>
        <v>40.511159440665331</v>
      </c>
      <c r="L18" s="23"/>
      <c r="M18" s="23">
        <f t="shared" si="6"/>
        <v>31719.265234189636</v>
      </c>
      <c r="N18" s="23">
        <f>J18+L18+Grade12!I18</f>
        <v>30890.870567609742</v>
      </c>
      <c r="O18" s="23">
        <f t="shared" si="7"/>
        <v>508.63432528005433</v>
      </c>
      <c r="P18" s="23">
        <f t="shared" si="8"/>
        <v>445.48819510691931</v>
      </c>
      <c r="Q18" s="23"/>
    </row>
    <row r="19" spans="1:17" x14ac:dyDescent="0.2">
      <c r="A19" s="5">
        <v>28</v>
      </c>
      <c r="B19" s="1">
        <f t="shared" si="9"/>
        <v>1.2488629699476654</v>
      </c>
      <c r="C19" s="5">
        <f t="shared" si="10"/>
        <v>27252.679283891201</v>
      </c>
      <c r="D19" s="5">
        <f t="shared" si="0"/>
        <v>26541.865847573838</v>
      </c>
      <c r="E19" s="5">
        <f t="shared" si="1"/>
        <v>17041.865847573838</v>
      </c>
      <c r="F19" s="5">
        <f t="shared" si="2"/>
        <v>5865.9191992328579</v>
      </c>
      <c r="G19" s="5">
        <f t="shared" si="3"/>
        <v>20675.946648340978</v>
      </c>
      <c r="H19" s="23">
        <f t="shared" si="11"/>
        <v>12469.386276120031</v>
      </c>
      <c r="I19" s="5">
        <f t="shared" si="4"/>
        <v>32384.700361617688</v>
      </c>
      <c r="J19" s="23"/>
      <c r="K19" s="23">
        <f t="shared" si="5"/>
        <v>41.351893296681958</v>
      </c>
      <c r="L19" s="23"/>
      <c r="M19" s="23">
        <f t="shared" si="6"/>
        <v>32426.052254914372</v>
      </c>
      <c r="N19" s="23">
        <f>J19+L19+Grade12!I19</f>
        <v>31576.594436799991</v>
      </c>
      <c r="O19" s="23">
        <f t="shared" si="7"/>
        <v>521.56710032222873</v>
      </c>
      <c r="P19" s="23">
        <f t="shared" si="8"/>
        <v>450.13638277619663</v>
      </c>
      <c r="Q19" s="23"/>
    </row>
    <row r="20" spans="1:17" x14ac:dyDescent="0.2">
      <c r="A20" s="5">
        <v>29</v>
      </c>
      <c r="B20" s="1">
        <f t="shared" si="9"/>
        <v>1.2800845441963571</v>
      </c>
      <c r="C20" s="5">
        <f t="shared" si="10"/>
        <v>27933.996265988484</v>
      </c>
      <c r="D20" s="5">
        <f t="shared" si="0"/>
        <v>27181.622493763185</v>
      </c>
      <c r="E20" s="5">
        <f t="shared" si="1"/>
        <v>17681.622493763185</v>
      </c>
      <c r="F20" s="5">
        <f t="shared" si="2"/>
        <v>6074.7997442136802</v>
      </c>
      <c r="G20" s="5">
        <f t="shared" si="3"/>
        <v>21106.822749549505</v>
      </c>
      <c r="H20" s="23">
        <f t="shared" si="11"/>
        <v>12781.120933023032</v>
      </c>
      <c r="I20" s="5">
        <f t="shared" si="4"/>
        <v>33108.295305658132</v>
      </c>
      <c r="J20" s="23"/>
      <c r="K20" s="23">
        <f t="shared" si="5"/>
        <v>42.213645499099009</v>
      </c>
      <c r="L20" s="23"/>
      <c r="M20" s="23">
        <f t="shared" si="6"/>
        <v>33150.50895115723</v>
      </c>
      <c r="N20" s="23">
        <f>J20+L20+Grade12!I20</f>
        <v>32279.461402719986</v>
      </c>
      <c r="O20" s="23">
        <f t="shared" si="7"/>
        <v>534.82319474046835</v>
      </c>
      <c r="P20" s="23">
        <f t="shared" si="8"/>
        <v>454.82837878375312</v>
      </c>
      <c r="Q20" s="23"/>
    </row>
    <row r="21" spans="1:17" x14ac:dyDescent="0.2">
      <c r="A21" s="5">
        <v>30</v>
      </c>
      <c r="B21" s="1">
        <f t="shared" si="9"/>
        <v>1.312086657801266</v>
      </c>
      <c r="C21" s="5">
        <f t="shared" si="10"/>
        <v>28632.346172638194</v>
      </c>
      <c r="D21" s="5">
        <f t="shared" si="0"/>
        <v>27837.373056107263</v>
      </c>
      <c r="E21" s="5">
        <f t="shared" si="1"/>
        <v>18337.373056107263</v>
      </c>
      <c r="F21" s="5">
        <f t="shared" si="2"/>
        <v>6288.9023028190213</v>
      </c>
      <c r="G21" s="5">
        <f t="shared" si="3"/>
        <v>21548.470753288242</v>
      </c>
      <c r="H21" s="23">
        <f t="shared" si="11"/>
        <v>13100.648956348607</v>
      </c>
      <c r="I21" s="5">
        <f t="shared" si="4"/>
        <v>33849.980123299581</v>
      </c>
      <c r="J21" s="23"/>
      <c r="K21" s="23">
        <f t="shared" si="5"/>
        <v>43.096941506576485</v>
      </c>
      <c r="L21" s="23"/>
      <c r="M21" s="23">
        <f t="shared" si="6"/>
        <v>33893.077064806159</v>
      </c>
      <c r="N21" s="23">
        <f>J21+L21+Grade12!I21</f>
        <v>32999.90004278798</v>
      </c>
      <c r="O21" s="23">
        <f t="shared" si="7"/>
        <v>548.41069151916122</v>
      </c>
      <c r="P21" s="23">
        <f t="shared" si="8"/>
        <v>459.56466183175701</v>
      </c>
      <c r="Q21" s="23"/>
    </row>
    <row r="22" spans="1:17" x14ac:dyDescent="0.2">
      <c r="A22" s="5">
        <v>31</v>
      </c>
      <c r="B22" s="1">
        <f t="shared" si="9"/>
        <v>1.3448888242462975</v>
      </c>
      <c r="C22" s="5">
        <f t="shared" si="10"/>
        <v>29348.154826954145</v>
      </c>
      <c r="D22" s="5">
        <f t="shared" si="0"/>
        <v>28509.517382509941</v>
      </c>
      <c r="E22" s="5">
        <f t="shared" si="1"/>
        <v>19009.517382509941</v>
      </c>
      <c r="F22" s="5">
        <f t="shared" si="2"/>
        <v>6508.3574253894958</v>
      </c>
      <c r="G22" s="5">
        <f t="shared" si="3"/>
        <v>22001.159957120446</v>
      </c>
      <c r="H22" s="23">
        <f t="shared" si="11"/>
        <v>13428.165180257321</v>
      </c>
      <c r="I22" s="5">
        <f t="shared" si="4"/>
        <v>34610.207061382069</v>
      </c>
      <c r="J22" s="23"/>
      <c r="K22" s="23">
        <f t="shared" si="5"/>
        <v>44.002319914240893</v>
      </c>
      <c r="L22" s="23"/>
      <c r="M22" s="23">
        <f t="shared" si="6"/>
        <v>34654.209381296307</v>
      </c>
      <c r="N22" s="23">
        <f>J22+L22+Grade12!I22</f>
        <v>33738.349648857678</v>
      </c>
      <c r="O22" s="23">
        <f t="shared" si="7"/>
        <v>562.33787571731955</v>
      </c>
      <c r="P22" s="23">
        <f t="shared" si="8"/>
        <v>464.34571483084812</v>
      </c>
      <c r="Q22" s="23"/>
    </row>
    <row r="23" spans="1:17" x14ac:dyDescent="0.2">
      <c r="A23" s="5">
        <v>32</v>
      </c>
      <c r="B23" s="1">
        <f t="shared" si="9"/>
        <v>1.3785110448524549</v>
      </c>
      <c r="C23" s="5">
        <f t="shared" si="10"/>
        <v>30081.858697627998</v>
      </c>
      <c r="D23" s="5">
        <f t="shared" si="0"/>
        <v>29198.465317072692</v>
      </c>
      <c r="E23" s="5">
        <f t="shared" si="1"/>
        <v>19698.465317072692</v>
      </c>
      <c r="F23" s="5">
        <f t="shared" si="2"/>
        <v>6733.2989260242339</v>
      </c>
      <c r="G23" s="5">
        <f t="shared" si="3"/>
        <v>22465.166391048457</v>
      </c>
      <c r="H23" s="23">
        <f t="shared" si="11"/>
        <v>13763.869309763753</v>
      </c>
      <c r="I23" s="5">
        <f t="shared" si="4"/>
        <v>35389.439672916618</v>
      </c>
      <c r="J23" s="23"/>
      <c r="K23" s="23">
        <f t="shared" si="5"/>
        <v>44.930332782096912</v>
      </c>
      <c r="L23" s="23"/>
      <c r="M23" s="23">
        <f t="shared" si="6"/>
        <v>35434.370005698715</v>
      </c>
      <c r="N23" s="23">
        <f>J23+L23+Grade12!I23</f>
        <v>34495.260495079121</v>
      </c>
      <c r="O23" s="23">
        <f t="shared" si="7"/>
        <v>576.61323952043085</v>
      </c>
      <c r="P23" s="23">
        <f t="shared" si="8"/>
        <v>469.17202495082165</v>
      </c>
      <c r="Q23" s="23"/>
    </row>
    <row r="24" spans="1:17" x14ac:dyDescent="0.2">
      <c r="A24" s="5">
        <v>33</v>
      </c>
      <c r="B24" s="1">
        <f t="shared" si="9"/>
        <v>1.4129738209737661</v>
      </c>
      <c r="C24" s="5">
        <f t="shared" si="10"/>
        <v>30833.905165068692</v>
      </c>
      <c r="D24" s="5">
        <f t="shared" si="0"/>
        <v>29904.636949999502</v>
      </c>
      <c r="E24" s="5">
        <f t="shared" si="1"/>
        <v>20404.636949999502</v>
      </c>
      <c r="F24" s="5">
        <f t="shared" si="2"/>
        <v>6963.8639641748377</v>
      </c>
      <c r="G24" s="5">
        <f t="shared" si="3"/>
        <v>22940.772985824664</v>
      </c>
      <c r="H24" s="23">
        <f t="shared" si="11"/>
        <v>14107.966042507845</v>
      </c>
      <c r="I24" s="5">
        <f t="shared" si="4"/>
        <v>36188.153099739531</v>
      </c>
      <c r="J24" s="23"/>
      <c r="K24" s="23">
        <f t="shared" si="5"/>
        <v>45.881545971649331</v>
      </c>
      <c r="L24" s="23"/>
      <c r="M24" s="23">
        <f t="shared" si="6"/>
        <v>36234.034645711181</v>
      </c>
      <c r="N24" s="23">
        <f>J24+L24+Grade12!I24</f>
        <v>35271.094112456107</v>
      </c>
      <c r="O24" s="23">
        <f t="shared" si="7"/>
        <v>591.2454874186152</v>
      </c>
      <c r="P24" s="23">
        <f t="shared" si="8"/>
        <v>474.04408367170561</v>
      </c>
      <c r="Q24" s="23"/>
    </row>
    <row r="25" spans="1:17" x14ac:dyDescent="0.2">
      <c r="A25" s="5">
        <v>34</v>
      </c>
      <c r="B25" s="1">
        <f t="shared" si="9"/>
        <v>1.4482981664981105</v>
      </c>
      <c r="C25" s="5">
        <f t="shared" si="10"/>
        <v>31604.752794195414</v>
      </c>
      <c r="D25" s="5">
        <f t="shared" si="0"/>
        <v>30628.462873749493</v>
      </c>
      <c r="E25" s="5">
        <f t="shared" si="1"/>
        <v>21128.462873749493</v>
      </c>
      <c r="F25" s="5">
        <f t="shared" si="2"/>
        <v>7200.1931282792093</v>
      </c>
      <c r="G25" s="5">
        <f t="shared" si="3"/>
        <v>23428.269745470283</v>
      </c>
      <c r="H25" s="23">
        <f t="shared" si="11"/>
        <v>14460.665193570545</v>
      </c>
      <c r="I25" s="5">
        <f t="shared" si="4"/>
        <v>37006.834362233029</v>
      </c>
      <c r="J25" s="23"/>
      <c r="K25" s="23">
        <f t="shared" si="5"/>
        <v>46.85653949094057</v>
      </c>
      <c r="L25" s="23"/>
      <c r="M25" s="23">
        <f t="shared" si="6"/>
        <v>37053.690901723967</v>
      </c>
      <c r="N25" s="23">
        <f>J25+L25+Grade12!I25</f>
        <v>36066.323570267501</v>
      </c>
      <c r="O25" s="23">
        <f t="shared" si="7"/>
        <v>606.24354151427133</v>
      </c>
      <c r="P25" s="23">
        <f t="shared" si="8"/>
        <v>478.96238683525087</v>
      </c>
      <c r="Q25" s="23"/>
    </row>
    <row r="26" spans="1:17" x14ac:dyDescent="0.2">
      <c r="A26" s="5">
        <v>35</v>
      </c>
      <c r="B26" s="1">
        <f t="shared" si="9"/>
        <v>1.4845056206605631</v>
      </c>
      <c r="C26" s="5">
        <f t="shared" si="10"/>
        <v>32394.871614050298</v>
      </c>
      <c r="D26" s="5">
        <f t="shared" si="0"/>
        <v>31370.38444559323</v>
      </c>
      <c r="E26" s="5">
        <f t="shared" si="1"/>
        <v>21870.38444559323</v>
      </c>
      <c r="F26" s="5">
        <f t="shared" si="2"/>
        <v>7442.4305214861897</v>
      </c>
      <c r="G26" s="5">
        <f t="shared" si="3"/>
        <v>23927.953924107042</v>
      </c>
      <c r="H26" s="23">
        <f t="shared" si="11"/>
        <v>14822.181823409806</v>
      </c>
      <c r="I26" s="5">
        <f t="shared" si="4"/>
        <v>37845.982656288848</v>
      </c>
      <c r="J26" s="23"/>
      <c r="K26" s="23">
        <f t="shared" si="5"/>
        <v>47.855907848214088</v>
      </c>
      <c r="L26" s="23"/>
      <c r="M26" s="23">
        <f t="shared" si="6"/>
        <v>37893.838564137062</v>
      </c>
      <c r="N26" s="23">
        <f>J26+L26+Grade12!I26</f>
        <v>36881.433764524183</v>
      </c>
      <c r="O26" s="23">
        <f t="shared" si="7"/>
        <v>621.61654696230789</v>
      </c>
      <c r="P26" s="23">
        <f t="shared" si="8"/>
        <v>483.92743469673474</v>
      </c>
      <c r="Q26" s="23"/>
    </row>
    <row r="27" spans="1:17" x14ac:dyDescent="0.2">
      <c r="A27" s="5">
        <v>36</v>
      </c>
      <c r="B27" s="1">
        <f t="shared" si="9"/>
        <v>1.521618261177077</v>
      </c>
      <c r="C27" s="5">
        <f t="shared" si="10"/>
        <v>33204.743404401554</v>
      </c>
      <c r="D27" s="5">
        <f t="shared" si="0"/>
        <v>32130.85405673306</v>
      </c>
      <c r="E27" s="5">
        <f t="shared" si="1"/>
        <v>22630.85405673306</v>
      </c>
      <c r="F27" s="5">
        <f t="shared" si="2"/>
        <v>7690.7238495233441</v>
      </c>
      <c r="G27" s="5">
        <f t="shared" si="3"/>
        <v>24440.130207209717</v>
      </c>
      <c r="H27" s="23">
        <f t="shared" si="11"/>
        <v>15192.736368995049</v>
      </c>
      <c r="I27" s="5">
        <f t="shared" si="4"/>
        <v>38706.10965769607</v>
      </c>
      <c r="J27" s="23"/>
      <c r="K27" s="23">
        <f t="shared" si="5"/>
        <v>48.880260414419432</v>
      </c>
      <c r="L27" s="23"/>
      <c r="M27" s="23">
        <f t="shared" si="6"/>
        <v>38754.989918110492</v>
      </c>
      <c r="N27" s="23">
        <f>J27+L27+Grade12!I27</f>
        <v>37716.92171363729</v>
      </c>
      <c r="O27" s="23">
        <f t="shared" si="7"/>
        <v>637.37387754654435</v>
      </c>
      <c r="P27" s="23">
        <f t="shared" si="8"/>
        <v>488.93973197729071</v>
      </c>
      <c r="Q27" s="23"/>
    </row>
    <row r="28" spans="1:17" x14ac:dyDescent="0.2">
      <c r="A28" s="5">
        <v>37</v>
      </c>
      <c r="B28" s="1">
        <f t="shared" si="9"/>
        <v>1.559658717706504</v>
      </c>
      <c r="C28" s="5">
        <f t="shared" si="10"/>
        <v>34034.861989511592</v>
      </c>
      <c r="D28" s="5">
        <f t="shared" si="0"/>
        <v>32910.33540815139</v>
      </c>
      <c r="E28" s="5">
        <f t="shared" si="1"/>
        <v>23410.33540815139</v>
      </c>
      <c r="F28" s="5">
        <f t="shared" si="2"/>
        <v>7945.224510761429</v>
      </c>
      <c r="G28" s="5">
        <f t="shared" si="3"/>
        <v>24965.110897389961</v>
      </c>
      <c r="H28" s="23">
        <f t="shared" si="11"/>
        <v>15572.554778219926</v>
      </c>
      <c r="I28" s="5">
        <f t="shared" si="4"/>
        <v>39587.739834138469</v>
      </c>
      <c r="J28" s="23"/>
      <c r="K28" s="23">
        <f t="shared" si="5"/>
        <v>49.930221794779925</v>
      </c>
      <c r="L28" s="23"/>
      <c r="M28" s="23">
        <f t="shared" si="6"/>
        <v>39637.670055933246</v>
      </c>
      <c r="N28" s="23">
        <f>J28+L28+Grade12!I28</f>
        <v>38573.296861478222</v>
      </c>
      <c r="O28" s="23">
        <f t="shared" si="7"/>
        <v>653.5251413953863</v>
      </c>
      <c r="P28" s="23">
        <f t="shared" si="8"/>
        <v>493.99978791653865</v>
      </c>
      <c r="Q28" s="23"/>
    </row>
    <row r="29" spans="1:17" x14ac:dyDescent="0.2">
      <c r="A29" s="5">
        <v>38</v>
      </c>
      <c r="B29" s="1">
        <f t="shared" si="9"/>
        <v>1.5986501856491666</v>
      </c>
      <c r="C29" s="5">
        <f t="shared" si="10"/>
        <v>34885.733539249384</v>
      </c>
      <c r="D29" s="5">
        <f t="shared" si="0"/>
        <v>33709.303793355175</v>
      </c>
      <c r="E29" s="5">
        <f t="shared" si="1"/>
        <v>24209.303793355175</v>
      </c>
      <c r="F29" s="5">
        <f t="shared" si="2"/>
        <v>8206.0876885304642</v>
      </c>
      <c r="G29" s="5">
        <f t="shared" si="3"/>
        <v>25503.216104824711</v>
      </c>
      <c r="H29" s="23">
        <f t="shared" si="11"/>
        <v>15961.868647675425</v>
      </c>
      <c r="I29" s="5">
        <f t="shared" si="4"/>
        <v>40491.410764991932</v>
      </c>
      <c r="J29" s="23"/>
      <c r="K29" s="23">
        <f t="shared" si="5"/>
        <v>51.006432209649425</v>
      </c>
      <c r="L29" s="23"/>
      <c r="M29" s="23">
        <f t="shared" si="6"/>
        <v>40542.417197201583</v>
      </c>
      <c r="N29" s="23">
        <f>J29+L29+Grade12!I29</f>
        <v>39451.081388015169</v>
      </c>
      <c r="O29" s="23">
        <f t="shared" si="7"/>
        <v>670.0801868404568</v>
      </c>
      <c r="P29" s="23">
        <f t="shared" si="8"/>
        <v>499.10811632567533</v>
      </c>
      <c r="Q29" s="23"/>
    </row>
    <row r="30" spans="1:17" x14ac:dyDescent="0.2">
      <c r="A30" s="5">
        <v>39</v>
      </c>
      <c r="B30" s="1">
        <f t="shared" si="9"/>
        <v>1.6386164402903955</v>
      </c>
      <c r="C30" s="5">
        <f t="shared" si="10"/>
        <v>35757.87687773061</v>
      </c>
      <c r="D30" s="5">
        <f t="shared" si="0"/>
        <v>34528.246388189044</v>
      </c>
      <c r="E30" s="5">
        <f t="shared" si="1"/>
        <v>25028.246388189044</v>
      </c>
      <c r="F30" s="5">
        <f t="shared" si="2"/>
        <v>8473.4724457437223</v>
      </c>
      <c r="G30" s="5">
        <f t="shared" si="3"/>
        <v>26054.773942445321</v>
      </c>
      <c r="H30" s="23">
        <f t="shared" si="11"/>
        <v>16360.915363867307</v>
      </c>
      <c r="I30" s="5">
        <f t="shared" si="4"/>
        <v>41417.673469116722</v>
      </c>
      <c r="J30" s="23"/>
      <c r="K30" s="23">
        <f t="shared" si="5"/>
        <v>52.109547884890645</v>
      </c>
      <c r="L30" s="23"/>
      <c r="M30" s="23">
        <f t="shared" si="6"/>
        <v>41469.78301700161</v>
      </c>
      <c r="N30" s="23">
        <f>J30+L30+Grade12!I30</f>
        <v>40350.810527715556</v>
      </c>
      <c r="O30" s="23">
        <f t="shared" si="7"/>
        <v>687.04910842163918</v>
      </c>
      <c r="P30" s="23">
        <f t="shared" si="8"/>
        <v>504.2652356409418</v>
      </c>
      <c r="Q30" s="23"/>
    </row>
    <row r="31" spans="1:17" x14ac:dyDescent="0.2">
      <c r="A31" s="5">
        <v>40</v>
      </c>
      <c r="B31" s="1">
        <f t="shared" si="9"/>
        <v>1.6795818512976552</v>
      </c>
      <c r="C31" s="5">
        <f t="shared" si="10"/>
        <v>36651.823799673875</v>
      </c>
      <c r="D31" s="5">
        <f t="shared" si="0"/>
        <v>35367.662547893771</v>
      </c>
      <c r="E31" s="5">
        <f t="shared" si="1"/>
        <v>25867.662547893771</v>
      </c>
      <c r="F31" s="5">
        <f t="shared" si="2"/>
        <v>8747.5418218873165</v>
      </c>
      <c r="G31" s="5">
        <f t="shared" si="3"/>
        <v>26620.120726006455</v>
      </c>
      <c r="H31" s="23">
        <f t="shared" si="11"/>
        <v>16769.93824796399</v>
      </c>
      <c r="I31" s="5">
        <f t="shared" si="4"/>
        <v>42367.092740844644</v>
      </c>
      <c r="J31" s="23"/>
      <c r="K31" s="23">
        <f t="shared" si="5"/>
        <v>53.24024145201291</v>
      </c>
      <c r="L31" s="23"/>
      <c r="M31" s="23">
        <f t="shared" si="6"/>
        <v>42420.332982296655</v>
      </c>
      <c r="N31" s="23">
        <f>J31+L31+Grade12!I31</f>
        <v>41273.032895908444</v>
      </c>
      <c r="O31" s="23">
        <f t="shared" si="7"/>
        <v>704.44225304236306</v>
      </c>
      <c r="P31" s="23">
        <f t="shared" si="8"/>
        <v>509.47166897759934</v>
      </c>
      <c r="Q31" s="23"/>
    </row>
    <row r="32" spans="1:17" x14ac:dyDescent="0.2">
      <c r="A32" s="5">
        <v>41</v>
      </c>
      <c r="B32" s="1">
        <f t="shared" si="9"/>
        <v>1.7215713975800966</v>
      </c>
      <c r="C32" s="5">
        <f t="shared" si="10"/>
        <v>37568.119394665722</v>
      </c>
      <c r="D32" s="5">
        <f t="shared" si="0"/>
        <v>36228.064111591113</v>
      </c>
      <c r="E32" s="5">
        <f t="shared" si="1"/>
        <v>26728.064111591113</v>
      </c>
      <c r="F32" s="5">
        <f t="shared" si="2"/>
        <v>9028.4629324344987</v>
      </c>
      <c r="G32" s="5">
        <f t="shared" si="3"/>
        <v>27199.601179156612</v>
      </c>
      <c r="H32" s="23">
        <f t="shared" si="11"/>
        <v>17189.186704163087</v>
      </c>
      <c r="I32" s="5">
        <f t="shared" si="4"/>
        <v>43340.247494365751</v>
      </c>
      <c r="J32" s="23"/>
      <c r="K32" s="23">
        <f t="shared" si="5"/>
        <v>54.399202358313225</v>
      </c>
      <c r="L32" s="23"/>
      <c r="M32" s="23">
        <f t="shared" si="6"/>
        <v>43394.646696724063</v>
      </c>
      <c r="N32" s="23">
        <f>J32+L32+Grade12!I32</f>
        <v>42218.31082330615</v>
      </c>
      <c r="O32" s="23">
        <f t="shared" si="7"/>
        <v>722.27022627859901</v>
      </c>
      <c r="P32" s="23">
        <f t="shared" si="8"/>
        <v>514.72794418420835</v>
      </c>
      <c r="Q32" s="23"/>
    </row>
    <row r="33" spans="1:17" x14ac:dyDescent="0.2">
      <c r="A33" s="5">
        <v>42</v>
      </c>
      <c r="B33" s="1">
        <f t="shared" si="9"/>
        <v>1.7646106825195991</v>
      </c>
      <c r="C33" s="5">
        <f t="shared" si="10"/>
        <v>38507.322379532365</v>
      </c>
      <c r="D33" s="5">
        <f t="shared" si="0"/>
        <v>37109.975714380889</v>
      </c>
      <c r="E33" s="5">
        <f t="shared" si="1"/>
        <v>27609.975714380889</v>
      </c>
      <c r="F33" s="5">
        <f t="shared" si="2"/>
        <v>9316.4070707453611</v>
      </c>
      <c r="G33" s="5">
        <f t="shared" si="3"/>
        <v>27793.568643635528</v>
      </c>
      <c r="H33" s="23">
        <f t="shared" si="11"/>
        <v>17618.916371767165</v>
      </c>
      <c r="I33" s="5">
        <f t="shared" si="4"/>
        <v>44337.731116724899</v>
      </c>
      <c r="J33" s="23"/>
      <c r="K33" s="23">
        <f t="shared" si="5"/>
        <v>55.587137287271055</v>
      </c>
      <c r="L33" s="23"/>
      <c r="M33" s="23">
        <f t="shared" si="6"/>
        <v>44393.318254012171</v>
      </c>
      <c r="N33" s="23">
        <f>J33+L33+Grade12!I33</f>
        <v>43187.220698888799</v>
      </c>
      <c r="O33" s="23">
        <f t="shared" si="7"/>
        <v>740.54389884574971</v>
      </c>
      <c r="P33" s="23">
        <f t="shared" si="8"/>
        <v>520.03459389746433</v>
      </c>
      <c r="Q33" s="23"/>
    </row>
    <row r="34" spans="1:17" x14ac:dyDescent="0.2">
      <c r="A34" s="5">
        <v>43</v>
      </c>
      <c r="B34" s="1">
        <f t="shared" si="9"/>
        <v>1.8087259495825889</v>
      </c>
      <c r="C34" s="5">
        <f t="shared" si="10"/>
        <v>39470.005439020671</v>
      </c>
      <c r="D34" s="5">
        <f t="shared" si="0"/>
        <v>38013.93510724041</v>
      </c>
      <c r="E34" s="5">
        <f t="shared" si="1"/>
        <v>28513.93510724041</v>
      </c>
      <c r="F34" s="5">
        <f t="shared" si="2"/>
        <v>9611.5498125139929</v>
      </c>
      <c r="G34" s="5">
        <f t="shared" si="3"/>
        <v>28402.385294726417</v>
      </c>
      <c r="H34" s="23">
        <f t="shared" si="11"/>
        <v>18059.389281061343</v>
      </c>
      <c r="I34" s="5">
        <f t="shared" si="4"/>
        <v>45360.151829643015</v>
      </c>
      <c r="J34" s="23"/>
      <c r="K34" s="23">
        <f t="shared" si="5"/>
        <v>56.804770589452836</v>
      </c>
      <c r="L34" s="23"/>
      <c r="M34" s="23">
        <f t="shared" si="6"/>
        <v>45416.956600232465</v>
      </c>
      <c r="N34" s="23">
        <f>J34+L34+Grade12!I34</f>
        <v>44180.353321361021</v>
      </c>
      <c r="O34" s="23">
        <f t="shared" si="7"/>
        <v>759.27441322706841</v>
      </c>
      <c r="P34" s="23">
        <f t="shared" si="8"/>
        <v>525.39215559737386</v>
      </c>
      <c r="Q34" s="23"/>
    </row>
    <row r="35" spans="1:17" x14ac:dyDescent="0.2">
      <c r="A35" s="5">
        <v>44</v>
      </c>
      <c r="B35" s="1">
        <f t="shared" si="9"/>
        <v>1.8539440983221533</v>
      </c>
      <c r="C35" s="5">
        <f t="shared" si="10"/>
        <v>40456.755574996176</v>
      </c>
      <c r="D35" s="5">
        <f t="shared" si="0"/>
        <v>38940.493484921411</v>
      </c>
      <c r="E35" s="5">
        <f t="shared" si="1"/>
        <v>29440.493484921411</v>
      </c>
      <c r="F35" s="5">
        <f t="shared" si="2"/>
        <v>9914.071122826841</v>
      </c>
      <c r="G35" s="5">
        <f t="shared" si="3"/>
        <v>29026.42236209457</v>
      </c>
      <c r="H35" s="23">
        <f t="shared" si="11"/>
        <v>18510.874013087876</v>
      </c>
      <c r="I35" s="5">
        <f t="shared" si="4"/>
        <v>46408.133060384091</v>
      </c>
      <c r="J35" s="23"/>
      <c r="K35" s="23">
        <f t="shared" si="5"/>
        <v>58.052844724189143</v>
      </c>
      <c r="L35" s="23"/>
      <c r="M35" s="23">
        <f t="shared" si="6"/>
        <v>46466.185905108279</v>
      </c>
      <c r="N35" s="23">
        <f>J35+L35+Grade12!I35</f>
        <v>45198.31425939504</v>
      </c>
      <c r="O35" s="23">
        <f t="shared" si="7"/>
        <v>778.47319046792938</v>
      </c>
      <c r="P35" s="23">
        <f t="shared" si="8"/>
        <v>530.80117166297293</v>
      </c>
      <c r="Q35" s="23"/>
    </row>
    <row r="36" spans="1:17" x14ac:dyDescent="0.2">
      <c r="A36" s="5">
        <v>45</v>
      </c>
      <c r="B36" s="1">
        <f t="shared" si="9"/>
        <v>1.9002927007802071</v>
      </c>
      <c r="C36" s="5">
        <f t="shared" si="10"/>
        <v>41468.174464371084</v>
      </c>
      <c r="D36" s="5">
        <f t="shared" si="0"/>
        <v>39890.215822044447</v>
      </c>
      <c r="E36" s="5">
        <f t="shared" si="1"/>
        <v>30390.215822044447</v>
      </c>
      <c r="F36" s="5">
        <f t="shared" si="2"/>
        <v>10224.155465897511</v>
      </c>
      <c r="G36" s="5">
        <f t="shared" si="3"/>
        <v>29666.060356146936</v>
      </c>
      <c r="H36" s="23">
        <f t="shared" si="11"/>
        <v>18973.645863415069</v>
      </c>
      <c r="I36" s="5">
        <f t="shared" si="4"/>
        <v>47482.313821893687</v>
      </c>
      <c r="J36" s="23"/>
      <c r="K36" s="23">
        <f t="shared" si="5"/>
        <v>59.332120712293872</v>
      </c>
      <c r="L36" s="23"/>
      <c r="M36" s="23">
        <f t="shared" si="6"/>
        <v>47541.645942605981</v>
      </c>
      <c r="N36" s="23">
        <f>J36+L36+Grade12!I36</f>
        <v>46241.724220879914</v>
      </c>
      <c r="O36" s="23">
        <f t="shared" si="7"/>
        <v>798.151937139805</v>
      </c>
      <c r="P36" s="23">
        <f t="shared" si="8"/>
        <v>536.26218942839739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1.9478000182997122</v>
      </c>
      <c r="C37" s="5">
        <f t="shared" ref="C37:C56" si="13">pretaxincome*B37/expnorm</f>
        <v>42504.878825980362</v>
      </c>
      <c r="D37" s="5">
        <f t="shared" ref="D37:D56" si="14">IF(A37&lt;startage,1,0)*(C37*(1-initialunempprob))+IF(A37=startage,1,0)*(C37*(1-unempprob))+IF(A37&gt;startage,1,0)*(C37*(1-unempprob)+unempprob*300*52)</f>
        <v>40863.681217595564</v>
      </c>
      <c r="E37" s="5">
        <f t="shared" si="1"/>
        <v>31363.681217595564</v>
      </c>
      <c r="F37" s="5">
        <f t="shared" si="2"/>
        <v>10541.99191754495</v>
      </c>
      <c r="G37" s="5">
        <f t="shared" si="3"/>
        <v>30321.689300050613</v>
      </c>
      <c r="H37" s="23">
        <f t="shared" si="11"/>
        <v>19447.987010000445</v>
      </c>
      <c r="I37" s="5">
        <f t="shared" ref="I37:I56" si="15">G37+IF(A37&lt;startage,1,0)*(H37*(1-initialunempprob))+IF(A37&gt;=startage,1,0)*(H37*(1-unempprob))</f>
        <v>48583.349102441032</v>
      </c>
      <c r="J37" s="23"/>
      <c r="K37" s="23">
        <f t="shared" ref="K37:K56" si="16">IF(A37&gt;=startage,1,0)*0.002*G37</f>
        <v>60.643378600101229</v>
      </c>
      <c r="L37" s="23"/>
      <c r="M37" s="23">
        <f t="shared" si="6"/>
        <v>48643.992481041132</v>
      </c>
      <c r="N37" s="23">
        <f>J37+L37+Grade12!I37</f>
        <v>47311.219431401914</v>
      </c>
      <c r="O37" s="23">
        <f t="shared" si="7"/>
        <v>818.32265247848056</v>
      </c>
      <c r="P37" s="23">
        <f t="shared" ref="P37:P68" si="17">O37/return^(A37-startage+1)</f>
        <v>541.77576123950416</v>
      </c>
      <c r="Q37" s="23"/>
    </row>
    <row r="38" spans="1:17" x14ac:dyDescent="0.2">
      <c r="A38" s="5">
        <v>47</v>
      </c>
      <c r="B38" s="1">
        <f t="shared" si="12"/>
        <v>1.9964950187572048</v>
      </c>
      <c r="C38" s="5">
        <f t="shared" si="13"/>
        <v>43567.500796629865</v>
      </c>
      <c r="D38" s="5">
        <f t="shared" si="14"/>
        <v>41861.483248035445</v>
      </c>
      <c r="E38" s="5">
        <f t="shared" si="1"/>
        <v>32361.483248035445</v>
      </c>
      <c r="F38" s="5">
        <f t="shared" si="2"/>
        <v>10867.774280483573</v>
      </c>
      <c r="G38" s="5">
        <f t="shared" si="3"/>
        <v>30993.708967551873</v>
      </c>
      <c r="H38" s="23">
        <f t="shared" ref="H38:H56" si="18">benefits*B38/expnorm</f>
        <v>19934.186685250454</v>
      </c>
      <c r="I38" s="5">
        <f t="shared" si="15"/>
        <v>49711.91026500205</v>
      </c>
      <c r="J38" s="23"/>
      <c r="K38" s="23">
        <f t="shared" si="16"/>
        <v>61.98741793510375</v>
      </c>
      <c r="L38" s="23"/>
      <c r="M38" s="23">
        <f t="shared" si="6"/>
        <v>49773.897682937153</v>
      </c>
      <c r="N38" s="23">
        <f>J38+L38+Grade12!I38</f>
        <v>48407.452022186961</v>
      </c>
      <c r="O38" s="23">
        <f t="shared" si="7"/>
        <v>838.99763570061884</v>
      </c>
      <c r="P38" s="23">
        <f t="shared" si="17"/>
        <v>547.34244451088739</v>
      </c>
      <c r="Q38" s="23"/>
    </row>
    <row r="39" spans="1:17" x14ac:dyDescent="0.2">
      <c r="A39" s="5">
        <v>48</v>
      </c>
      <c r="B39" s="1">
        <f t="shared" si="12"/>
        <v>2.0464073942261352</v>
      </c>
      <c r="C39" s="5">
        <f t="shared" si="13"/>
        <v>44656.688316545617</v>
      </c>
      <c r="D39" s="5">
        <f t="shared" si="14"/>
        <v>42884.230329236336</v>
      </c>
      <c r="E39" s="5">
        <f t="shared" si="1"/>
        <v>33384.230329236336</v>
      </c>
      <c r="F39" s="5">
        <f t="shared" si="2"/>
        <v>11201.701202495664</v>
      </c>
      <c r="G39" s="5">
        <f t="shared" si="3"/>
        <v>31682.529126740672</v>
      </c>
      <c r="H39" s="23">
        <f t="shared" si="18"/>
        <v>20432.541352381722</v>
      </c>
      <c r="I39" s="5">
        <f t="shared" si="15"/>
        <v>50868.685456627107</v>
      </c>
      <c r="J39" s="23"/>
      <c r="K39" s="23">
        <f t="shared" si="16"/>
        <v>63.365058253481344</v>
      </c>
      <c r="L39" s="23"/>
      <c r="M39" s="23">
        <f t="shared" si="6"/>
        <v>50932.05051488059</v>
      </c>
      <c r="N39" s="23">
        <f>J39+L39+Grade12!I39</f>
        <v>49531.090427741627</v>
      </c>
      <c r="O39" s="23">
        <f t="shared" si="7"/>
        <v>860.1894935033223</v>
      </c>
      <c r="P39" s="23">
        <f t="shared" si="17"/>
        <v>552.96280178341999</v>
      </c>
      <c r="Q39" s="23"/>
    </row>
    <row r="40" spans="1:17" x14ac:dyDescent="0.2">
      <c r="A40" s="5">
        <v>49</v>
      </c>
      <c r="B40" s="1">
        <f t="shared" si="12"/>
        <v>2.097567579081788</v>
      </c>
      <c r="C40" s="5">
        <f t="shared" si="13"/>
        <v>45773.105524459243</v>
      </c>
      <c r="D40" s="5">
        <f t="shared" si="14"/>
        <v>43932.546087467228</v>
      </c>
      <c r="E40" s="5">
        <f t="shared" si="1"/>
        <v>34432.546087467228</v>
      </c>
      <c r="F40" s="5">
        <f t="shared" si="2"/>
        <v>11543.976297558049</v>
      </c>
      <c r="G40" s="5">
        <f t="shared" si="3"/>
        <v>32388.569789909179</v>
      </c>
      <c r="H40" s="23">
        <f t="shared" si="18"/>
        <v>20943.35488619126</v>
      </c>
      <c r="I40" s="5">
        <f t="shared" si="15"/>
        <v>52054.380028042775</v>
      </c>
      <c r="J40" s="23"/>
      <c r="K40" s="23">
        <f t="shared" si="16"/>
        <v>64.777139579818353</v>
      </c>
      <c r="L40" s="23"/>
      <c r="M40" s="23">
        <f t="shared" si="6"/>
        <v>52119.157167622594</v>
      </c>
      <c r="N40" s="23">
        <f>J40+L40+Grade12!I40</f>
        <v>50682.819793435177</v>
      </c>
      <c r="O40" s="23">
        <f t="shared" si="7"/>
        <v>881.91114775107337</v>
      </c>
      <c r="P40" s="23">
        <f t="shared" si="17"/>
        <v>558.63740078220189</v>
      </c>
      <c r="Q40" s="23"/>
    </row>
    <row r="41" spans="1:17" x14ac:dyDescent="0.2">
      <c r="A41" s="5">
        <v>50</v>
      </c>
      <c r="B41" s="1">
        <f t="shared" si="12"/>
        <v>2.1500067685588333</v>
      </c>
      <c r="C41" s="5">
        <f t="shared" si="13"/>
        <v>46917.433162570735</v>
      </c>
      <c r="D41" s="5">
        <f t="shared" si="14"/>
        <v>45007.069739653918</v>
      </c>
      <c r="E41" s="5">
        <f t="shared" si="1"/>
        <v>35507.069739653918</v>
      </c>
      <c r="F41" s="5">
        <f t="shared" si="2"/>
        <v>11995.515243962396</v>
      </c>
      <c r="G41" s="5">
        <f t="shared" si="3"/>
        <v>33011.554495691526</v>
      </c>
      <c r="H41" s="23">
        <f t="shared" si="18"/>
        <v>21466.938758346045</v>
      </c>
      <c r="I41" s="5">
        <f t="shared" si="15"/>
        <v>53169.009989778468</v>
      </c>
      <c r="J41" s="23"/>
      <c r="K41" s="23">
        <f t="shared" si="16"/>
        <v>66.023108991383054</v>
      </c>
      <c r="L41" s="23"/>
      <c r="M41" s="23">
        <f t="shared" si="6"/>
        <v>53235.033098769847</v>
      </c>
      <c r="N41" s="23">
        <f>J41+L41+Grade12!I41</f>
        <v>51863.342393271043</v>
      </c>
      <c r="O41" s="23">
        <f t="shared" ref="O41:O69" si="19">IF(A41&lt;startage,1,0)*(M41-N41)+IF(A41&gt;=startage,1,0)*(completionprob*(part*(I41-N41)+K41))</f>
        <v>842.21809317626787</v>
      </c>
      <c r="P41" s="23">
        <f t="shared" si="17"/>
        <v>525.69413995342757</v>
      </c>
      <c r="Q41" s="23"/>
    </row>
    <row r="42" spans="1:17" x14ac:dyDescent="0.2">
      <c r="A42" s="5">
        <v>51</v>
      </c>
      <c r="B42" s="1">
        <f t="shared" si="12"/>
        <v>2.2037569377728037</v>
      </c>
      <c r="C42" s="5">
        <f t="shared" si="13"/>
        <v>48090.36899163499</v>
      </c>
      <c r="D42" s="5">
        <f t="shared" si="14"/>
        <v>46108.456483145259</v>
      </c>
      <c r="E42" s="5">
        <f t="shared" si="1"/>
        <v>36608.456483145259</v>
      </c>
      <c r="F42" s="5">
        <f t="shared" si="2"/>
        <v>12465.256690061453</v>
      </c>
      <c r="G42" s="5">
        <f t="shared" si="3"/>
        <v>33643.199793083804</v>
      </c>
      <c r="H42" s="23">
        <f t="shared" si="18"/>
        <v>22003.612227304693</v>
      </c>
      <c r="I42" s="5">
        <f t="shared" si="15"/>
        <v>54304.591674522911</v>
      </c>
      <c r="J42" s="23"/>
      <c r="K42" s="23">
        <f t="shared" si="16"/>
        <v>67.286399586167605</v>
      </c>
      <c r="L42" s="23"/>
      <c r="M42" s="23">
        <f t="shared" si="6"/>
        <v>54371.878074109081</v>
      </c>
      <c r="N42" s="23">
        <f>J42+L42+Grade12!I42</f>
        <v>52998.236071988271</v>
      </c>
      <c r="O42" s="23">
        <f t="shared" si="19"/>
        <v>843.41618930217624</v>
      </c>
      <c r="P42" s="23">
        <f t="shared" si="17"/>
        <v>518.74496520920059</v>
      </c>
      <c r="Q42" s="23"/>
    </row>
    <row r="43" spans="1:17" x14ac:dyDescent="0.2">
      <c r="A43" s="5">
        <v>52</v>
      </c>
      <c r="B43" s="1">
        <f t="shared" si="12"/>
        <v>2.2588508612171236</v>
      </c>
      <c r="C43" s="5">
        <f t="shared" si="13"/>
        <v>49292.628216425866</v>
      </c>
      <c r="D43" s="5">
        <f t="shared" si="14"/>
        <v>47237.377895223886</v>
      </c>
      <c r="E43" s="5">
        <f t="shared" si="1"/>
        <v>37737.377895223886</v>
      </c>
      <c r="F43" s="5">
        <f t="shared" si="2"/>
        <v>12946.741672312988</v>
      </c>
      <c r="G43" s="5">
        <f t="shared" si="3"/>
        <v>34290.6362229109</v>
      </c>
      <c r="H43" s="23">
        <f t="shared" si="18"/>
        <v>22553.70253298731</v>
      </c>
      <c r="I43" s="5">
        <f t="shared" si="15"/>
        <v>55468.562901385987</v>
      </c>
      <c r="J43" s="23"/>
      <c r="K43" s="23">
        <f t="shared" si="16"/>
        <v>68.581272445821796</v>
      </c>
      <c r="L43" s="23"/>
      <c r="M43" s="23">
        <f t="shared" si="6"/>
        <v>55537.14417383181</v>
      </c>
      <c r="N43" s="23">
        <f>J43+L43+Grade12!I43</f>
        <v>54129.101078787979</v>
      </c>
      <c r="O43" s="23">
        <f t="shared" si="19"/>
        <v>864.53846035691174</v>
      </c>
      <c r="P43" s="23">
        <f t="shared" si="17"/>
        <v>523.96185701463219</v>
      </c>
      <c r="Q43" s="23"/>
    </row>
    <row r="44" spans="1:17" x14ac:dyDescent="0.2">
      <c r="A44" s="5">
        <v>53</v>
      </c>
      <c r="B44" s="1">
        <f t="shared" si="12"/>
        <v>2.3153221327475517</v>
      </c>
      <c r="C44" s="5">
        <f t="shared" si="13"/>
        <v>50524.943921836515</v>
      </c>
      <c r="D44" s="5">
        <f t="shared" si="14"/>
        <v>48394.52234260449</v>
      </c>
      <c r="E44" s="5">
        <f t="shared" si="1"/>
        <v>38894.52234260449</v>
      </c>
      <c r="F44" s="5">
        <f t="shared" si="2"/>
        <v>13440.263779120814</v>
      </c>
      <c r="G44" s="5">
        <f t="shared" si="3"/>
        <v>34954.258563483672</v>
      </c>
      <c r="H44" s="23">
        <f t="shared" si="18"/>
        <v>23117.545096311991</v>
      </c>
      <c r="I44" s="5">
        <f t="shared" si="15"/>
        <v>56661.633408920636</v>
      </c>
      <c r="J44" s="23"/>
      <c r="K44" s="23">
        <f t="shared" si="16"/>
        <v>69.90851712696734</v>
      </c>
      <c r="L44" s="23"/>
      <c r="M44" s="23">
        <f t="shared" si="6"/>
        <v>56731.541926047605</v>
      </c>
      <c r="N44" s="23">
        <f>J44+L44+Grade12!I44</f>
        <v>55288.237710757661</v>
      </c>
      <c r="O44" s="23">
        <f t="shared" si="19"/>
        <v>886.1887881880242</v>
      </c>
      <c r="P44" s="23">
        <f t="shared" si="17"/>
        <v>529.23066245547591</v>
      </c>
      <c r="Q44" s="23"/>
    </row>
    <row r="45" spans="1:17" x14ac:dyDescent="0.2">
      <c r="A45" s="5">
        <v>54</v>
      </c>
      <c r="B45" s="1">
        <f t="shared" si="12"/>
        <v>2.3732051860662402</v>
      </c>
      <c r="C45" s="5">
        <f t="shared" si="13"/>
        <v>51788.067519882425</v>
      </c>
      <c r="D45" s="5">
        <f t="shared" si="14"/>
        <v>49580.595401169601</v>
      </c>
      <c r="E45" s="5">
        <f t="shared" si="1"/>
        <v>40080.595401169601</v>
      </c>
      <c r="F45" s="5">
        <f t="shared" si="2"/>
        <v>13946.123938598834</v>
      </c>
      <c r="G45" s="5">
        <f t="shared" si="3"/>
        <v>35634.471462570771</v>
      </c>
      <c r="H45" s="23">
        <f t="shared" si="18"/>
        <v>23695.483723719786</v>
      </c>
      <c r="I45" s="5">
        <f t="shared" si="15"/>
        <v>57884.530679143652</v>
      </c>
      <c r="J45" s="23"/>
      <c r="K45" s="23">
        <f t="shared" si="16"/>
        <v>71.268942925141545</v>
      </c>
      <c r="L45" s="23"/>
      <c r="M45" s="23">
        <f t="shared" si="6"/>
        <v>57955.799622068793</v>
      </c>
      <c r="N45" s="23">
        <f>J45+L45+Grade12!I45</f>
        <v>56476.352758526613</v>
      </c>
      <c r="O45" s="23">
        <f t="shared" si="19"/>
        <v>908.38037421489912</v>
      </c>
      <c r="P45" s="23">
        <f t="shared" si="17"/>
        <v>534.55190615475476</v>
      </c>
      <c r="Q45" s="23"/>
    </row>
    <row r="46" spans="1:17" x14ac:dyDescent="0.2">
      <c r="A46" s="5">
        <v>55</v>
      </c>
      <c r="B46" s="1">
        <f t="shared" si="12"/>
        <v>2.4325353157178964</v>
      </c>
      <c r="C46" s="5">
        <f t="shared" si="13"/>
        <v>53082.769207879486</v>
      </c>
      <c r="D46" s="5">
        <f t="shared" si="14"/>
        <v>50796.320286198839</v>
      </c>
      <c r="E46" s="5">
        <f t="shared" si="1"/>
        <v>41296.320286198839</v>
      </c>
      <c r="F46" s="5">
        <f t="shared" si="2"/>
        <v>14464.630602063806</v>
      </c>
      <c r="G46" s="5">
        <f t="shared" si="3"/>
        <v>36331.689684135032</v>
      </c>
      <c r="H46" s="23">
        <f t="shared" si="18"/>
        <v>24287.870816812781</v>
      </c>
      <c r="I46" s="5">
        <f t="shared" si="15"/>
        <v>59138.000381122234</v>
      </c>
      <c r="J46" s="23"/>
      <c r="K46" s="23">
        <f t="shared" si="16"/>
        <v>72.663379368270071</v>
      </c>
      <c r="L46" s="23"/>
      <c r="M46" s="23">
        <f t="shared" si="6"/>
        <v>59210.663760490505</v>
      </c>
      <c r="N46" s="23">
        <f>J46+L46+Grade12!I46</f>
        <v>57694.170682489777</v>
      </c>
      <c r="O46" s="23">
        <f t="shared" si="19"/>
        <v>931.12674989244624</v>
      </c>
      <c r="P46" s="23">
        <f t="shared" si="17"/>
        <v>539.92611791909258</v>
      </c>
      <c r="Q46" s="23"/>
    </row>
    <row r="47" spans="1:17" x14ac:dyDescent="0.2">
      <c r="A47" s="5">
        <v>56</v>
      </c>
      <c r="B47" s="1">
        <f t="shared" si="12"/>
        <v>2.4933486986108435</v>
      </c>
      <c r="C47" s="5">
        <f t="shared" si="13"/>
        <v>54409.838438076469</v>
      </c>
      <c r="D47" s="5">
        <f t="shared" si="14"/>
        <v>52042.438293353807</v>
      </c>
      <c r="E47" s="5">
        <f t="shared" si="1"/>
        <v>42542.438293353807</v>
      </c>
      <c r="F47" s="5">
        <f t="shared" si="2"/>
        <v>14996.099932115398</v>
      </c>
      <c r="G47" s="5">
        <f t="shared" si="3"/>
        <v>37046.338361238406</v>
      </c>
      <c r="H47" s="23">
        <f t="shared" si="18"/>
        <v>24895.067587233098</v>
      </c>
      <c r="I47" s="5">
        <f t="shared" si="15"/>
        <v>60422.806825650288</v>
      </c>
      <c r="J47" s="23"/>
      <c r="K47" s="23">
        <f t="shared" si="16"/>
        <v>74.09267672247681</v>
      </c>
      <c r="L47" s="23"/>
      <c r="M47" s="23">
        <f t="shared" si="6"/>
        <v>60496.899502372762</v>
      </c>
      <c r="N47" s="23">
        <f>J47+L47+Grade12!I47</f>
        <v>58942.43405455201</v>
      </c>
      <c r="O47" s="23">
        <f t="shared" si="19"/>
        <v>954.44178496194377</v>
      </c>
      <c r="P47" s="23">
        <f t="shared" si="17"/>
        <v>545.35383279161522</v>
      </c>
      <c r="Q47" s="23"/>
    </row>
    <row r="48" spans="1:17" x14ac:dyDescent="0.2">
      <c r="A48" s="5">
        <v>57</v>
      </c>
      <c r="B48" s="1">
        <f t="shared" si="12"/>
        <v>2.555682416076114</v>
      </c>
      <c r="C48" s="5">
        <f t="shared" si="13"/>
        <v>55770.084399028368</v>
      </c>
      <c r="D48" s="5">
        <f t="shared" si="14"/>
        <v>53319.709250687636</v>
      </c>
      <c r="E48" s="5">
        <f t="shared" si="1"/>
        <v>43819.709250687636</v>
      </c>
      <c r="F48" s="5">
        <f t="shared" si="2"/>
        <v>15540.855995418277</v>
      </c>
      <c r="G48" s="5">
        <f t="shared" si="3"/>
        <v>37778.853255269358</v>
      </c>
      <c r="H48" s="23">
        <f t="shared" si="18"/>
        <v>25517.444276913924</v>
      </c>
      <c r="I48" s="5">
        <f t="shared" si="15"/>
        <v>61739.733431291534</v>
      </c>
      <c r="J48" s="23"/>
      <c r="K48" s="23">
        <f t="shared" si="16"/>
        <v>75.557706510538722</v>
      </c>
      <c r="L48" s="23"/>
      <c r="M48" s="23">
        <f t="shared" si="6"/>
        <v>61815.291137802073</v>
      </c>
      <c r="N48" s="23">
        <f>J48+L48+Grade12!I48</f>
        <v>60221.904010915816</v>
      </c>
      <c r="O48" s="23">
        <f t="shared" si="19"/>
        <v>978.3396959081615</v>
      </c>
      <c r="P48" s="23">
        <f t="shared" si="17"/>
        <v>550.83559110537328</v>
      </c>
      <c r="Q48" s="23"/>
    </row>
    <row r="49" spans="1:17" x14ac:dyDescent="0.2">
      <c r="A49" s="5">
        <v>58</v>
      </c>
      <c r="B49" s="1">
        <f t="shared" si="12"/>
        <v>2.6195744764780171</v>
      </c>
      <c r="C49" s="5">
        <f t="shared" si="13"/>
        <v>57164.336509004082</v>
      </c>
      <c r="D49" s="5">
        <f t="shared" si="14"/>
        <v>54628.911981954836</v>
      </c>
      <c r="E49" s="5">
        <f t="shared" si="1"/>
        <v>45128.911981954836</v>
      </c>
      <c r="F49" s="5">
        <f t="shared" si="2"/>
        <v>16099.230960303739</v>
      </c>
      <c r="G49" s="5">
        <f t="shared" si="3"/>
        <v>38529.681021651093</v>
      </c>
      <c r="H49" s="23">
        <f t="shared" si="18"/>
        <v>26155.380383836771</v>
      </c>
      <c r="I49" s="5">
        <f t="shared" si="15"/>
        <v>63089.583202073823</v>
      </c>
      <c r="J49" s="23"/>
      <c r="K49" s="23">
        <f t="shared" si="16"/>
        <v>77.059362043302187</v>
      </c>
      <c r="L49" s="23"/>
      <c r="M49" s="23">
        <f t="shared" si="6"/>
        <v>63166.642564117123</v>
      </c>
      <c r="N49" s="23">
        <f>J49+L49+Grade12!I49</f>
        <v>61533.360716188705</v>
      </c>
      <c r="O49" s="23">
        <f t="shared" si="19"/>
        <v>1002.8350546280503</v>
      </c>
      <c r="P49" s="23">
        <f t="shared" si="17"/>
        <v>556.37193853736301</v>
      </c>
      <c r="Q49" s="23"/>
    </row>
    <row r="50" spans="1:17" x14ac:dyDescent="0.2">
      <c r="A50" s="5">
        <v>59</v>
      </c>
      <c r="B50" s="1">
        <f t="shared" si="12"/>
        <v>2.6850638383899672</v>
      </c>
      <c r="C50" s="5">
        <f t="shared" si="13"/>
        <v>58593.444921729169</v>
      </c>
      <c r="D50" s="5">
        <f t="shared" si="14"/>
        <v>55970.844781503693</v>
      </c>
      <c r="E50" s="5">
        <f t="shared" si="1"/>
        <v>46470.844781503693</v>
      </c>
      <c r="F50" s="5">
        <f t="shared" si="2"/>
        <v>16671.565299311325</v>
      </c>
      <c r="G50" s="5">
        <f t="shared" si="3"/>
        <v>39299.279482192367</v>
      </c>
      <c r="H50" s="23">
        <f t="shared" si="18"/>
        <v>26809.26489343269</v>
      </c>
      <c r="I50" s="5">
        <f t="shared" si="15"/>
        <v>64473.179217125667</v>
      </c>
      <c r="J50" s="23"/>
      <c r="K50" s="23">
        <f t="shared" si="16"/>
        <v>78.598558964384736</v>
      </c>
      <c r="L50" s="23"/>
      <c r="M50" s="23">
        <f t="shared" si="6"/>
        <v>64551.77777609005</v>
      </c>
      <c r="N50" s="23">
        <f>J50+L50+Grade12!I50</f>
        <v>62877.603839093419</v>
      </c>
      <c r="O50" s="23">
        <f t="shared" si="19"/>
        <v>1027.9427973159327</v>
      </c>
      <c r="P50" s="23">
        <f t="shared" si="17"/>
        <v>561.96342616295181</v>
      </c>
      <c r="Q50" s="23"/>
    </row>
    <row r="51" spans="1:17" x14ac:dyDescent="0.2">
      <c r="A51" s="5">
        <v>60</v>
      </c>
      <c r="B51" s="1">
        <f t="shared" si="12"/>
        <v>2.7521904343497163</v>
      </c>
      <c r="C51" s="5">
        <f t="shared" si="13"/>
        <v>60058.281044772404</v>
      </c>
      <c r="D51" s="5">
        <f t="shared" si="14"/>
        <v>57346.325901041288</v>
      </c>
      <c r="E51" s="5">
        <f t="shared" si="1"/>
        <v>47846.325901041288</v>
      </c>
      <c r="F51" s="5">
        <f t="shared" si="2"/>
        <v>17258.20799679411</v>
      </c>
      <c r="G51" s="5">
        <f t="shared" si="3"/>
        <v>40088.117904247178</v>
      </c>
      <c r="H51" s="23">
        <f t="shared" si="18"/>
        <v>27479.496515768504</v>
      </c>
      <c r="I51" s="5">
        <f t="shared" si="15"/>
        <v>65891.365132553809</v>
      </c>
      <c r="J51" s="23"/>
      <c r="K51" s="23">
        <f t="shared" si="16"/>
        <v>80.176235808494354</v>
      </c>
      <c r="L51" s="23"/>
      <c r="M51" s="23">
        <f t="shared" si="6"/>
        <v>65971.541368362305</v>
      </c>
      <c r="N51" s="23">
        <f>J51+L51+Grade12!I51</f>
        <v>64255.453040070752</v>
      </c>
      <c r="O51" s="23">
        <f t="shared" si="19"/>
        <v>1053.6782335710122</v>
      </c>
      <c r="P51" s="23">
        <f t="shared" si="17"/>
        <v>567.61061051094021</v>
      </c>
      <c r="Q51" s="23"/>
    </row>
    <row r="52" spans="1:17" x14ac:dyDescent="0.2">
      <c r="A52" s="5">
        <v>61</v>
      </c>
      <c r="B52" s="1">
        <f t="shared" si="12"/>
        <v>2.8209951952084591</v>
      </c>
      <c r="C52" s="5">
        <f t="shared" si="13"/>
        <v>61559.738070891704</v>
      </c>
      <c r="D52" s="5">
        <f t="shared" si="14"/>
        <v>58756.194048567311</v>
      </c>
      <c r="E52" s="5">
        <f t="shared" si="1"/>
        <v>49256.194048567311</v>
      </c>
      <c r="F52" s="5">
        <f t="shared" si="2"/>
        <v>17859.51676171396</v>
      </c>
      <c r="G52" s="5">
        <f t="shared" si="3"/>
        <v>40896.677286853352</v>
      </c>
      <c r="H52" s="23">
        <f t="shared" si="18"/>
        <v>28166.483928662718</v>
      </c>
      <c r="I52" s="5">
        <f t="shared" si="15"/>
        <v>67345.005695867643</v>
      </c>
      <c r="J52" s="23"/>
      <c r="K52" s="23">
        <f t="shared" si="16"/>
        <v>81.793354573706708</v>
      </c>
      <c r="L52" s="23"/>
      <c r="M52" s="23">
        <f t="shared" si="6"/>
        <v>67426.799050441346</v>
      </c>
      <c r="N52" s="23">
        <f>J52+L52+Grade12!I52</f>
        <v>65667.748471072526</v>
      </c>
      <c r="O52" s="23">
        <f t="shared" si="19"/>
        <v>1080.0570557324581</v>
      </c>
      <c r="P52" s="23">
        <f t="shared" si="17"/>
        <v>573.31405361909913</v>
      </c>
      <c r="Q52" s="23"/>
    </row>
    <row r="53" spans="1:17" x14ac:dyDescent="0.2">
      <c r="A53" s="5">
        <v>62</v>
      </c>
      <c r="B53" s="1">
        <f t="shared" si="12"/>
        <v>2.8915200750886707</v>
      </c>
      <c r="C53" s="5">
        <f t="shared" si="13"/>
        <v>63098.731522664006</v>
      </c>
      <c r="D53" s="5">
        <f t="shared" si="14"/>
        <v>60201.308899781507</v>
      </c>
      <c r="E53" s="5">
        <f t="shared" si="1"/>
        <v>50701.308899781507</v>
      </c>
      <c r="F53" s="5">
        <f t="shared" si="2"/>
        <v>18475.858245756812</v>
      </c>
      <c r="G53" s="5">
        <f t="shared" si="3"/>
        <v>41725.450654024695</v>
      </c>
      <c r="H53" s="23">
        <f t="shared" si="18"/>
        <v>28870.646026879283</v>
      </c>
      <c r="I53" s="5">
        <f t="shared" si="15"/>
        <v>68834.987273264342</v>
      </c>
      <c r="J53" s="23"/>
      <c r="K53" s="23">
        <f t="shared" si="16"/>
        <v>83.450901308049396</v>
      </c>
      <c r="L53" s="23"/>
      <c r="M53" s="23">
        <f t="shared" si="6"/>
        <v>68918.438174572395</v>
      </c>
      <c r="N53" s="23">
        <f>J53+L53+Grade12!I53</f>
        <v>67115.35128784932</v>
      </c>
      <c r="O53" s="23">
        <f t="shared" si="19"/>
        <v>1107.0953484479655</v>
      </c>
      <c r="P53" s="23">
        <f t="shared" si="17"/>
        <v>579.07432309030128</v>
      </c>
      <c r="Q53" s="23"/>
    </row>
    <row r="54" spans="1:17" x14ac:dyDescent="0.2">
      <c r="A54" s="5">
        <v>63</v>
      </c>
      <c r="B54" s="1">
        <f t="shared" si="12"/>
        <v>2.9638080769658868</v>
      </c>
      <c r="C54" s="5">
        <f t="shared" si="13"/>
        <v>64676.199810730592</v>
      </c>
      <c r="D54" s="5">
        <f t="shared" si="14"/>
        <v>61682.551622276027</v>
      </c>
      <c r="E54" s="5">
        <f t="shared" si="1"/>
        <v>52182.551622276027</v>
      </c>
      <c r="F54" s="5">
        <f t="shared" si="2"/>
        <v>19107.608266900723</v>
      </c>
      <c r="G54" s="5">
        <f t="shared" si="3"/>
        <v>42574.943355375304</v>
      </c>
      <c r="H54" s="23">
        <f t="shared" si="18"/>
        <v>29592.412177551258</v>
      </c>
      <c r="I54" s="5">
        <f t="shared" si="15"/>
        <v>70362.218390095935</v>
      </c>
      <c r="J54" s="23"/>
      <c r="K54" s="23">
        <f t="shared" si="16"/>
        <v>85.149886710750607</v>
      </c>
      <c r="L54" s="23"/>
      <c r="M54" s="23">
        <f t="shared" si="6"/>
        <v>70447.368276806679</v>
      </c>
      <c r="N54" s="23">
        <f>J54+L54+Grade12!I54</f>
        <v>68599.144175045556</v>
      </c>
      <c r="O54" s="23">
        <f t="shared" si="19"/>
        <v>1134.8095984813338</v>
      </c>
      <c r="P54" s="23">
        <f t="shared" si="17"/>
        <v>584.89199214909968</v>
      </c>
      <c r="Q54" s="23"/>
    </row>
    <row r="55" spans="1:17" x14ac:dyDescent="0.2">
      <c r="A55" s="5">
        <v>64</v>
      </c>
      <c r="B55" s="1">
        <f t="shared" si="12"/>
        <v>3.0379032788900342</v>
      </c>
      <c r="C55" s="5">
        <f t="shared" si="13"/>
        <v>66293.104805998853</v>
      </c>
      <c r="D55" s="5">
        <f t="shared" si="14"/>
        <v>63200.825412832928</v>
      </c>
      <c r="E55" s="5">
        <f t="shared" si="1"/>
        <v>53700.825412832928</v>
      </c>
      <c r="F55" s="5">
        <f t="shared" si="2"/>
        <v>19755.152038573244</v>
      </c>
      <c r="G55" s="5">
        <f t="shared" si="3"/>
        <v>43445.673374259684</v>
      </c>
      <c r="H55" s="23">
        <f t="shared" si="18"/>
        <v>30332.222481990044</v>
      </c>
      <c r="I55" s="5">
        <f t="shared" si="15"/>
        <v>71927.630284848332</v>
      </c>
      <c r="J55" s="23"/>
      <c r="K55" s="23">
        <f t="shared" si="16"/>
        <v>86.891346748519368</v>
      </c>
      <c r="L55" s="23"/>
      <c r="M55" s="23">
        <f t="shared" si="6"/>
        <v>72014.521631596857</v>
      </c>
      <c r="N55" s="23">
        <f>J55+L55+Grade12!I55</f>
        <v>70120.031884421682</v>
      </c>
      <c r="O55" s="23">
        <f t="shared" si="19"/>
        <v>1163.2167047655541</v>
      </c>
      <c r="P55" s="23">
        <f t="shared" si="17"/>
        <v>590.76763969902379</v>
      </c>
      <c r="Q55" s="23"/>
    </row>
    <row r="56" spans="1:17" x14ac:dyDescent="0.2">
      <c r="A56" s="5">
        <v>65</v>
      </c>
      <c r="B56" s="1">
        <f t="shared" si="12"/>
        <v>3.1138508608622844</v>
      </c>
      <c r="C56" s="5">
        <f t="shared" si="13"/>
        <v>67950.432426148822</v>
      </c>
      <c r="D56" s="5">
        <f t="shared" si="14"/>
        <v>64757.056048153747</v>
      </c>
      <c r="E56" s="5">
        <f t="shared" si="1"/>
        <v>55257.056048153747</v>
      </c>
      <c r="F56" s="5">
        <f t="shared" si="2"/>
        <v>20418.884404537574</v>
      </c>
      <c r="G56" s="5">
        <f t="shared" si="3"/>
        <v>44338.171643616173</v>
      </c>
      <c r="H56" s="23">
        <f t="shared" si="18"/>
        <v>31090.528044039787</v>
      </c>
      <c r="I56" s="5">
        <f t="shared" si="15"/>
        <v>73532.177476969533</v>
      </c>
      <c r="J56" s="23"/>
      <c r="K56" s="23">
        <f t="shared" si="16"/>
        <v>88.676343287232342</v>
      </c>
      <c r="L56" s="23"/>
      <c r="M56" s="23">
        <f t="shared" si="6"/>
        <v>73620.853820256772</v>
      </c>
      <c r="N56" s="23">
        <f>J56+L56+Grade12!I56</f>
        <v>71678.941786532232</v>
      </c>
      <c r="O56" s="23">
        <f t="shared" si="19"/>
        <v>1192.3339887068635</v>
      </c>
      <c r="P56" s="23">
        <f t="shared" si="17"/>
        <v>596.70185038025215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88.676343287232342</v>
      </c>
      <c r="L57" s="23"/>
      <c r="M57" s="23">
        <f t="shared" si="6"/>
        <v>88.676343287232342</v>
      </c>
      <c r="N57" s="23">
        <f>J57+L57+Grade12!I57</f>
        <v>0</v>
      </c>
      <c r="O57" s="23">
        <f t="shared" si="19"/>
        <v>54.447274778360658</v>
      </c>
      <c r="P57" s="23">
        <f t="shared" si="17"/>
        <v>26.849672970221118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88.676343287232342</v>
      </c>
      <c r="L58" s="23"/>
      <c r="M58" s="23">
        <f t="shared" si="6"/>
        <v>88.676343287232342</v>
      </c>
      <c r="N58" s="23">
        <f>J58+L58+Grade12!I58</f>
        <v>0</v>
      </c>
      <c r="O58" s="23">
        <f t="shared" si="19"/>
        <v>54.447274778360658</v>
      </c>
      <c r="P58" s="23">
        <f t="shared" si="17"/>
        <v>26.457109399552444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88.676343287232342</v>
      </c>
      <c r="L59" s="23"/>
      <c r="M59" s="23">
        <f t="shared" si="6"/>
        <v>88.676343287232342</v>
      </c>
      <c r="N59" s="23">
        <f>J59+L59+Grade12!I59</f>
        <v>0</v>
      </c>
      <c r="O59" s="23">
        <f t="shared" si="19"/>
        <v>54.447274778360658</v>
      </c>
      <c r="P59" s="23">
        <f t="shared" si="17"/>
        <v>26.070285420467886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88.676343287232342</v>
      </c>
      <c r="L60" s="23"/>
      <c r="M60" s="23">
        <f t="shared" si="6"/>
        <v>88.676343287232342</v>
      </c>
      <c r="N60" s="23">
        <f>J60+L60+Grade12!I60</f>
        <v>0</v>
      </c>
      <c r="O60" s="23">
        <f t="shared" si="19"/>
        <v>54.447274778360658</v>
      </c>
      <c r="P60" s="23">
        <f t="shared" si="17"/>
        <v>25.689117115574152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88.676343287232342</v>
      </c>
      <c r="L61" s="23"/>
      <c r="M61" s="23">
        <f t="shared" si="6"/>
        <v>88.676343287232342</v>
      </c>
      <c r="N61" s="23">
        <f>J61+L61+Grade12!I61</f>
        <v>0</v>
      </c>
      <c r="O61" s="23">
        <f t="shared" si="19"/>
        <v>54.447274778360658</v>
      </c>
      <c r="P61" s="23">
        <f t="shared" si="17"/>
        <v>25.313521794416967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88.676343287232342</v>
      </c>
      <c r="L62" s="23"/>
      <c r="M62" s="23">
        <f t="shared" si="6"/>
        <v>88.676343287232342</v>
      </c>
      <c r="N62" s="23">
        <f>J62+L62+Grade12!I62</f>
        <v>0</v>
      </c>
      <c r="O62" s="23">
        <f t="shared" si="19"/>
        <v>54.447274778360658</v>
      </c>
      <c r="P62" s="23">
        <f t="shared" si="17"/>
        <v>24.943417975542275</v>
      </c>
      <c r="Q62" s="23"/>
    </row>
    <row r="63" spans="1:17" x14ac:dyDescent="0.2">
      <c r="A63" s="5">
        <v>72</v>
      </c>
      <c r="H63" s="22"/>
      <c r="J63" s="23"/>
      <c r="K63" s="23">
        <f>0.002*G56</f>
        <v>88.676343287232342</v>
      </c>
      <c r="L63" s="23"/>
      <c r="M63" s="23">
        <f t="shared" si="6"/>
        <v>88.676343287232342</v>
      </c>
      <c r="N63" s="23">
        <f>J63+L63+Grade12!I63</f>
        <v>0</v>
      </c>
      <c r="O63" s="23">
        <f t="shared" si="19"/>
        <v>54.447274778360658</v>
      </c>
      <c r="P63" s="23">
        <f t="shared" si="17"/>
        <v>24.57872536881964</v>
      </c>
      <c r="Q63" s="23"/>
    </row>
    <row r="64" spans="1:17" x14ac:dyDescent="0.2">
      <c r="A64" s="5">
        <v>73</v>
      </c>
      <c r="H64" s="22"/>
      <c r="J64" s="23"/>
      <c r="K64" s="23">
        <f>0.002*G56</f>
        <v>88.676343287232342</v>
      </c>
      <c r="L64" s="23"/>
      <c r="M64" s="23">
        <f t="shared" si="6"/>
        <v>88.676343287232342</v>
      </c>
      <c r="N64" s="23">
        <f>J64+L64+Grade12!I64</f>
        <v>0</v>
      </c>
      <c r="O64" s="23">
        <f t="shared" si="19"/>
        <v>54.447274778360658</v>
      </c>
      <c r="P64" s="23">
        <f t="shared" si="17"/>
        <v>24.219364858024232</v>
      </c>
      <c r="Q64" s="23"/>
    </row>
    <row r="65" spans="1:17" x14ac:dyDescent="0.2">
      <c r="A65" s="5">
        <v>74</v>
      </c>
      <c r="H65" s="22"/>
      <c r="J65" s="23"/>
      <c r="K65" s="23">
        <f>0.002*G56</f>
        <v>88.676343287232342</v>
      </c>
      <c r="L65" s="23"/>
      <c r="M65" s="23">
        <f t="shared" si="6"/>
        <v>88.676343287232342</v>
      </c>
      <c r="N65" s="23">
        <f>J65+L65+Grade12!I65</f>
        <v>0</v>
      </c>
      <c r="O65" s="23">
        <f t="shared" si="19"/>
        <v>54.447274778360658</v>
      </c>
      <c r="P65" s="23">
        <f t="shared" si="17"/>
        <v>23.865258483673287</v>
      </c>
      <c r="Q65" s="23"/>
    </row>
    <row r="66" spans="1:17" x14ac:dyDescent="0.2">
      <c r="A66" s="5">
        <v>75</v>
      </c>
      <c r="H66" s="22"/>
      <c r="J66" s="23"/>
      <c r="K66" s="23">
        <f>0.002*G56</f>
        <v>88.676343287232342</v>
      </c>
      <c r="L66" s="23"/>
      <c r="M66" s="23">
        <f t="shared" si="6"/>
        <v>88.676343287232342</v>
      </c>
      <c r="N66" s="23">
        <f>J66+L66+Grade12!I66</f>
        <v>0</v>
      </c>
      <c r="O66" s="23">
        <f t="shared" si="19"/>
        <v>54.447274778360658</v>
      </c>
      <c r="P66" s="23">
        <f t="shared" si="17"/>
        <v>23.516329426113732</v>
      </c>
      <c r="Q66" s="23"/>
    </row>
    <row r="67" spans="1:17" x14ac:dyDescent="0.2">
      <c r="A67" s="5">
        <v>76</v>
      </c>
      <c r="H67" s="22"/>
      <c r="J67" s="23"/>
      <c r="K67" s="23">
        <f>0.002*G56</f>
        <v>88.676343287232342</v>
      </c>
      <c r="L67" s="23"/>
      <c r="M67" s="23">
        <f t="shared" si="6"/>
        <v>88.676343287232342</v>
      </c>
      <c r="N67" s="23">
        <f>J67+L67+Grade12!I67</f>
        <v>0</v>
      </c>
      <c r="O67" s="23">
        <f t="shared" si="19"/>
        <v>54.447274778360658</v>
      </c>
      <c r="P67" s="23">
        <f t="shared" si="17"/>
        <v>23.172501988856869</v>
      </c>
      <c r="Q67" s="23"/>
    </row>
    <row r="68" spans="1:17" x14ac:dyDescent="0.2">
      <c r="A68" s="5">
        <v>77</v>
      </c>
      <c r="H68" s="22"/>
      <c r="J68" s="23"/>
      <c r="K68" s="23">
        <f>0.002*G56</f>
        <v>88.676343287232342</v>
      </c>
      <c r="L68" s="23"/>
      <c r="M68" s="23">
        <f t="shared" si="6"/>
        <v>88.676343287232342</v>
      </c>
      <c r="N68" s="23">
        <f>J68+L68+Grade12!I68</f>
        <v>0</v>
      </c>
      <c r="O68" s="23">
        <f t="shared" si="19"/>
        <v>54.447274778360658</v>
      </c>
      <c r="P68" s="23">
        <f t="shared" si="17"/>
        <v>22.833701582156881</v>
      </c>
      <c r="Q68" s="23"/>
    </row>
    <row r="69" spans="1:17" x14ac:dyDescent="0.2">
      <c r="A69" s="5">
        <v>78</v>
      </c>
      <c r="H69" s="22"/>
      <c r="J69" s="23"/>
      <c r="K69" s="23">
        <f>0.002*G56+0.2*G56</f>
        <v>8956.3106720104679</v>
      </c>
      <c r="L69" s="23"/>
      <c r="M69" s="23">
        <f t="shared" si="6"/>
        <v>8956.3106720104679</v>
      </c>
      <c r="N69" s="23">
        <f>J69+L69+Grade12!I69</f>
        <v>0</v>
      </c>
      <c r="O69" s="23">
        <f t="shared" si="19"/>
        <v>5499.1747526144272</v>
      </c>
      <c r="P69" s="23">
        <f>O69/return^(A69-startage+1)</f>
        <v>2272.4853253897645</v>
      </c>
      <c r="Q69" s="23"/>
    </row>
    <row r="70" spans="1:17" x14ac:dyDescent="0.2">
      <c r="A70" s="5">
        <v>79</v>
      </c>
      <c r="H70" s="22"/>
      <c r="P70" s="23">
        <f>SUM(P5:P69)</f>
        <v>8.6988166003720835E-8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1" sqref="N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Meta!A8+6</f>
        <v>20</v>
      </c>
      <c r="C2" s="8">
        <f>Meta!B8</f>
        <v>42327</v>
      </c>
      <c r="D2" s="8">
        <f>Meta!C8</f>
        <v>19264</v>
      </c>
      <c r="E2" s="1">
        <f>Meta!D8</f>
        <v>5.8999999999999997E-2</v>
      </c>
      <c r="F2" s="1">
        <f>Meta!H8</f>
        <v>1.8381311833585117</v>
      </c>
      <c r="G2" s="1">
        <f>Meta!E8</f>
        <v>0.61399999999999999</v>
      </c>
      <c r="H2" s="1">
        <f>Meta!F8</f>
        <v>1</v>
      </c>
      <c r="I2" s="1">
        <f>Meta!D7</f>
        <v>6.0999999999999999E-2</v>
      </c>
      <c r="J2" s="14"/>
      <c r="K2" s="13">
        <f>IRR(O5:O69)+1</f>
        <v>1.0143111225310835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B10" s="1">
        <v>1</v>
      </c>
      <c r="C10" s="5">
        <f>0.1*Grade13!C10</f>
        <v>2182.1993236802632</v>
      </c>
      <c r="D10" s="5">
        <f t="shared" ref="D10:D36" si="0">IF(A10&lt;startage,1,0)*(C10*(1-initialunempprob))+IF(A10=startage,1,0)*(C10*(1-unempprob))+IF(A10&gt;startage,1,0)*(C10*(1-unempprob)+unempprob*300*52)</f>
        <v>2049.0851649357674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156.7550151175862</v>
      </c>
      <c r="G10" s="5">
        <f t="shared" ref="G10:G56" si="3">D10-F10</f>
        <v>1892.3301498181811</v>
      </c>
      <c r="H10" s="23">
        <f>0.1*Grade13!H10</f>
        <v>998.45912451408265</v>
      </c>
      <c r="I10" s="5">
        <f t="shared" ref="I10:I36" si="4">G10+IF(A10&lt;startage,1,0)*(H10*(1-initialunempprob))+IF(A10&gt;=startage,1,0)*(H10*(1-unempprob))</f>
        <v>2829.8832677369046</v>
      </c>
      <c r="J10" s="23">
        <f>0.05*feel*Grade13!G10</f>
        <v>232.40824020179355</v>
      </c>
      <c r="K10" s="23">
        <f t="shared" ref="K10:K36" si="5">IF(A10&gt;=startage,1,0)*0.002*G10</f>
        <v>0</v>
      </c>
      <c r="L10" s="23">
        <f>coltuition</f>
        <v>3662</v>
      </c>
      <c r="M10" s="23">
        <f t="shared" ref="M10:M69" si="6">I10+K10</f>
        <v>2829.8832677369046</v>
      </c>
      <c r="N10" s="23">
        <f>J10+L10+Grade13!I10</f>
        <v>29870.528005231423</v>
      </c>
      <c r="O10" s="23">
        <f t="shared" ref="O10:O41" si="7">IF(A10&lt;startage,1,0)*(M10-N10)+IF(A10&gt;=startage,1,0)*(completionprob*(part*(I10-N10)+K10))</f>
        <v>-27040.64473749452</v>
      </c>
      <c r="P10" s="23">
        <f t="shared" ref="P10:P36" si="8">O10/return^(A10-startage+1)</f>
        <v>-27040.64473749452</v>
      </c>
      <c r="Q10" s="23"/>
    </row>
    <row r="11" spans="1:17" x14ac:dyDescent="0.2">
      <c r="A11" s="5">
        <v>20</v>
      </c>
      <c r="B11" s="1">
        <f t="shared" ref="B11:B36" si="9">(1+experiencepremium)^(A11-startage)</f>
        <v>1</v>
      </c>
      <c r="C11" s="5">
        <f t="shared" ref="C11:C36" si="10">pretaxincome*B11/expnorm</f>
        <v>23027.19217388114</v>
      </c>
      <c r="D11" s="5">
        <f t="shared" si="0"/>
        <v>21668.587835622155</v>
      </c>
      <c r="E11" s="5">
        <f t="shared" si="1"/>
        <v>12168.587835622155</v>
      </c>
      <c r="F11" s="5">
        <f t="shared" si="2"/>
        <v>4274.7939283306332</v>
      </c>
      <c r="G11" s="5">
        <f t="shared" si="3"/>
        <v>17393.793907291521</v>
      </c>
      <c r="H11" s="23">
        <f t="shared" ref="H11:H37" si="11">benefits*B11/expnorm</f>
        <v>10480.209559799803</v>
      </c>
      <c r="I11" s="5">
        <f t="shared" si="4"/>
        <v>27255.671103063138</v>
      </c>
      <c r="J11" s="23"/>
      <c r="K11" s="23">
        <f t="shared" si="5"/>
        <v>34.787587814583041</v>
      </c>
      <c r="L11" s="23"/>
      <c r="M11" s="23">
        <f t="shared" si="6"/>
        <v>27290.45869087772</v>
      </c>
      <c r="N11" s="23">
        <f>J11+L11+Grade13!I11</f>
        <v>27196.425359155361</v>
      </c>
      <c r="O11" s="23">
        <f t="shared" si="7"/>
        <v>57.736465677529111</v>
      </c>
      <c r="P11" s="23">
        <f t="shared" si="8"/>
        <v>56.921850105966655</v>
      </c>
      <c r="Q11" s="23"/>
    </row>
    <row r="12" spans="1:17" x14ac:dyDescent="0.2">
      <c r="A12" s="5">
        <v>21</v>
      </c>
      <c r="B12" s="1">
        <f t="shared" si="9"/>
        <v>1.0249999999999999</v>
      </c>
      <c r="C12" s="5">
        <f t="shared" si="10"/>
        <v>23602.871978228166</v>
      </c>
      <c r="D12" s="5">
        <f t="shared" si="0"/>
        <v>23130.702531512707</v>
      </c>
      <c r="E12" s="5">
        <f t="shared" si="1"/>
        <v>13630.702531512707</v>
      </c>
      <c r="F12" s="5">
        <f t="shared" si="2"/>
        <v>4752.1743765388983</v>
      </c>
      <c r="G12" s="5">
        <f t="shared" si="3"/>
        <v>18378.528154973807</v>
      </c>
      <c r="H12" s="23">
        <f t="shared" si="11"/>
        <v>10742.214798794797</v>
      </c>
      <c r="I12" s="5">
        <f t="shared" si="4"/>
        <v>28486.952280639711</v>
      </c>
      <c r="J12" s="23"/>
      <c r="K12" s="23">
        <f t="shared" si="5"/>
        <v>36.757056309947615</v>
      </c>
      <c r="L12" s="23"/>
      <c r="M12" s="23">
        <f t="shared" si="6"/>
        <v>28523.709336949658</v>
      </c>
      <c r="N12" s="23">
        <f>J12+L12+Grade13!I12</f>
        <v>27790.31342813425</v>
      </c>
      <c r="O12" s="23">
        <f t="shared" si="7"/>
        <v>450.3050880126608</v>
      </c>
      <c r="P12" s="23">
        <f t="shared" si="8"/>
        <v>437.68783739944547</v>
      </c>
      <c r="Q12" s="23"/>
    </row>
    <row r="13" spans="1:17" x14ac:dyDescent="0.2">
      <c r="A13" s="5">
        <v>22</v>
      </c>
      <c r="B13" s="1">
        <f t="shared" si="9"/>
        <v>1.0506249999999999</v>
      </c>
      <c r="C13" s="5">
        <f t="shared" si="10"/>
        <v>24192.943777683875</v>
      </c>
      <c r="D13" s="5">
        <f t="shared" si="0"/>
        <v>23685.960094800528</v>
      </c>
      <c r="E13" s="5">
        <f t="shared" si="1"/>
        <v>14185.960094800528</v>
      </c>
      <c r="F13" s="5">
        <f t="shared" si="2"/>
        <v>4933.4659709523721</v>
      </c>
      <c r="G13" s="5">
        <f t="shared" si="3"/>
        <v>18752.494123848155</v>
      </c>
      <c r="H13" s="23">
        <f t="shared" si="11"/>
        <v>11010.770168764668</v>
      </c>
      <c r="I13" s="5">
        <f t="shared" si="4"/>
        <v>29113.628852655707</v>
      </c>
      <c r="J13" s="23"/>
      <c r="K13" s="23">
        <f t="shared" si="5"/>
        <v>37.504988247696311</v>
      </c>
      <c r="L13" s="23"/>
      <c r="M13" s="23">
        <f t="shared" si="6"/>
        <v>29151.133840903403</v>
      </c>
      <c r="N13" s="23">
        <f>J13+L13+Grade13!I13</f>
        <v>28399.048698837607</v>
      </c>
      <c r="O13" s="23">
        <f t="shared" si="7"/>
        <v>461.7802772283992</v>
      </c>
      <c r="P13" s="23">
        <f t="shared" si="8"/>
        <v>442.50870313450662</v>
      </c>
      <c r="Q13" s="23"/>
    </row>
    <row r="14" spans="1:17" x14ac:dyDescent="0.2">
      <c r="A14" s="5">
        <v>23</v>
      </c>
      <c r="B14" s="1">
        <f t="shared" si="9"/>
        <v>1.0768906249999999</v>
      </c>
      <c r="C14" s="5">
        <f t="shared" si="10"/>
        <v>24797.767372125971</v>
      </c>
      <c r="D14" s="5">
        <f t="shared" si="0"/>
        <v>24255.09909717054</v>
      </c>
      <c r="E14" s="5">
        <f t="shared" si="1"/>
        <v>14755.09909717054</v>
      </c>
      <c r="F14" s="5">
        <f t="shared" si="2"/>
        <v>5119.2898552261813</v>
      </c>
      <c r="G14" s="5">
        <f t="shared" si="3"/>
        <v>19135.809241944356</v>
      </c>
      <c r="H14" s="23">
        <f t="shared" si="11"/>
        <v>11286.039422983784</v>
      </c>
      <c r="I14" s="5">
        <f t="shared" si="4"/>
        <v>29755.972338972097</v>
      </c>
      <c r="J14" s="23"/>
      <c r="K14" s="23">
        <f t="shared" si="5"/>
        <v>38.271618483888716</v>
      </c>
      <c r="L14" s="23"/>
      <c r="M14" s="23">
        <f t="shared" si="6"/>
        <v>29794.243957455987</v>
      </c>
      <c r="N14" s="23">
        <f>J14+L14+Grade13!I14</f>
        <v>29023.00235130854</v>
      </c>
      <c r="O14" s="23">
        <f t="shared" si="7"/>
        <v>473.54234617453153</v>
      </c>
      <c r="P14" s="23">
        <f t="shared" si="8"/>
        <v>447.37742994899094</v>
      </c>
      <c r="Q14" s="23"/>
    </row>
    <row r="15" spans="1:17" x14ac:dyDescent="0.2">
      <c r="A15" s="5">
        <v>24</v>
      </c>
      <c r="B15" s="1">
        <f t="shared" si="9"/>
        <v>1.1038128906249998</v>
      </c>
      <c r="C15" s="5">
        <f t="shared" si="10"/>
        <v>25417.711556429116</v>
      </c>
      <c r="D15" s="5">
        <f t="shared" si="0"/>
        <v>24838.466574599803</v>
      </c>
      <c r="E15" s="5">
        <f t="shared" si="1"/>
        <v>15338.466574599803</v>
      </c>
      <c r="F15" s="5">
        <f t="shared" si="2"/>
        <v>5309.7593366068359</v>
      </c>
      <c r="G15" s="5">
        <f t="shared" si="3"/>
        <v>19528.707237992967</v>
      </c>
      <c r="H15" s="23">
        <f t="shared" si="11"/>
        <v>11568.190408558377</v>
      </c>
      <c r="I15" s="5">
        <f t="shared" si="4"/>
        <v>30414.374412446399</v>
      </c>
      <c r="J15" s="23"/>
      <c r="K15" s="23">
        <f t="shared" si="5"/>
        <v>39.057414475985937</v>
      </c>
      <c r="L15" s="23"/>
      <c r="M15" s="23">
        <f t="shared" si="6"/>
        <v>30453.431826922384</v>
      </c>
      <c r="N15" s="23">
        <f>J15+L15+Grade13!I15</f>
        <v>29662.554845091254</v>
      </c>
      <c r="O15" s="23">
        <f t="shared" si="7"/>
        <v>485.59846684431466</v>
      </c>
      <c r="P15" s="23">
        <f t="shared" si="8"/>
        <v>452.29456370863176</v>
      </c>
      <c r="Q15" s="23"/>
    </row>
    <row r="16" spans="1:17" x14ac:dyDescent="0.2">
      <c r="A16" s="5">
        <v>25</v>
      </c>
      <c r="B16" s="1">
        <f t="shared" si="9"/>
        <v>1.1314082128906247</v>
      </c>
      <c r="C16" s="5">
        <f t="shared" si="10"/>
        <v>26053.154345339837</v>
      </c>
      <c r="D16" s="5">
        <f t="shared" si="0"/>
        <v>25436.41823896479</v>
      </c>
      <c r="E16" s="5">
        <f t="shared" si="1"/>
        <v>15936.41823896479</v>
      </c>
      <c r="F16" s="5">
        <f t="shared" si="2"/>
        <v>5504.9905550220037</v>
      </c>
      <c r="G16" s="5">
        <f t="shared" si="3"/>
        <v>19931.427683942788</v>
      </c>
      <c r="H16" s="23">
        <f t="shared" si="11"/>
        <v>11857.395168772337</v>
      </c>
      <c r="I16" s="5">
        <f t="shared" si="4"/>
        <v>31089.236537757555</v>
      </c>
      <c r="J16" s="23"/>
      <c r="K16" s="23">
        <f t="shared" si="5"/>
        <v>39.862855367885579</v>
      </c>
      <c r="L16" s="23"/>
      <c r="M16" s="23">
        <f t="shared" si="6"/>
        <v>31129.099393125442</v>
      </c>
      <c r="N16" s="23">
        <f>J16+L16+Grade13!I16</f>
        <v>30318.096151218531</v>
      </c>
      <c r="O16" s="23">
        <f t="shared" si="7"/>
        <v>497.95599053084243</v>
      </c>
      <c r="P16" s="23">
        <f t="shared" si="8"/>
        <v>457.26065544596929</v>
      </c>
      <c r="Q16" s="23"/>
    </row>
    <row r="17" spans="1:17" x14ac:dyDescent="0.2">
      <c r="A17" s="5">
        <v>26</v>
      </c>
      <c r="B17" s="1">
        <f t="shared" si="9"/>
        <v>1.1596934182128902</v>
      </c>
      <c r="C17" s="5">
        <f t="shared" si="10"/>
        <v>26704.483203973334</v>
      </c>
      <c r="D17" s="5">
        <f t="shared" si="0"/>
        <v>26049.318694938909</v>
      </c>
      <c r="E17" s="5">
        <f t="shared" si="1"/>
        <v>16549.318694938909</v>
      </c>
      <c r="F17" s="5">
        <f t="shared" si="2"/>
        <v>5705.1025538975537</v>
      </c>
      <c r="G17" s="5">
        <f t="shared" si="3"/>
        <v>20344.216141041354</v>
      </c>
      <c r="H17" s="23">
        <f t="shared" si="11"/>
        <v>12153.830047991643</v>
      </c>
      <c r="I17" s="5">
        <f t="shared" si="4"/>
        <v>31780.970216201491</v>
      </c>
      <c r="J17" s="23"/>
      <c r="K17" s="23">
        <f t="shared" si="5"/>
        <v>40.688432282082708</v>
      </c>
      <c r="L17" s="23"/>
      <c r="M17" s="23">
        <f t="shared" si="6"/>
        <v>31821.658648483575</v>
      </c>
      <c r="N17" s="23">
        <f>J17+L17+Grade13!I17</f>
        <v>30990.025989999001</v>
      </c>
      <c r="O17" s="23">
        <f t="shared" si="7"/>
        <v>510.62245230952732</v>
      </c>
      <c r="P17" s="23">
        <f t="shared" si="8"/>
        <v>462.27626142304706</v>
      </c>
      <c r="Q17" s="23"/>
    </row>
    <row r="18" spans="1:17" x14ac:dyDescent="0.2">
      <c r="A18" s="5">
        <v>27</v>
      </c>
      <c r="B18" s="1">
        <f t="shared" si="9"/>
        <v>1.1886857536682125</v>
      </c>
      <c r="C18" s="5">
        <f t="shared" si="10"/>
        <v>27372.095284072671</v>
      </c>
      <c r="D18" s="5">
        <f t="shared" si="0"/>
        <v>26677.541662312386</v>
      </c>
      <c r="E18" s="5">
        <f t="shared" si="1"/>
        <v>17177.541662312386</v>
      </c>
      <c r="F18" s="5">
        <f t="shared" si="2"/>
        <v>5910.2173527449941</v>
      </c>
      <c r="G18" s="5">
        <f t="shared" si="3"/>
        <v>20767.32430956739</v>
      </c>
      <c r="H18" s="23">
        <f t="shared" si="11"/>
        <v>12457.675799191435</v>
      </c>
      <c r="I18" s="5">
        <f t="shared" si="4"/>
        <v>32489.99723660653</v>
      </c>
      <c r="J18" s="23"/>
      <c r="K18" s="23">
        <f t="shared" si="5"/>
        <v>41.534648619134778</v>
      </c>
      <c r="L18" s="23"/>
      <c r="M18" s="23">
        <f t="shared" si="6"/>
        <v>32531.531885225664</v>
      </c>
      <c r="N18" s="23">
        <f>J18+L18+Grade13!I18</f>
        <v>31678.754074748969</v>
      </c>
      <c r="O18" s="23">
        <f t="shared" si="7"/>
        <v>523.60557563269128</v>
      </c>
      <c r="P18" s="23">
        <f t="shared" si="8"/>
        <v>467.34194319469623</v>
      </c>
      <c r="Q18" s="23"/>
    </row>
    <row r="19" spans="1:17" x14ac:dyDescent="0.2">
      <c r="A19" s="5">
        <v>28</v>
      </c>
      <c r="B19" s="1">
        <f t="shared" si="9"/>
        <v>1.2184028975099177</v>
      </c>
      <c r="C19" s="5">
        <f t="shared" si="10"/>
        <v>28056.397666174482</v>
      </c>
      <c r="D19" s="5">
        <f t="shared" si="0"/>
        <v>27321.470203870191</v>
      </c>
      <c r="E19" s="5">
        <f t="shared" si="1"/>
        <v>17821.470203870191</v>
      </c>
      <c r="F19" s="5">
        <f t="shared" si="2"/>
        <v>6120.4600215636174</v>
      </c>
      <c r="G19" s="5">
        <f t="shared" si="3"/>
        <v>21201.010182306574</v>
      </c>
      <c r="H19" s="23">
        <f t="shared" si="11"/>
        <v>12769.11769417122</v>
      </c>
      <c r="I19" s="5">
        <f t="shared" si="4"/>
        <v>33216.749932521692</v>
      </c>
      <c r="J19" s="23"/>
      <c r="K19" s="23">
        <f t="shared" si="5"/>
        <v>42.402020364613151</v>
      </c>
      <c r="L19" s="23"/>
      <c r="M19" s="23">
        <f t="shared" si="6"/>
        <v>33259.151952886306</v>
      </c>
      <c r="N19" s="23">
        <f>J19+L19+Grade13!I19</f>
        <v>32384.700361617688</v>
      </c>
      <c r="O19" s="23">
        <f t="shared" si="7"/>
        <v>536.91327703893103</v>
      </c>
      <c r="P19" s="23">
        <f t="shared" si="8"/>
        <v>472.45826767228971</v>
      </c>
      <c r="Q19" s="23"/>
    </row>
    <row r="20" spans="1:17" x14ac:dyDescent="0.2">
      <c r="A20" s="5">
        <v>29</v>
      </c>
      <c r="B20" s="1">
        <f t="shared" si="9"/>
        <v>1.2488629699476654</v>
      </c>
      <c r="C20" s="5">
        <f t="shared" si="10"/>
        <v>28757.80760782884</v>
      </c>
      <c r="D20" s="5">
        <f t="shared" si="0"/>
        <v>27981.496958966942</v>
      </c>
      <c r="E20" s="5">
        <f t="shared" si="1"/>
        <v>18481.496958966942</v>
      </c>
      <c r="F20" s="5">
        <f t="shared" si="2"/>
        <v>6335.9587571027059</v>
      </c>
      <c r="G20" s="5">
        <f t="shared" si="3"/>
        <v>21645.538201864234</v>
      </c>
      <c r="H20" s="23">
        <f t="shared" si="11"/>
        <v>13088.345636525499</v>
      </c>
      <c r="I20" s="5">
        <f t="shared" si="4"/>
        <v>33961.671445834727</v>
      </c>
      <c r="J20" s="23"/>
      <c r="K20" s="23">
        <f t="shared" si="5"/>
        <v>43.291076403728468</v>
      </c>
      <c r="L20" s="23"/>
      <c r="M20" s="23">
        <f t="shared" si="6"/>
        <v>34004.962522238457</v>
      </c>
      <c r="N20" s="23">
        <f>J20+L20+Grade13!I20</f>
        <v>33108.295305658132</v>
      </c>
      <c r="O20" s="23">
        <f t="shared" si="7"/>
        <v>550.55367098031866</v>
      </c>
      <c r="P20" s="23">
        <f t="shared" si="8"/>
        <v>477.62580718814661</v>
      </c>
      <c r="Q20" s="23"/>
    </row>
    <row r="21" spans="1:17" x14ac:dyDescent="0.2">
      <c r="A21" s="5">
        <v>30</v>
      </c>
      <c r="B21" s="1">
        <f t="shared" si="9"/>
        <v>1.2800845441963571</v>
      </c>
      <c r="C21" s="5">
        <f t="shared" si="10"/>
        <v>29476.752798024561</v>
      </c>
      <c r="D21" s="5">
        <f t="shared" si="0"/>
        <v>28658.024382941116</v>
      </c>
      <c r="E21" s="5">
        <f t="shared" si="1"/>
        <v>19158.024382941116</v>
      </c>
      <c r="F21" s="5">
        <f t="shared" si="2"/>
        <v>6556.8449610302741</v>
      </c>
      <c r="G21" s="5">
        <f t="shared" si="3"/>
        <v>22101.179421910841</v>
      </c>
      <c r="H21" s="23">
        <f t="shared" si="11"/>
        <v>13415.554277438638</v>
      </c>
      <c r="I21" s="5">
        <f t="shared" si="4"/>
        <v>34725.215996980602</v>
      </c>
      <c r="J21" s="23"/>
      <c r="K21" s="23">
        <f t="shared" si="5"/>
        <v>44.202358843821685</v>
      </c>
      <c r="L21" s="23"/>
      <c r="M21" s="23">
        <f t="shared" si="6"/>
        <v>34769.418355824426</v>
      </c>
      <c r="N21" s="23">
        <f>J21+L21+Grade13!I21</f>
        <v>33849.980123299581</v>
      </c>
      <c r="O21" s="23">
        <f t="shared" si="7"/>
        <v>564.53507477025289</v>
      </c>
      <c r="P21" s="23">
        <f t="shared" si="8"/>
        <v>482.84513956047573</v>
      </c>
      <c r="Q21" s="23"/>
    </row>
    <row r="22" spans="1:17" x14ac:dyDescent="0.2">
      <c r="A22" s="5">
        <v>31</v>
      </c>
      <c r="B22" s="1">
        <f t="shared" si="9"/>
        <v>1.312086657801266</v>
      </c>
      <c r="C22" s="5">
        <f t="shared" si="10"/>
        <v>30213.671617975175</v>
      </c>
      <c r="D22" s="5">
        <f t="shared" si="0"/>
        <v>29351.464992514644</v>
      </c>
      <c r="E22" s="5">
        <f t="shared" si="1"/>
        <v>19851.464992514644</v>
      </c>
      <c r="F22" s="5">
        <f t="shared" si="2"/>
        <v>6783.253320056031</v>
      </c>
      <c r="G22" s="5">
        <f t="shared" si="3"/>
        <v>22568.211672458612</v>
      </c>
      <c r="H22" s="23">
        <f t="shared" si="11"/>
        <v>13750.943134374602</v>
      </c>
      <c r="I22" s="5">
        <f t="shared" si="4"/>
        <v>35507.849161905113</v>
      </c>
      <c r="J22" s="23"/>
      <c r="K22" s="23">
        <f t="shared" si="5"/>
        <v>45.136423344917226</v>
      </c>
      <c r="L22" s="23"/>
      <c r="M22" s="23">
        <f t="shared" si="6"/>
        <v>35552.985585250033</v>
      </c>
      <c r="N22" s="23">
        <f>J22+L22+Grade13!I22</f>
        <v>34610.207061382069</v>
      </c>
      <c r="O22" s="23">
        <f t="shared" si="7"/>
        <v>578.86601365492822</v>
      </c>
      <c r="P22" s="23">
        <f t="shared" si="8"/>
        <v>488.1168481588262</v>
      </c>
      <c r="Q22" s="23"/>
    </row>
    <row r="23" spans="1:17" x14ac:dyDescent="0.2">
      <c r="A23" s="5">
        <v>32</v>
      </c>
      <c r="B23" s="1">
        <f t="shared" si="9"/>
        <v>1.3448888242462975</v>
      </c>
      <c r="C23" s="5">
        <f t="shared" si="10"/>
        <v>30969.013408424551</v>
      </c>
      <c r="D23" s="5">
        <f t="shared" si="0"/>
        <v>30062.241617327505</v>
      </c>
      <c r="E23" s="5">
        <f t="shared" si="1"/>
        <v>20562.241617327505</v>
      </c>
      <c r="F23" s="5">
        <f t="shared" si="2"/>
        <v>7015.3218880574304</v>
      </c>
      <c r="G23" s="5">
        <f t="shared" si="3"/>
        <v>23046.919729270074</v>
      </c>
      <c r="H23" s="23">
        <f t="shared" si="11"/>
        <v>14094.716712733965</v>
      </c>
      <c r="I23" s="5">
        <f t="shared" si="4"/>
        <v>36310.04815595274</v>
      </c>
      <c r="J23" s="23"/>
      <c r="K23" s="23">
        <f t="shared" si="5"/>
        <v>46.093839458540145</v>
      </c>
      <c r="L23" s="23"/>
      <c r="M23" s="23">
        <f t="shared" si="6"/>
        <v>36356.141995411279</v>
      </c>
      <c r="N23" s="23">
        <f>J23+L23+Grade13!I23</f>
        <v>35389.439672916618</v>
      </c>
      <c r="O23" s="23">
        <f t="shared" si="7"/>
        <v>593.5552260117222</v>
      </c>
      <c r="P23" s="23">
        <f t="shared" si="8"/>
        <v>493.44152197023232</v>
      </c>
      <c r="Q23" s="23"/>
    </row>
    <row r="24" spans="1:17" x14ac:dyDescent="0.2">
      <c r="A24" s="5">
        <v>33</v>
      </c>
      <c r="B24" s="1">
        <f t="shared" si="9"/>
        <v>1.3785110448524549</v>
      </c>
      <c r="C24" s="5">
        <f t="shared" si="10"/>
        <v>31743.238743635164</v>
      </c>
      <c r="D24" s="5">
        <f t="shared" si="0"/>
        <v>30790.787657760691</v>
      </c>
      <c r="E24" s="5">
        <f t="shared" si="1"/>
        <v>21290.787657760691</v>
      </c>
      <c r="F24" s="5">
        <f t="shared" si="2"/>
        <v>7253.1921702588661</v>
      </c>
      <c r="G24" s="5">
        <f t="shared" si="3"/>
        <v>23537.595487501825</v>
      </c>
      <c r="H24" s="23">
        <f t="shared" si="11"/>
        <v>14447.084630552314</v>
      </c>
      <c r="I24" s="5">
        <f t="shared" si="4"/>
        <v>37132.302124851551</v>
      </c>
      <c r="J24" s="23"/>
      <c r="K24" s="23">
        <f t="shared" si="5"/>
        <v>47.07519097500365</v>
      </c>
      <c r="L24" s="23"/>
      <c r="M24" s="23">
        <f t="shared" si="6"/>
        <v>37179.377315826554</v>
      </c>
      <c r="N24" s="23">
        <f>J24+L24+Grade13!I24</f>
        <v>36188.153099739531</v>
      </c>
      <c r="O24" s="23">
        <f t="shared" si="7"/>
        <v>608.61166867743225</v>
      </c>
      <c r="P24" s="23">
        <f t="shared" si="8"/>
        <v>498.81975566585476</v>
      </c>
      <c r="Q24" s="23"/>
    </row>
    <row r="25" spans="1:17" x14ac:dyDescent="0.2">
      <c r="A25" s="5">
        <v>34</v>
      </c>
      <c r="B25" s="1">
        <f t="shared" si="9"/>
        <v>1.4129738209737661</v>
      </c>
      <c r="C25" s="5">
        <f t="shared" si="10"/>
        <v>32536.819712226039</v>
      </c>
      <c r="D25" s="5">
        <f t="shared" si="0"/>
        <v>31537.547349204706</v>
      </c>
      <c r="E25" s="5">
        <f t="shared" si="1"/>
        <v>22037.547349204706</v>
      </c>
      <c r="F25" s="5">
        <f t="shared" si="2"/>
        <v>7497.0092095153359</v>
      </c>
      <c r="G25" s="5">
        <f t="shared" si="3"/>
        <v>24040.538139689372</v>
      </c>
      <c r="H25" s="23">
        <f t="shared" si="11"/>
        <v>14808.26174631612</v>
      </c>
      <c r="I25" s="5">
        <f t="shared" si="4"/>
        <v>37975.112442972844</v>
      </c>
      <c r="J25" s="23"/>
      <c r="K25" s="23">
        <f t="shared" si="5"/>
        <v>48.081076279378742</v>
      </c>
      <c r="L25" s="23"/>
      <c r="M25" s="23">
        <f t="shared" si="6"/>
        <v>38023.193519252221</v>
      </c>
      <c r="N25" s="23">
        <f>J25+L25+Grade13!I25</f>
        <v>37006.834362233029</v>
      </c>
      <c r="O25" s="23">
        <f t="shared" si="7"/>
        <v>624.04452240978549</v>
      </c>
      <c r="P25" s="23">
        <f t="shared" si="8"/>
        <v>504.252149668274</v>
      </c>
      <c r="Q25" s="23"/>
    </row>
    <row r="26" spans="1:17" x14ac:dyDescent="0.2">
      <c r="A26" s="5">
        <v>35</v>
      </c>
      <c r="B26" s="1">
        <f t="shared" si="9"/>
        <v>1.4482981664981105</v>
      </c>
      <c r="C26" s="5">
        <f t="shared" si="10"/>
        <v>33350.240205031696</v>
      </c>
      <c r="D26" s="5">
        <f t="shared" si="0"/>
        <v>32302.976032934828</v>
      </c>
      <c r="E26" s="5">
        <f t="shared" si="1"/>
        <v>22802.976032934828</v>
      </c>
      <c r="F26" s="5">
        <f t="shared" si="2"/>
        <v>7746.9216747532209</v>
      </c>
      <c r="G26" s="5">
        <f t="shared" si="3"/>
        <v>24556.054358181609</v>
      </c>
      <c r="H26" s="23">
        <f t="shared" si="11"/>
        <v>15178.468289974026</v>
      </c>
      <c r="I26" s="5">
        <f t="shared" si="4"/>
        <v>38838.993019047164</v>
      </c>
      <c r="J26" s="23"/>
      <c r="K26" s="23">
        <f t="shared" si="5"/>
        <v>49.112108716363217</v>
      </c>
      <c r="L26" s="23"/>
      <c r="M26" s="23">
        <f t="shared" si="6"/>
        <v>38888.105127763527</v>
      </c>
      <c r="N26" s="23">
        <f>J26+L26+Grade13!I26</f>
        <v>37845.982656288848</v>
      </c>
      <c r="O26" s="23">
        <f t="shared" si="7"/>
        <v>639.86319748545293</v>
      </c>
      <c r="P26" s="23">
        <f t="shared" si="8"/>
        <v>509.73931021936232</v>
      </c>
      <c r="Q26" s="23"/>
    </row>
    <row r="27" spans="1:17" x14ac:dyDescent="0.2">
      <c r="A27" s="5">
        <v>36</v>
      </c>
      <c r="B27" s="1">
        <f t="shared" si="9"/>
        <v>1.4845056206605631</v>
      </c>
      <c r="C27" s="5">
        <f t="shared" si="10"/>
        <v>34183.996210157486</v>
      </c>
      <c r="D27" s="5">
        <f t="shared" si="0"/>
        <v>33087.540433758193</v>
      </c>
      <c r="E27" s="5">
        <f t="shared" si="1"/>
        <v>23587.540433758193</v>
      </c>
      <c r="F27" s="5">
        <f t="shared" si="2"/>
        <v>8003.0819516220499</v>
      </c>
      <c r="G27" s="5">
        <f t="shared" si="3"/>
        <v>25084.458482136142</v>
      </c>
      <c r="H27" s="23">
        <f t="shared" si="11"/>
        <v>15557.929997223375</v>
      </c>
      <c r="I27" s="5">
        <f t="shared" si="4"/>
        <v>39724.470609523341</v>
      </c>
      <c r="J27" s="23"/>
      <c r="K27" s="23">
        <f t="shared" si="5"/>
        <v>50.168916964272285</v>
      </c>
      <c r="L27" s="23"/>
      <c r="M27" s="23">
        <f t="shared" si="6"/>
        <v>39774.639526487612</v>
      </c>
      <c r="N27" s="23">
        <f>J27+L27+Grade13!I27</f>
        <v>38706.10965769607</v>
      </c>
      <c r="O27" s="23">
        <f t="shared" si="7"/>
        <v>656.07733943800781</v>
      </c>
      <c r="P27" s="23">
        <f t="shared" si="8"/>
        <v>515.28184944876284</v>
      </c>
      <c r="Q27" s="23"/>
    </row>
    <row r="28" spans="1:17" x14ac:dyDescent="0.2">
      <c r="A28" s="5">
        <v>37</v>
      </c>
      <c r="B28" s="1">
        <f t="shared" si="9"/>
        <v>1.521618261177077</v>
      </c>
      <c r="C28" s="5">
        <f t="shared" si="10"/>
        <v>35038.596115411419</v>
      </c>
      <c r="D28" s="5">
        <f t="shared" si="0"/>
        <v>33891.718944602151</v>
      </c>
      <c r="E28" s="5">
        <f t="shared" si="1"/>
        <v>24391.718944602151</v>
      </c>
      <c r="F28" s="5">
        <f t="shared" si="2"/>
        <v>8265.6462354126015</v>
      </c>
      <c r="G28" s="5">
        <f t="shared" si="3"/>
        <v>25626.07270918955</v>
      </c>
      <c r="H28" s="23">
        <f t="shared" si="11"/>
        <v>15946.878247153956</v>
      </c>
      <c r="I28" s="5">
        <f t="shared" si="4"/>
        <v>40632.085139761424</v>
      </c>
      <c r="J28" s="23"/>
      <c r="K28" s="23">
        <f t="shared" si="5"/>
        <v>51.252145418379101</v>
      </c>
      <c r="L28" s="23"/>
      <c r="M28" s="23">
        <f t="shared" si="6"/>
        <v>40683.337285179805</v>
      </c>
      <c r="N28" s="23">
        <f>J28+L28+Grade13!I28</f>
        <v>39587.739834138469</v>
      </c>
      <c r="O28" s="23">
        <f t="shared" si="7"/>
        <v>672.69683493937941</v>
      </c>
      <c r="P28" s="23">
        <f t="shared" si="8"/>
        <v>520.88038544302663</v>
      </c>
      <c r="Q28" s="23"/>
    </row>
    <row r="29" spans="1:17" x14ac:dyDescent="0.2">
      <c r="A29" s="5">
        <v>38</v>
      </c>
      <c r="B29" s="1">
        <f t="shared" si="9"/>
        <v>1.559658717706504</v>
      </c>
      <c r="C29" s="5">
        <f t="shared" si="10"/>
        <v>35914.561018296707</v>
      </c>
      <c r="D29" s="5">
        <f t="shared" si="0"/>
        <v>34716.001918217204</v>
      </c>
      <c r="E29" s="5">
        <f t="shared" si="1"/>
        <v>25216.001918217204</v>
      </c>
      <c r="F29" s="5">
        <f t="shared" si="2"/>
        <v>8534.7746262979163</v>
      </c>
      <c r="G29" s="5">
        <f t="shared" si="3"/>
        <v>26181.227291919287</v>
      </c>
      <c r="H29" s="23">
        <f t="shared" si="11"/>
        <v>16345.550203332807</v>
      </c>
      <c r="I29" s="5">
        <f t="shared" si="4"/>
        <v>41562.390033255462</v>
      </c>
      <c r="J29" s="23"/>
      <c r="K29" s="23">
        <f t="shared" si="5"/>
        <v>52.362454583838577</v>
      </c>
      <c r="L29" s="23"/>
      <c r="M29" s="23">
        <f t="shared" si="6"/>
        <v>41614.752487839301</v>
      </c>
      <c r="N29" s="23">
        <f>J29+L29+Grade13!I29</f>
        <v>40491.410764991932</v>
      </c>
      <c r="O29" s="23">
        <f t="shared" si="7"/>
        <v>689.73181782828476</v>
      </c>
      <c r="P29" s="23">
        <f t="shared" si="8"/>
        <v>526.53554231533201</v>
      </c>
      <c r="Q29" s="23"/>
    </row>
    <row r="30" spans="1:17" x14ac:dyDescent="0.2">
      <c r="A30" s="5">
        <v>39</v>
      </c>
      <c r="B30" s="1">
        <f t="shared" si="9"/>
        <v>1.5986501856491666</v>
      </c>
      <c r="C30" s="5">
        <f t="shared" si="10"/>
        <v>36812.425043754127</v>
      </c>
      <c r="D30" s="5">
        <f t="shared" si="0"/>
        <v>35560.89196617264</v>
      </c>
      <c r="E30" s="5">
        <f t="shared" si="1"/>
        <v>26060.89196617264</v>
      </c>
      <c r="F30" s="5">
        <f t="shared" si="2"/>
        <v>8810.6312269553673</v>
      </c>
      <c r="G30" s="5">
        <f t="shared" si="3"/>
        <v>26750.260739217272</v>
      </c>
      <c r="H30" s="23">
        <f t="shared" si="11"/>
        <v>16754.188958416125</v>
      </c>
      <c r="I30" s="5">
        <f t="shared" si="4"/>
        <v>42515.952549086847</v>
      </c>
      <c r="J30" s="23"/>
      <c r="K30" s="23">
        <f t="shared" si="5"/>
        <v>53.500521478434543</v>
      </c>
      <c r="L30" s="23"/>
      <c r="M30" s="23">
        <f t="shared" si="6"/>
        <v>42569.45307056528</v>
      </c>
      <c r="N30" s="23">
        <f>J30+L30+Grade13!I30</f>
        <v>41417.673469116722</v>
      </c>
      <c r="O30" s="23">
        <f t="shared" si="7"/>
        <v>707.19267528941566</v>
      </c>
      <c r="P30" s="23">
        <f t="shared" si="8"/>
        <v>532.24795027587606</v>
      </c>
      <c r="Q30" s="23"/>
    </row>
    <row r="31" spans="1:17" x14ac:dyDescent="0.2">
      <c r="A31" s="5">
        <v>40</v>
      </c>
      <c r="B31" s="1">
        <f t="shared" si="9"/>
        <v>1.6386164402903955</v>
      </c>
      <c r="C31" s="5">
        <f t="shared" si="10"/>
        <v>37732.735669847971</v>
      </c>
      <c r="D31" s="5">
        <f t="shared" si="0"/>
        <v>36426.904265326943</v>
      </c>
      <c r="E31" s="5">
        <f t="shared" si="1"/>
        <v>26926.904265326943</v>
      </c>
      <c r="F31" s="5">
        <f t="shared" si="2"/>
        <v>9093.3842426292467</v>
      </c>
      <c r="G31" s="5">
        <f t="shared" si="3"/>
        <v>27333.520022697696</v>
      </c>
      <c r="H31" s="23">
        <f t="shared" si="11"/>
        <v>17173.043682376527</v>
      </c>
      <c r="I31" s="5">
        <f t="shared" si="4"/>
        <v>43493.354127814011</v>
      </c>
      <c r="J31" s="23"/>
      <c r="K31" s="23">
        <f t="shared" si="5"/>
        <v>54.667040045395396</v>
      </c>
      <c r="L31" s="23"/>
      <c r="M31" s="23">
        <f t="shared" si="6"/>
        <v>43548.021167859406</v>
      </c>
      <c r="N31" s="23">
        <f>J31+L31+Grade13!I31</f>
        <v>42367.092740844644</v>
      </c>
      <c r="O31" s="23">
        <f t="shared" si="7"/>
        <v>725.09005418706408</v>
      </c>
      <c r="P31" s="23">
        <f t="shared" si="8"/>
        <v>538.01824570287795</v>
      </c>
      <c r="Q31" s="23"/>
    </row>
    <row r="32" spans="1:17" x14ac:dyDescent="0.2">
      <c r="A32" s="5">
        <v>41</v>
      </c>
      <c r="B32" s="1">
        <f t="shared" si="9"/>
        <v>1.6795818512976552</v>
      </c>
      <c r="C32" s="5">
        <f t="shared" si="10"/>
        <v>38676.054061594165</v>
      </c>
      <c r="D32" s="5">
        <f t="shared" si="0"/>
        <v>37314.566871960109</v>
      </c>
      <c r="E32" s="5">
        <f t="shared" si="1"/>
        <v>27814.566871960109</v>
      </c>
      <c r="F32" s="5">
        <f t="shared" si="2"/>
        <v>9383.206083694975</v>
      </c>
      <c r="G32" s="5">
        <f t="shared" si="3"/>
        <v>27931.360788265134</v>
      </c>
      <c r="H32" s="23">
        <f t="shared" si="11"/>
        <v>17602.369774435938</v>
      </c>
      <c r="I32" s="5">
        <f t="shared" si="4"/>
        <v>44495.19074600935</v>
      </c>
      <c r="J32" s="23"/>
      <c r="K32" s="23">
        <f t="shared" si="5"/>
        <v>55.862721576530269</v>
      </c>
      <c r="L32" s="23"/>
      <c r="M32" s="23">
        <f t="shared" si="6"/>
        <v>44551.05346758588</v>
      </c>
      <c r="N32" s="23">
        <f>J32+L32+Grade13!I32</f>
        <v>43340.247494365751</v>
      </c>
      <c r="O32" s="23">
        <f t="shared" si="7"/>
        <v>743.43486755715935</v>
      </c>
      <c r="P32" s="23">
        <f t="shared" si="8"/>
        <v>543.8470712142896</v>
      </c>
      <c r="Q32" s="23"/>
    </row>
    <row r="33" spans="1:17" x14ac:dyDescent="0.2">
      <c r="A33" s="5">
        <v>42</v>
      </c>
      <c r="B33" s="1">
        <f t="shared" si="9"/>
        <v>1.7215713975800966</v>
      </c>
      <c r="C33" s="5">
        <f t="shared" si="10"/>
        <v>39642.955413134019</v>
      </c>
      <c r="D33" s="5">
        <f t="shared" si="0"/>
        <v>38224.421043759117</v>
      </c>
      <c r="E33" s="5">
        <f t="shared" si="1"/>
        <v>28724.421043759117</v>
      </c>
      <c r="F33" s="5">
        <f t="shared" si="2"/>
        <v>9680.2734707873515</v>
      </c>
      <c r="G33" s="5">
        <f t="shared" si="3"/>
        <v>28544.147572971764</v>
      </c>
      <c r="H33" s="23">
        <f t="shared" si="11"/>
        <v>18042.429018796836</v>
      </c>
      <c r="I33" s="5">
        <f t="shared" si="4"/>
        <v>45522.073279659584</v>
      </c>
      <c r="J33" s="23"/>
      <c r="K33" s="23">
        <f t="shared" si="5"/>
        <v>57.088295145943526</v>
      </c>
      <c r="L33" s="23"/>
      <c r="M33" s="23">
        <f t="shared" si="6"/>
        <v>45579.161574805526</v>
      </c>
      <c r="N33" s="23">
        <f>J33+L33+Grade13!I33</f>
        <v>44337.731116724899</v>
      </c>
      <c r="O33" s="23">
        <f t="shared" si="7"/>
        <v>762.23830126150574</v>
      </c>
      <c r="P33" s="23">
        <f t="shared" si="8"/>
        <v>549.73507574009238</v>
      </c>
      <c r="Q33" s="23"/>
    </row>
    <row r="34" spans="1:17" x14ac:dyDescent="0.2">
      <c r="A34" s="5">
        <v>43</v>
      </c>
      <c r="B34" s="1">
        <f t="shared" si="9"/>
        <v>1.7646106825195991</v>
      </c>
      <c r="C34" s="5">
        <f t="shared" si="10"/>
        <v>40634.029298462374</v>
      </c>
      <c r="D34" s="5">
        <f t="shared" si="0"/>
        <v>39157.021569853096</v>
      </c>
      <c r="E34" s="5">
        <f t="shared" si="1"/>
        <v>29657.021569853096</v>
      </c>
      <c r="F34" s="5">
        <f t="shared" si="2"/>
        <v>9984.767542557036</v>
      </c>
      <c r="G34" s="5">
        <f t="shared" si="3"/>
        <v>29172.254027296061</v>
      </c>
      <c r="H34" s="23">
        <f t="shared" si="11"/>
        <v>18493.489744266761</v>
      </c>
      <c r="I34" s="5">
        <f t="shared" si="4"/>
        <v>46574.62787665108</v>
      </c>
      <c r="J34" s="23"/>
      <c r="K34" s="23">
        <f t="shared" si="5"/>
        <v>58.344508054592126</v>
      </c>
      <c r="L34" s="23"/>
      <c r="M34" s="23">
        <f t="shared" si="6"/>
        <v>46632.972384705674</v>
      </c>
      <c r="N34" s="23">
        <f>J34+L34+Grade13!I34</f>
        <v>45360.151829643015</v>
      </c>
      <c r="O34" s="23">
        <f t="shared" si="7"/>
        <v>781.51182080847173</v>
      </c>
      <c r="P34" s="23">
        <f t="shared" si="8"/>
        <v>555.68291459533339</v>
      </c>
      <c r="Q34" s="23"/>
    </row>
    <row r="35" spans="1:17" x14ac:dyDescent="0.2">
      <c r="A35" s="5">
        <v>44</v>
      </c>
      <c r="B35" s="1">
        <f t="shared" si="9"/>
        <v>1.8087259495825889</v>
      </c>
      <c r="C35" s="5">
        <f t="shared" si="10"/>
        <v>41649.880030923923</v>
      </c>
      <c r="D35" s="5">
        <f t="shared" si="0"/>
        <v>40112.937109099417</v>
      </c>
      <c r="E35" s="5">
        <f t="shared" si="1"/>
        <v>30612.937109099417</v>
      </c>
      <c r="F35" s="5">
        <f t="shared" si="2"/>
        <v>10296.87396612096</v>
      </c>
      <c r="G35" s="5">
        <f t="shared" si="3"/>
        <v>29816.063142978455</v>
      </c>
      <c r="H35" s="23">
        <f t="shared" si="11"/>
        <v>18955.826987873428</v>
      </c>
      <c r="I35" s="5">
        <f t="shared" si="4"/>
        <v>47653.496338567347</v>
      </c>
      <c r="J35" s="23"/>
      <c r="K35" s="23">
        <f t="shared" si="5"/>
        <v>59.632126285956915</v>
      </c>
      <c r="L35" s="23"/>
      <c r="M35" s="23">
        <f t="shared" si="6"/>
        <v>47713.128464853304</v>
      </c>
      <c r="N35" s="23">
        <f>J35+L35+Grade13!I35</f>
        <v>46408.133060384091</v>
      </c>
      <c r="O35" s="23">
        <f t="shared" si="7"/>
        <v>801.26717834409715</v>
      </c>
      <c r="P35" s="23">
        <f t="shared" si="8"/>
        <v>561.69124955376878</v>
      </c>
      <c r="Q35" s="23"/>
    </row>
    <row r="36" spans="1:17" x14ac:dyDescent="0.2">
      <c r="A36" s="5">
        <v>45</v>
      </c>
      <c r="B36" s="1">
        <f t="shared" si="9"/>
        <v>1.8539440983221533</v>
      </c>
      <c r="C36" s="5">
        <f t="shared" si="10"/>
        <v>42691.127031697011</v>
      </c>
      <c r="D36" s="5">
        <f t="shared" si="0"/>
        <v>41092.75053682689</v>
      </c>
      <c r="E36" s="5">
        <f t="shared" si="1"/>
        <v>31592.75053682689</v>
      </c>
      <c r="F36" s="5">
        <f t="shared" si="2"/>
        <v>10616.78305027398</v>
      </c>
      <c r="G36" s="5">
        <f t="shared" si="3"/>
        <v>30475.967486552909</v>
      </c>
      <c r="H36" s="23">
        <f t="shared" si="11"/>
        <v>19429.722662570261</v>
      </c>
      <c r="I36" s="5">
        <f t="shared" si="4"/>
        <v>48759.336512031528</v>
      </c>
      <c r="J36" s="23"/>
      <c r="K36" s="23">
        <f t="shared" si="5"/>
        <v>60.951934973105821</v>
      </c>
      <c r="L36" s="23"/>
      <c r="M36" s="23">
        <f t="shared" si="6"/>
        <v>48820.288447004634</v>
      </c>
      <c r="N36" s="23">
        <f>J36+L36+Grade13!I36</f>
        <v>47482.313821893687</v>
      </c>
      <c r="O36" s="23">
        <f t="shared" si="7"/>
        <v>821.51641981812134</v>
      </c>
      <c r="P36" s="23">
        <f t="shared" si="8"/>
        <v>567.76074892229406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1.9002927007802071</v>
      </c>
      <c r="C37" s="5">
        <f t="shared" ref="C37:C56" si="13">pretaxincome*B37/expnorm</f>
        <v>43758.405207489443</v>
      </c>
      <c r="D37" s="5">
        <f t="shared" ref="D37:D56" si="14">IF(A37&lt;startage,1,0)*(C37*(1-initialunempprob))+IF(A37=startage,1,0)*(C37*(1-unempprob))+IF(A37&gt;startage,1,0)*(C37*(1-unempprob)+unempprob*300*52)</f>
        <v>42097.059300247573</v>
      </c>
      <c r="E37" s="5">
        <f t="shared" si="1"/>
        <v>32597.059300247573</v>
      </c>
      <c r="F37" s="5">
        <f t="shared" si="2"/>
        <v>10944.689861530833</v>
      </c>
      <c r="G37" s="5">
        <f t="shared" si="3"/>
        <v>31152.369438716742</v>
      </c>
      <c r="H37" s="23">
        <f t="shared" si="11"/>
        <v>19915.465729134514</v>
      </c>
      <c r="I37" s="5">
        <f t="shared" ref="I37:I56" si="15">G37+IF(A37&lt;startage,1,0)*(H37*(1-initialunempprob))+IF(A37&gt;=startage,1,0)*(H37*(1-unempprob))</f>
        <v>49892.822689832319</v>
      </c>
      <c r="J37" s="23"/>
      <c r="K37" s="23">
        <f t="shared" ref="K37:K56" si="16">IF(A37&gt;=startage,1,0)*0.002*G37</f>
        <v>62.304738877433486</v>
      </c>
      <c r="L37" s="23"/>
      <c r="M37" s="23">
        <f t="shared" si="6"/>
        <v>49955.127428709755</v>
      </c>
      <c r="N37" s="23">
        <f>J37+L37+Grade13!I37</f>
        <v>48583.349102441032</v>
      </c>
      <c r="O37" s="23">
        <f t="shared" si="7"/>
        <v>842.27189232899423</v>
      </c>
      <c r="P37" s="23">
        <f t="shared" ref="P37:P68" si="17">O37/return^(A37-startage+1)</f>
        <v>573.89208761595114</v>
      </c>
      <c r="Q37" s="23"/>
    </row>
    <row r="38" spans="1:17" x14ac:dyDescent="0.2">
      <c r="A38" s="5">
        <v>47</v>
      </c>
      <c r="B38" s="1">
        <f t="shared" si="12"/>
        <v>1.9478000182997122</v>
      </c>
      <c r="C38" s="5">
        <f t="shared" si="13"/>
        <v>44852.365337676674</v>
      </c>
      <c r="D38" s="5">
        <f t="shared" si="14"/>
        <v>43126.475782753754</v>
      </c>
      <c r="E38" s="5">
        <f t="shared" si="1"/>
        <v>33626.475782753754</v>
      </c>
      <c r="F38" s="5">
        <f t="shared" si="2"/>
        <v>11280.794343069101</v>
      </c>
      <c r="G38" s="5">
        <f t="shared" si="3"/>
        <v>31845.681439684653</v>
      </c>
      <c r="H38" s="23">
        <f t="shared" ref="H38:H56" si="18">benefits*B38/expnorm</f>
        <v>20413.352372362879</v>
      </c>
      <c r="I38" s="5">
        <f t="shared" si="15"/>
        <v>51054.646022078123</v>
      </c>
      <c r="J38" s="23"/>
      <c r="K38" s="23">
        <f t="shared" si="16"/>
        <v>63.691362879369308</v>
      </c>
      <c r="L38" s="23"/>
      <c r="M38" s="23">
        <f t="shared" si="6"/>
        <v>51118.337384957493</v>
      </c>
      <c r="N38" s="23">
        <f>J38+L38+Grade13!I38</f>
        <v>49711.91026500205</v>
      </c>
      <c r="O38" s="23">
        <f t="shared" si="7"/>
        <v>863.5462516526411</v>
      </c>
      <c r="P38" s="23">
        <f t="shared" si="17"/>
        <v>580.08594723372926</v>
      </c>
      <c r="Q38" s="23"/>
    </row>
    <row r="39" spans="1:17" x14ac:dyDescent="0.2">
      <c r="A39" s="5">
        <v>48</v>
      </c>
      <c r="B39" s="1">
        <f t="shared" si="12"/>
        <v>1.9964950187572048</v>
      </c>
      <c r="C39" s="5">
        <f t="shared" si="13"/>
        <v>45973.674471118582</v>
      </c>
      <c r="D39" s="5">
        <f t="shared" si="14"/>
        <v>44181.627677322591</v>
      </c>
      <c r="E39" s="5">
        <f t="shared" si="1"/>
        <v>34681.627677322591</v>
      </c>
      <c r="F39" s="5">
        <f t="shared" si="2"/>
        <v>11643.464204378086</v>
      </c>
      <c r="G39" s="5">
        <f t="shared" si="3"/>
        <v>32538.163472944507</v>
      </c>
      <c r="H39" s="23">
        <f t="shared" si="18"/>
        <v>20923.686181671947</v>
      </c>
      <c r="I39" s="5">
        <f t="shared" si="15"/>
        <v>52227.352169897815</v>
      </c>
      <c r="J39" s="23"/>
      <c r="K39" s="23">
        <f t="shared" si="16"/>
        <v>65.076326945889008</v>
      </c>
      <c r="L39" s="23"/>
      <c r="M39" s="23">
        <f t="shared" si="6"/>
        <v>52292.428496843706</v>
      </c>
      <c r="N39" s="23">
        <f>J39+L39+Grade13!I39</f>
        <v>50868.685456627107</v>
      </c>
      <c r="O39" s="23">
        <f t="shared" si="7"/>
        <v>874.17822669299051</v>
      </c>
      <c r="P39" s="23">
        <f t="shared" si="17"/>
        <v>578.94264202172201</v>
      </c>
      <c r="Q39" s="23"/>
    </row>
    <row r="40" spans="1:17" x14ac:dyDescent="0.2">
      <c r="A40" s="5">
        <v>49</v>
      </c>
      <c r="B40" s="1">
        <f t="shared" si="12"/>
        <v>2.0464073942261352</v>
      </c>
      <c r="C40" s="5">
        <f t="shared" si="13"/>
        <v>47123.016332896557</v>
      </c>
      <c r="D40" s="5">
        <f t="shared" si="14"/>
        <v>45263.158369255667</v>
      </c>
      <c r="E40" s="5">
        <f t="shared" si="1"/>
        <v>35763.158369255667</v>
      </c>
      <c r="F40" s="5">
        <f t="shared" si="2"/>
        <v>12104.737044487541</v>
      </c>
      <c r="G40" s="5">
        <f t="shared" si="3"/>
        <v>33158.421324768125</v>
      </c>
      <c r="H40" s="23">
        <f t="shared" si="18"/>
        <v>21446.778336213745</v>
      </c>
      <c r="I40" s="5">
        <f t="shared" si="15"/>
        <v>53339.83973914526</v>
      </c>
      <c r="J40" s="23"/>
      <c r="K40" s="23">
        <f t="shared" si="16"/>
        <v>66.316842649536255</v>
      </c>
      <c r="L40" s="23"/>
      <c r="M40" s="23">
        <f t="shared" si="6"/>
        <v>53406.156581794799</v>
      </c>
      <c r="N40" s="23">
        <f>J40+L40+Grade13!I40</f>
        <v>52054.380028042775</v>
      </c>
      <c r="O40" s="23">
        <f t="shared" si="7"/>
        <v>829.99080400374112</v>
      </c>
      <c r="P40" s="23">
        <f t="shared" si="17"/>
        <v>541.92307828638263</v>
      </c>
      <c r="Q40" s="23"/>
    </row>
    <row r="41" spans="1:17" x14ac:dyDescent="0.2">
      <c r="A41" s="5">
        <v>50</v>
      </c>
      <c r="B41" s="1">
        <f t="shared" si="12"/>
        <v>2.097567579081788</v>
      </c>
      <c r="C41" s="5">
        <f t="shared" si="13"/>
        <v>48301.091741218959</v>
      </c>
      <c r="D41" s="5">
        <f t="shared" si="14"/>
        <v>46371.727328487046</v>
      </c>
      <c r="E41" s="5">
        <f t="shared" si="1"/>
        <v>36871.727328487046</v>
      </c>
      <c r="F41" s="5">
        <f t="shared" si="2"/>
        <v>12577.541705599726</v>
      </c>
      <c r="G41" s="5">
        <f t="shared" si="3"/>
        <v>33794.185622887322</v>
      </c>
      <c r="H41" s="23">
        <f t="shared" si="18"/>
        <v>21982.947794619085</v>
      </c>
      <c r="I41" s="5">
        <f t="shared" si="15"/>
        <v>54480.139497623881</v>
      </c>
      <c r="J41" s="23"/>
      <c r="K41" s="23">
        <f t="shared" si="16"/>
        <v>67.588371245774653</v>
      </c>
      <c r="L41" s="23"/>
      <c r="M41" s="23">
        <f t="shared" si="6"/>
        <v>54547.727868869653</v>
      </c>
      <c r="N41" s="23">
        <f>J41+L41+Grade13!I41</f>
        <v>53169.009989778468</v>
      </c>
      <c r="O41" s="23">
        <f t="shared" si="7"/>
        <v>846.53277776198934</v>
      </c>
      <c r="P41" s="23">
        <f t="shared" si="17"/>
        <v>544.92528060030747</v>
      </c>
      <c r="Q41" s="23"/>
    </row>
    <row r="42" spans="1:17" x14ac:dyDescent="0.2">
      <c r="A42" s="5">
        <v>51</v>
      </c>
      <c r="B42" s="1">
        <f t="shared" si="12"/>
        <v>2.1500067685588333</v>
      </c>
      <c r="C42" s="5">
        <f t="shared" si="13"/>
        <v>49508.619034749448</v>
      </c>
      <c r="D42" s="5">
        <f t="shared" si="14"/>
        <v>47508.010511699234</v>
      </c>
      <c r="E42" s="5">
        <f t="shared" si="1"/>
        <v>38008.010511699234</v>
      </c>
      <c r="F42" s="5">
        <f t="shared" si="2"/>
        <v>13062.166483239724</v>
      </c>
      <c r="G42" s="5">
        <f t="shared" si="3"/>
        <v>34445.844028459513</v>
      </c>
      <c r="H42" s="23">
        <f t="shared" si="18"/>
        <v>22532.52148948457</v>
      </c>
      <c r="I42" s="5">
        <f t="shared" si="15"/>
        <v>55648.946750064497</v>
      </c>
      <c r="J42" s="23"/>
      <c r="K42" s="23">
        <f t="shared" si="16"/>
        <v>68.891688056919023</v>
      </c>
      <c r="L42" s="23"/>
      <c r="M42" s="23">
        <f t="shared" si="6"/>
        <v>55717.838438121413</v>
      </c>
      <c r="N42" s="23">
        <f>J42+L42+Grade13!I42</f>
        <v>54304.591674522911</v>
      </c>
      <c r="O42" s="23">
        <f t="shared" ref="O42:O69" si="19">IF(A42&lt;startage,1,0)*(M42-N42)+IF(A42&gt;=startage,1,0)*(completionprob*(part*(I42-N42)+K42))</f>
        <v>867.73351284948171</v>
      </c>
      <c r="P42" s="23">
        <f t="shared" si="17"/>
        <v>550.69148429266158</v>
      </c>
      <c r="Q42" s="23"/>
    </row>
    <row r="43" spans="1:17" x14ac:dyDescent="0.2">
      <c r="A43" s="5">
        <v>52</v>
      </c>
      <c r="B43" s="1">
        <f t="shared" si="12"/>
        <v>2.2037569377728037</v>
      </c>
      <c r="C43" s="5">
        <f t="shared" si="13"/>
        <v>50746.334510618173</v>
      </c>
      <c r="D43" s="5">
        <f t="shared" si="14"/>
        <v>48672.700774491706</v>
      </c>
      <c r="E43" s="5">
        <f t="shared" si="1"/>
        <v>39172.700774491706</v>
      </c>
      <c r="F43" s="5">
        <f t="shared" si="2"/>
        <v>13558.906880320714</v>
      </c>
      <c r="G43" s="5">
        <f t="shared" si="3"/>
        <v>35113.793894170994</v>
      </c>
      <c r="H43" s="23">
        <f t="shared" si="18"/>
        <v>23095.834526721679</v>
      </c>
      <c r="I43" s="5">
        <f t="shared" si="15"/>
        <v>56846.974183816099</v>
      </c>
      <c r="J43" s="23"/>
      <c r="K43" s="23">
        <f t="shared" si="16"/>
        <v>70.227587788341992</v>
      </c>
      <c r="L43" s="23"/>
      <c r="M43" s="23">
        <f t="shared" si="6"/>
        <v>56917.201771604443</v>
      </c>
      <c r="N43" s="23">
        <f>J43+L43+Grade13!I43</f>
        <v>55468.562901385987</v>
      </c>
      <c r="O43" s="23">
        <f t="shared" si="19"/>
        <v>889.46426631413067</v>
      </c>
      <c r="P43" s="23">
        <f t="shared" si="17"/>
        <v>556.51811759420423</v>
      </c>
      <c r="Q43" s="23"/>
    </row>
    <row r="44" spans="1:17" x14ac:dyDescent="0.2">
      <c r="A44" s="5">
        <v>53</v>
      </c>
      <c r="B44" s="1">
        <f t="shared" si="12"/>
        <v>2.2588508612171236</v>
      </c>
      <c r="C44" s="5">
        <f t="shared" si="13"/>
        <v>52014.992873383628</v>
      </c>
      <c r="D44" s="5">
        <f t="shared" si="14"/>
        <v>49866.508293854</v>
      </c>
      <c r="E44" s="5">
        <f t="shared" si="1"/>
        <v>40366.508293854</v>
      </c>
      <c r="F44" s="5">
        <f t="shared" si="2"/>
        <v>14068.065787328731</v>
      </c>
      <c r="G44" s="5">
        <f t="shared" si="3"/>
        <v>35798.442506525273</v>
      </c>
      <c r="H44" s="23">
        <f t="shared" si="18"/>
        <v>23673.230389889719</v>
      </c>
      <c r="I44" s="5">
        <f t="shared" si="15"/>
        <v>58074.952303411497</v>
      </c>
      <c r="J44" s="23"/>
      <c r="K44" s="23">
        <f t="shared" si="16"/>
        <v>71.596885013050553</v>
      </c>
      <c r="L44" s="23"/>
      <c r="M44" s="23">
        <f t="shared" si="6"/>
        <v>58146.549188424549</v>
      </c>
      <c r="N44" s="23">
        <f>J44+L44+Grade13!I44</f>
        <v>56661.633408920636</v>
      </c>
      <c r="O44" s="23">
        <f t="shared" si="19"/>
        <v>911.73828861540198</v>
      </c>
      <c r="P44" s="23">
        <f t="shared" si="17"/>
        <v>562.4058220431051</v>
      </c>
      <c r="Q44" s="23"/>
    </row>
    <row r="45" spans="1:17" x14ac:dyDescent="0.2">
      <c r="A45" s="5">
        <v>54</v>
      </c>
      <c r="B45" s="1">
        <f t="shared" si="12"/>
        <v>2.3153221327475517</v>
      </c>
      <c r="C45" s="5">
        <f t="shared" si="13"/>
        <v>53315.367695218214</v>
      </c>
      <c r="D45" s="5">
        <f t="shared" si="14"/>
        <v>51090.161001200344</v>
      </c>
      <c r="E45" s="5">
        <f t="shared" si="1"/>
        <v>41590.161001200344</v>
      </c>
      <c r="F45" s="5">
        <f t="shared" si="2"/>
        <v>14589.953667011947</v>
      </c>
      <c r="G45" s="5">
        <f t="shared" si="3"/>
        <v>36500.207334188395</v>
      </c>
      <c r="H45" s="23">
        <f t="shared" si="18"/>
        <v>24265.061149636964</v>
      </c>
      <c r="I45" s="5">
        <f t="shared" si="15"/>
        <v>59333.629875996776</v>
      </c>
      <c r="J45" s="23"/>
      <c r="K45" s="23">
        <f t="shared" si="16"/>
        <v>73.000414668376791</v>
      </c>
      <c r="L45" s="23"/>
      <c r="M45" s="23">
        <f t="shared" si="6"/>
        <v>59406.630290665154</v>
      </c>
      <c r="N45" s="23">
        <f>J45+L45+Grade13!I45</f>
        <v>57884.530679143652</v>
      </c>
      <c r="O45" s="23">
        <f t="shared" si="19"/>
        <v>934.56916147420111</v>
      </c>
      <c r="P45" s="23">
        <f t="shared" si="17"/>
        <v>568.35524587138264</v>
      </c>
      <c r="Q45" s="23"/>
    </row>
    <row r="46" spans="1:17" x14ac:dyDescent="0.2">
      <c r="A46" s="5">
        <v>55</v>
      </c>
      <c r="B46" s="1">
        <f t="shared" si="12"/>
        <v>2.3732051860662402</v>
      </c>
      <c r="C46" s="5">
        <f t="shared" si="13"/>
        <v>54648.251887598664</v>
      </c>
      <c r="D46" s="5">
        <f t="shared" si="14"/>
        <v>52344.40502623035</v>
      </c>
      <c r="E46" s="5">
        <f t="shared" si="1"/>
        <v>42844.40502623035</v>
      </c>
      <c r="F46" s="5">
        <f t="shared" si="2"/>
        <v>15124.888743687243</v>
      </c>
      <c r="G46" s="5">
        <f t="shared" si="3"/>
        <v>37219.516282543103</v>
      </c>
      <c r="H46" s="23">
        <f t="shared" si="18"/>
        <v>24871.687678377883</v>
      </c>
      <c r="I46" s="5">
        <f t="shared" si="15"/>
        <v>60623.774387896694</v>
      </c>
      <c r="J46" s="23"/>
      <c r="K46" s="23">
        <f t="shared" si="16"/>
        <v>74.439032565086208</v>
      </c>
      <c r="L46" s="23"/>
      <c r="M46" s="23">
        <f t="shared" si="6"/>
        <v>60698.213420461783</v>
      </c>
      <c r="N46" s="23">
        <f>J46+L46+Grade13!I46</f>
        <v>59138.000381122234</v>
      </c>
      <c r="O46" s="23">
        <f t="shared" si="19"/>
        <v>957.97080615448124</v>
      </c>
      <c r="P46" s="23">
        <f t="shared" si="17"/>
        <v>574.36704407642992</v>
      </c>
      <c r="Q46" s="23"/>
    </row>
    <row r="47" spans="1:17" x14ac:dyDescent="0.2">
      <c r="A47" s="5">
        <v>56</v>
      </c>
      <c r="B47" s="1">
        <f t="shared" si="12"/>
        <v>2.4325353157178964</v>
      </c>
      <c r="C47" s="5">
        <f t="shared" si="13"/>
        <v>56014.458184788629</v>
      </c>
      <c r="D47" s="5">
        <f t="shared" si="14"/>
        <v>53630.005151886107</v>
      </c>
      <c r="E47" s="5">
        <f t="shared" si="1"/>
        <v>44130.005151886107</v>
      </c>
      <c r="F47" s="5">
        <f t="shared" si="2"/>
        <v>15673.197197279424</v>
      </c>
      <c r="G47" s="5">
        <f t="shared" si="3"/>
        <v>37956.807954606687</v>
      </c>
      <c r="H47" s="23">
        <f t="shared" si="18"/>
        <v>25493.479870337334</v>
      </c>
      <c r="I47" s="5">
        <f t="shared" si="15"/>
        <v>61946.172512594116</v>
      </c>
      <c r="J47" s="23"/>
      <c r="K47" s="23">
        <f t="shared" si="16"/>
        <v>75.913615909213377</v>
      </c>
      <c r="L47" s="23"/>
      <c r="M47" s="23">
        <f t="shared" si="6"/>
        <v>62022.086128503332</v>
      </c>
      <c r="N47" s="23">
        <f>J47+L47+Grade13!I47</f>
        <v>60422.806825650288</v>
      </c>
      <c r="O47" s="23">
        <f t="shared" si="19"/>
        <v>981.957491951767</v>
      </c>
      <c r="P47" s="23">
        <f t="shared" si="17"/>
        <v>580.44187849320406</v>
      </c>
      <c r="Q47" s="23"/>
    </row>
    <row r="48" spans="1:17" x14ac:dyDescent="0.2">
      <c r="A48" s="5">
        <v>57</v>
      </c>
      <c r="B48" s="1">
        <f t="shared" si="12"/>
        <v>2.4933486986108435</v>
      </c>
      <c r="C48" s="5">
        <f t="shared" si="13"/>
        <v>57414.819639408342</v>
      </c>
      <c r="D48" s="5">
        <f t="shared" si="14"/>
        <v>54947.745280683252</v>
      </c>
      <c r="E48" s="5">
        <f t="shared" si="1"/>
        <v>45447.745280683252</v>
      </c>
      <c r="F48" s="5">
        <f t="shared" si="2"/>
        <v>16235.213362211405</v>
      </c>
      <c r="G48" s="5">
        <f t="shared" si="3"/>
        <v>38712.531918471846</v>
      </c>
      <c r="H48" s="23">
        <f t="shared" si="18"/>
        <v>26130.816867095764</v>
      </c>
      <c r="I48" s="5">
        <f t="shared" si="15"/>
        <v>63301.63059040896</v>
      </c>
      <c r="J48" s="23"/>
      <c r="K48" s="23">
        <f t="shared" si="16"/>
        <v>77.425063836943693</v>
      </c>
      <c r="L48" s="23"/>
      <c r="M48" s="23">
        <f t="shared" si="6"/>
        <v>63379.055654245902</v>
      </c>
      <c r="N48" s="23">
        <f>J48+L48+Grade13!I48</f>
        <v>61739.733431291534</v>
      </c>
      <c r="O48" s="23">
        <f t="shared" si="19"/>
        <v>1006.5438448939835</v>
      </c>
      <c r="P48" s="23">
        <f t="shared" si="17"/>
        <v>586.58041786722106</v>
      </c>
      <c r="Q48" s="23"/>
    </row>
    <row r="49" spans="1:17" x14ac:dyDescent="0.2">
      <c r="A49" s="5">
        <v>58</v>
      </c>
      <c r="B49" s="1">
        <f t="shared" si="12"/>
        <v>2.555682416076114</v>
      </c>
      <c r="C49" s="5">
        <f t="shared" si="13"/>
        <v>58850.190130393537</v>
      </c>
      <c r="D49" s="5">
        <f t="shared" si="14"/>
        <v>56298.428912700321</v>
      </c>
      <c r="E49" s="5">
        <f t="shared" si="1"/>
        <v>46798.428912700321</v>
      </c>
      <c r="F49" s="5">
        <f t="shared" si="2"/>
        <v>16811.279931266687</v>
      </c>
      <c r="G49" s="5">
        <f t="shared" si="3"/>
        <v>39487.148981433638</v>
      </c>
      <c r="H49" s="23">
        <f t="shared" si="18"/>
        <v>26784.087288773153</v>
      </c>
      <c r="I49" s="5">
        <f t="shared" si="15"/>
        <v>64690.975120169176</v>
      </c>
      <c r="J49" s="23"/>
      <c r="K49" s="23">
        <f t="shared" si="16"/>
        <v>78.974297962867283</v>
      </c>
      <c r="L49" s="23"/>
      <c r="M49" s="23">
        <f t="shared" si="6"/>
        <v>64769.949418132041</v>
      </c>
      <c r="N49" s="23">
        <f>J49+L49+Grade13!I49</f>
        <v>63089.583202073823</v>
      </c>
      <c r="O49" s="23">
        <f t="shared" si="19"/>
        <v>1031.744856659747</v>
      </c>
      <c r="P49" s="23">
        <f t="shared" si="17"/>
        <v>592.78333792826777</v>
      </c>
      <c r="Q49" s="23"/>
    </row>
    <row r="50" spans="1:17" x14ac:dyDescent="0.2">
      <c r="A50" s="5">
        <v>59</v>
      </c>
      <c r="B50" s="1">
        <f t="shared" si="12"/>
        <v>2.6195744764780171</v>
      </c>
      <c r="C50" s="5">
        <f t="shared" si="13"/>
        <v>60321.444883653385</v>
      </c>
      <c r="D50" s="5">
        <f t="shared" si="14"/>
        <v>57682.879635517842</v>
      </c>
      <c r="E50" s="5">
        <f t="shared" si="1"/>
        <v>48182.879635517842</v>
      </c>
      <c r="F50" s="5">
        <f t="shared" si="2"/>
        <v>17401.74816454836</v>
      </c>
      <c r="G50" s="5">
        <f t="shared" si="3"/>
        <v>40281.131470969485</v>
      </c>
      <c r="H50" s="23">
        <f t="shared" si="18"/>
        <v>27453.689470992482</v>
      </c>
      <c r="I50" s="5">
        <f t="shared" si="15"/>
        <v>66115.05326317341</v>
      </c>
      <c r="J50" s="23"/>
      <c r="K50" s="23">
        <f t="shared" si="16"/>
        <v>80.562262941938968</v>
      </c>
      <c r="L50" s="23"/>
      <c r="M50" s="23">
        <f t="shared" si="6"/>
        <v>66195.615526115347</v>
      </c>
      <c r="N50" s="23">
        <f>J50+L50+Grade13!I50</f>
        <v>64473.179217125667</v>
      </c>
      <c r="O50" s="23">
        <f t="shared" si="19"/>
        <v>1057.5758937196642</v>
      </c>
      <c r="P50" s="23">
        <f t="shared" si="17"/>
        <v>599.05132146491167</v>
      </c>
      <c r="Q50" s="23"/>
    </row>
    <row r="51" spans="1:17" x14ac:dyDescent="0.2">
      <c r="A51" s="5">
        <v>60</v>
      </c>
      <c r="B51" s="1">
        <f t="shared" si="12"/>
        <v>2.6850638383899672</v>
      </c>
      <c r="C51" s="5">
        <f t="shared" si="13"/>
        <v>61829.48100574471</v>
      </c>
      <c r="D51" s="5">
        <f t="shared" si="14"/>
        <v>59101.94162640578</v>
      </c>
      <c r="E51" s="5">
        <f t="shared" si="1"/>
        <v>49601.94162640578</v>
      </c>
      <c r="F51" s="5">
        <f t="shared" si="2"/>
        <v>18006.978103662066</v>
      </c>
      <c r="G51" s="5">
        <f t="shared" si="3"/>
        <v>41094.96352274371</v>
      </c>
      <c r="H51" s="23">
        <f t="shared" si="18"/>
        <v>28140.031707767292</v>
      </c>
      <c r="I51" s="5">
        <f t="shared" si="15"/>
        <v>67574.733359752732</v>
      </c>
      <c r="J51" s="23"/>
      <c r="K51" s="23">
        <f t="shared" si="16"/>
        <v>82.189927045487423</v>
      </c>
      <c r="L51" s="23"/>
      <c r="M51" s="23">
        <f t="shared" si="6"/>
        <v>67656.923286798221</v>
      </c>
      <c r="N51" s="23">
        <f>J51+L51+Grade13!I51</f>
        <v>65891.365132553809</v>
      </c>
      <c r="O51" s="23">
        <f t="shared" si="19"/>
        <v>1084.0527067060684</v>
      </c>
      <c r="P51" s="23">
        <f t="shared" si="17"/>
        <v>605.38505839972629</v>
      </c>
      <c r="Q51" s="23"/>
    </row>
    <row r="52" spans="1:17" x14ac:dyDescent="0.2">
      <c r="A52" s="5">
        <v>61</v>
      </c>
      <c r="B52" s="1">
        <f t="shared" si="12"/>
        <v>2.7521904343497163</v>
      </c>
      <c r="C52" s="5">
        <f t="shared" si="13"/>
        <v>63375.218030888325</v>
      </c>
      <c r="D52" s="5">
        <f t="shared" si="14"/>
        <v>60556.480167065922</v>
      </c>
      <c r="E52" s="5">
        <f t="shared" si="1"/>
        <v>51056.480167065922</v>
      </c>
      <c r="F52" s="5">
        <f t="shared" si="2"/>
        <v>18627.338791253616</v>
      </c>
      <c r="G52" s="5">
        <f t="shared" si="3"/>
        <v>41929.141375812309</v>
      </c>
      <c r="H52" s="23">
        <f t="shared" si="18"/>
        <v>28843.532500461475</v>
      </c>
      <c r="I52" s="5">
        <f t="shared" si="15"/>
        <v>69070.905458746565</v>
      </c>
      <c r="J52" s="23"/>
      <c r="K52" s="23">
        <f t="shared" si="16"/>
        <v>83.858282751624614</v>
      </c>
      <c r="L52" s="23"/>
      <c r="M52" s="23">
        <f t="shared" si="6"/>
        <v>69154.763741498187</v>
      </c>
      <c r="N52" s="23">
        <f>J52+L52+Grade13!I52</f>
        <v>67345.005695867643</v>
      </c>
      <c r="O52" s="23">
        <f t="shared" si="19"/>
        <v>1111.1914400171556</v>
      </c>
      <c r="P52" s="23">
        <f t="shared" si="17"/>
        <v>611.78524586538617</v>
      </c>
      <c r="Q52" s="23"/>
    </row>
    <row r="53" spans="1:17" x14ac:dyDescent="0.2">
      <c r="A53" s="5">
        <v>62</v>
      </c>
      <c r="B53" s="1">
        <f t="shared" si="12"/>
        <v>2.8209951952084591</v>
      </c>
      <c r="C53" s="5">
        <f t="shared" si="13"/>
        <v>64959.598481660527</v>
      </c>
      <c r="D53" s="5">
        <f t="shared" si="14"/>
        <v>62047.382171242563</v>
      </c>
      <c r="E53" s="5">
        <f t="shared" si="1"/>
        <v>52547.382171242563</v>
      </c>
      <c r="F53" s="5">
        <f t="shared" si="2"/>
        <v>19263.208496034953</v>
      </c>
      <c r="G53" s="5">
        <f t="shared" si="3"/>
        <v>42784.17367520761</v>
      </c>
      <c r="H53" s="23">
        <f t="shared" si="18"/>
        <v>29564.620812973008</v>
      </c>
      <c r="I53" s="5">
        <f t="shared" si="15"/>
        <v>70604.481860215208</v>
      </c>
      <c r="J53" s="23"/>
      <c r="K53" s="23">
        <f t="shared" si="16"/>
        <v>85.568347350415223</v>
      </c>
      <c r="L53" s="23"/>
      <c r="M53" s="23">
        <f t="shared" si="6"/>
        <v>70690.050207565626</v>
      </c>
      <c r="N53" s="23">
        <f>J53+L53+Grade13!I53</f>
        <v>68834.987273264342</v>
      </c>
      <c r="O53" s="23">
        <f t="shared" si="19"/>
        <v>1139.008641660987</v>
      </c>
      <c r="P53" s="23">
        <f t="shared" si="17"/>
        <v>618.25258828141966</v>
      </c>
      <c r="Q53" s="23"/>
    </row>
    <row r="54" spans="1:17" x14ac:dyDescent="0.2">
      <c r="A54" s="5">
        <v>63</v>
      </c>
      <c r="B54" s="1">
        <f t="shared" si="12"/>
        <v>2.8915200750886707</v>
      </c>
      <c r="C54" s="5">
        <f t="shared" si="13"/>
        <v>66583.588443702043</v>
      </c>
      <c r="D54" s="5">
        <f t="shared" si="14"/>
        <v>63575.556725523631</v>
      </c>
      <c r="E54" s="5">
        <f t="shared" si="1"/>
        <v>54075.556725523631</v>
      </c>
      <c r="F54" s="5">
        <f t="shared" si="2"/>
        <v>19914.974943435831</v>
      </c>
      <c r="G54" s="5">
        <f t="shared" si="3"/>
        <v>43660.5817820878</v>
      </c>
      <c r="H54" s="23">
        <f t="shared" si="18"/>
        <v>30303.736333297333</v>
      </c>
      <c r="I54" s="5">
        <f t="shared" si="15"/>
        <v>72176.397671720595</v>
      </c>
      <c r="J54" s="23"/>
      <c r="K54" s="23">
        <f t="shared" si="16"/>
        <v>87.321163564175606</v>
      </c>
      <c r="L54" s="23"/>
      <c r="M54" s="23">
        <f t="shared" si="6"/>
        <v>72263.718835284773</v>
      </c>
      <c r="N54" s="23">
        <f>J54+L54+Grade13!I54</f>
        <v>70362.218390095935</v>
      </c>
      <c r="O54" s="23">
        <f t="shared" si="19"/>
        <v>1167.5212733459448</v>
      </c>
      <c r="P54" s="23">
        <f t="shared" si="17"/>
        <v>624.78779743195287</v>
      </c>
      <c r="Q54" s="23"/>
    </row>
    <row r="55" spans="1:17" x14ac:dyDescent="0.2">
      <c r="A55" s="5">
        <v>64</v>
      </c>
      <c r="B55" s="1">
        <f t="shared" si="12"/>
        <v>2.9638080769658868</v>
      </c>
      <c r="C55" s="5">
        <f t="shared" si="13"/>
        <v>68248.178154794587</v>
      </c>
      <c r="D55" s="5">
        <f t="shared" si="14"/>
        <v>65141.935643661709</v>
      </c>
      <c r="E55" s="5">
        <f t="shared" si="1"/>
        <v>55641.935643661709</v>
      </c>
      <c r="F55" s="5">
        <f t="shared" si="2"/>
        <v>20583.03555202172</v>
      </c>
      <c r="G55" s="5">
        <f t="shared" si="3"/>
        <v>44558.900091639989</v>
      </c>
      <c r="H55" s="23">
        <f t="shared" si="18"/>
        <v>31061.329741629761</v>
      </c>
      <c r="I55" s="5">
        <f t="shared" si="15"/>
        <v>73787.611378513597</v>
      </c>
      <c r="J55" s="23"/>
      <c r="K55" s="23">
        <f t="shared" si="16"/>
        <v>89.117800183279982</v>
      </c>
      <c r="L55" s="23"/>
      <c r="M55" s="23">
        <f t="shared" si="6"/>
        <v>73876.729178696871</v>
      </c>
      <c r="N55" s="23">
        <f>J55+L55+Grade13!I55</f>
        <v>71927.630284848332</v>
      </c>
      <c r="O55" s="23">
        <f t="shared" si="19"/>
        <v>1196.7467208230064</v>
      </c>
      <c r="P55" s="23">
        <f t="shared" si="17"/>
        <v>631.39159254401898</v>
      </c>
      <c r="Q55" s="23"/>
    </row>
    <row r="56" spans="1:17" x14ac:dyDescent="0.2">
      <c r="A56" s="5">
        <v>65</v>
      </c>
      <c r="B56" s="1">
        <f t="shared" si="12"/>
        <v>3.0379032788900342</v>
      </c>
      <c r="C56" s="5">
        <f t="shared" si="13"/>
        <v>69954.382608664455</v>
      </c>
      <c r="D56" s="5">
        <f t="shared" si="14"/>
        <v>66747.47403475325</v>
      </c>
      <c r="E56" s="5">
        <f t="shared" si="1"/>
        <v>57247.47403475325</v>
      </c>
      <c r="F56" s="5">
        <f t="shared" si="2"/>
        <v>21267.797675822261</v>
      </c>
      <c r="G56" s="5">
        <f t="shared" si="3"/>
        <v>45479.676358930985</v>
      </c>
      <c r="H56" s="23">
        <f t="shared" si="18"/>
        <v>31837.862985170508</v>
      </c>
      <c r="I56" s="5">
        <f t="shared" si="15"/>
        <v>75439.105427976436</v>
      </c>
      <c r="J56" s="23"/>
      <c r="K56" s="23">
        <f t="shared" si="16"/>
        <v>90.959352717861975</v>
      </c>
      <c r="L56" s="23"/>
      <c r="M56" s="23">
        <f t="shared" si="6"/>
        <v>75530.064780694302</v>
      </c>
      <c r="N56" s="23">
        <f>J56+L56+Grade13!I56</f>
        <v>73532.177476969533</v>
      </c>
      <c r="O56" s="23">
        <f t="shared" si="19"/>
        <v>1226.7028044870056</v>
      </c>
      <c r="P56" s="23">
        <f t="shared" si="17"/>
        <v>638.06470036691428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90.959352717861975</v>
      </c>
      <c r="L57" s="23"/>
      <c r="M57" s="23">
        <f t="shared" si="6"/>
        <v>90.959352717861975</v>
      </c>
      <c r="N57" s="23">
        <f>J57+L57+Grade13!I57</f>
        <v>0</v>
      </c>
      <c r="O57" s="23">
        <f t="shared" si="19"/>
        <v>55.849042568767253</v>
      </c>
      <c r="P57" s="23">
        <f t="shared" si="17"/>
        <v>28.639795010103963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90.959352717861975</v>
      </c>
      <c r="L58" s="23"/>
      <c r="M58" s="23">
        <f t="shared" si="6"/>
        <v>90.959352717861975</v>
      </c>
      <c r="N58" s="23">
        <f>J58+L58+Grade13!I58</f>
        <v>0</v>
      </c>
      <c r="O58" s="23">
        <f t="shared" si="19"/>
        <v>55.849042568767253</v>
      </c>
      <c r="P58" s="23">
        <f t="shared" si="17"/>
        <v>28.235710300244982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90.959352717861975</v>
      </c>
      <c r="L59" s="23"/>
      <c r="M59" s="23">
        <f t="shared" si="6"/>
        <v>90.959352717861975</v>
      </c>
      <c r="N59" s="23">
        <f>J59+L59+Grade13!I59</f>
        <v>0</v>
      </c>
      <c r="O59" s="23">
        <f t="shared" si="19"/>
        <v>55.849042568767253</v>
      </c>
      <c r="P59" s="23">
        <f t="shared" si="17"/>
        <v>27.837326903984234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90.959352717861975</v>
      </c>
      <c r="L60" s="23"/>
      <c r="M60" s="23">
        <f t="shared" si="6"/>
        <v>90.959352717861975</v>
      </c>
      <c r="N60" s="23">
        <f>J60+L60+Grade13!I60</f>
        <v>0</v>
      </c>
      <c r="O60" s="23">
        <f t="shared" si="19"/>
        <v>55.849042568767253</v>
      </c>
      <c r="P60" s="23">
        <f t="shared" si="17"/>
        <v>27.444564380325197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90.959352717861975</v>
      </c>
      <c r="L61" s="23"/>
      <c r="M61" s="23">
        <f t="shared" si="6"/>
        <v>90.959352717861975</v>
      </c>
      <c r="N61" s="23">
        <f>J61+L61+Grade13!I61</f>
        <v>0</v>
      </c>
      <c r="O61" s="23">
        <f t="shared" si="19"/>
        <v>55.849042568767253</v>
      </c>
      <c r="P61" s="23">
        <f t="shared" si="17"/>
        <v>27.057343423229749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90.959352717861975</v>
      </c>
      <c r="L62" s="23"/>
      <c r="M62" s="23">
        <f t="shared" si="6"/>
        <v>90.959352717861975</v>
      </c>
      <c r="N62" s="23">
        <f>J62+L62+Grade13!I62</f>
        <v>0</v>
      </c>
      <c r="O62" s="23">
        <f t="shared" si="19"/>
        <v>55.849042568767253</v>
      </c>
      <c r="P62" s="23">
        <f t="shared" si="17"/>
        <v>26.675585845604857</v>
      </c>
      <c r="Q62" s="23"/>
    </row>
    <row r="63" spans="1:17" x14ac:dyDescent="0.2">
      <c r="A63" s="5">
        <v>72</v>
      </c>
      <c r="H63" s="22"/>
      <c r="J63" s="23"/>
      <c r="K63" s="23">
        <f>0.002*G56</f>
        <v>90.959352717861975</v>
      </c>
      <c r="L63" s="23"/>
      <c r="M63" s="23">
        <f t="shared" si="6"/>
        <v>90.959352717861975</v>
      </c>
      <c r="N63" s="23">
        <f>J63+L63+Grade13!I63</f>
        <v>0</v>
      </c>
      <c r="O63" s="23">
        <f t="shared" si="19"/>
        <v>55.849042568767253</v>
      </c>
      <c r="P63" s="23">
        <f t="shared" si="17"/>
        <v>26.29921456351514</v>
      </c>
      <c r="Q63" s="23"/>
    </row>
    <row r="64" spans="1:17" x14ac:dyDescent="0.2">
      <c r="A64" s="5">
        <v>73</v>
      </c>
      <c r="H64" s="22"/>
      <c r="J64" s="23"/>
      <c r="K64" s="23">
        <f>0.002*G56</f>
        <v>90.959352717861975</v>
      </c>
      <c r="L64" s="23"/>
      <c r="M64" s="23">
        <f t="shared" si="6"/>
        <v>90.959352717861975</v>
      </c>
      <c r="N64" s="23">
        <f>J64+L64+Grade13!I64</f>
        <v>0</v>
      </c>
      <c r="O64" s="23">
        <f t="shared" si="19"/>
        <v>55.849042568767253</v>
      </c>
      <c r="P64" s="23">
        <f t="shared" si="17"/>
        <v>25.928153580618165</v>
      </c>
      <c r="Q64" s="23"/>
    </row>
    <row r="65" spans="1:17" x14ac:dyDescent="0.2">
      <c r="A65" s="5">
        <v>74</v>
      </c>
      <c r="H65" s="22"/>
      <c r="J65" s="23"/>
      <c r="K65" s="23">
        <f>0.002*G56</f>
        <v>90.959352717861975</v>
      </c>
      <c r="L65" s="23"/>
      <c r="M65" s="23">
        <f t="shared" si="6"/>
        <v>90.959352717861975</v>
      </c>
      <c r="N65" s="23">
        <f>J65+L65+Grade13!I65</f>
        <v>0</v>
      </c>
      <c r="O65" s="23">
        <f t="shared" si="19"/>
        <v>55.849042568767253</v>
      </c>
      <c r="P65" s="23">
        <f t="shared" si="17"/>
        <v>25.562327972819403</v>
      </c>
      <c r="Q65" s="23"/>
    </row>
    <row r="66" spans="1:17" x14ac:dyDescent="0.2">
      <c r="A66" s="5">
        <v>75</v>
      </c>
      <c r="H66" s="22"/>
      <c r="J66" s="23"/>
      <c r="K66" s="23">
        <f>0.002*G56</f>
        <v>90.959352717861975</v>
      </c>
      <c r="L66" s="23"/>
      <c r="M66" s="23">
        <f t="shared" si="6"/>
        <v>90.959352717861975</v>
      </c>
      <c r="N66" s="23">
        <f>J66+L66+Grade13!I66</f>
        <v>0</v>
      </c>
      <c r="O66" s="23">
        <f t="shared" si="19"/>
        <v>55.849042568767253</v>
      </c>
      <c r="P66" s="23">
        <f t="shared" si="17"/>
        <v>25.201663873143666</v>
      </c>
      <c r="Q66" s="23"/>
    </row>
    <row r="67" spans="1:17" x14ac:dyDescent="0.2">
      <c r="A67" s="5">
        <v>76</v>
      </c>
      <c r="H67" s="22"/>
      <c r="J67" s="23"/>
      <c r="K67" s="23">
        <f>0.002*G56</f>
        <v>90.959352717861975</v>
      </c>
      <c r="L67" s="23"/>
      <c r="M67" s="23">
        <f t="shared" si="6"/>
        <v>90.959352717861975</v>
      </c>
      <c r="N67" s="23">
        <f>J67+L67+Grade13!I67</f>
        <v>0</v>
      </c>
      <c r="O67" s="23">
        <f t="shared" si="19"/>
        <v>55.849042568767253</v>
      </c>
      <c r="P67" s="23">
        <f t="shared" si="17"/>
        <v>24.846088456819974</v>
      </c>
      <c r="Q67" s="23"/>
    </row>
    <row r="68" spans="1:17" x14ac:dyDescent="0.2">
      <c r="A68" s="5">
        <v>77</v>
      </c>
      <c r="H68" s="22"/>
      <c r="J68" s="23"/>
      <c r="K68" s="23">
        <f>0.002*G56</f>
        <v>90.959352717861975</v>
      </c>
      <c r="L68" s="23"/>
      <c r="M68" s="23">
        <f t="shared" si="6"/>
        <v>90.959352717861975</v>
      </c>
      <c r="N68" s="23">
        <f>J68+L68+Grade13!I68</f>
        <v>0</v>
      </c>
      <c r="O68" s="23">
        <f t="shared" si="19"/>
        <v>55.849042568767253</v>
      </c>
      <c r="P68" s="23">
        <f t="shared" si="17"/>
        <v>24.495529926576914</v>
      </c>
      <c r="Q68" s="23"/>
    </row>
    <row r="69" spans="1:17" x14ac:dyDescent="0.2">
      <c r="A69" s="5">
        <v>78</v>
      </c>
      <c r="H69" s="22"/>
      <c r="J69" s="23"/>
      <c r="K69" s="23">
        <f>0.002*G56+0.2*G56</f>
        <v>9186.8946245040588</v>
      </c>
      <c r="L69" s="23"/>
      <c r="M69" s="23">
        <f t="shared" si="6"/>
        <v>9186.8946245040588</v>
      </c>
      <c r="N69" s="23">
        <f>J69+L69+Grade13!I69</f>
        <v>0</v>
      </c>
      <c r="O69" s="23">
        <f t="shared" si="19"/>
        <v>5640.7532994454923</v>
      </c>
      <c r="P69" s="23">
        <f>O69/return^(A69-startage+1)</f>
        <v>2439.1416673126851</v>
      </c>
      <c r="Q69" s="23"/>
    </row>
    <row r="70" spans="1:17" x14ac:dyDescent="0.2">
      <c r="A70" s="5">
        <v>79</v>
      </c>
      <c r="H70" s="22"/>
      <c r="P70" s="23">
        <f>SUM(P5:P69)</f>
        <v>1.0418261808808893E-8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149</vt:i4>
      </vt:variant>
    </vt:vector>
  </HeadingPairs>
  <TitlesOfParts>
    <vt:vector size="162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Grade10!part</vt:lpstr>
      <vt:lpstr>Grade11!part</vt:lpstr>
      <vt:lpstr>Grade12!part</vt:lpstr>
      <vt:lpstr>Grade13!part</vt:lpstr>
      <vt:lpstr>Grade14!part</vt:lpstr>
      <vt:lpstr>Grade15!part</vt:lpstr>
      <vt:lpstr>Grade16!part</vt:lpstr>
      <vt:lpstr>Grade17!part</vt:lpstr>
      <vt:lpstr>Grade18!part</vt:lpstr>
      <vt:lpstr>part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Grade10!return</vt:lpstr>
      <vt:lpstr>Grade11!return</vt:lpstr>
      <vt:lpstr>Grade12!return</vt:lpstr>
      <vt:lpstr>Grade13!return</vt:lpstr>
      <vt:lpstr>Grade14!return</vt:lpstr>
      <vt:lpstr>Grade15!return</vt:lpstr>
      <vt:lpstr>Grade16!return</vt:lpstr>
      <vt:lpstr>Grade17!return</vt:lpstr>
      <vt:lpstr>Grade18!return</vt:lpstr>
      <vt:lpstr>return</vt:lpstr>
      <vt:lpstr>returntoexperience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</vt:vector>
  </TitlesOfParts>
  <Company>GMU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2015-03-06T21:00:33Z</dcterms:modified>
</cp:coreProperties>
</file>