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research\edubook2014oct\selfish return - ability\"/>
    </mc:Choice>
  </mc:AlternateContent>
  <bookViews>
    <workbookView xWindow="480" yWindow="45" windowWidth="15180" windowHeight="13170"/>
  </bookViews>
  <sheets>
    <sheet name="Meta" sheetId="4" r:id="rId1"/>
    <sheet name="Output" sheetId="50" r:id="rId2"/>
    <sheet name="Grade8" sheetId="1" r:id="rId3"/>
    <sheet name="Grade9" sheetId="51" r:id="rId4"/>
    <sheet name="Grade10" sheetId="61" r:id="rId5"/>
    <sheet name="Grade11" sheetId="62" r:id="rId6"/>
    <sheet name="Grade12" sheetId="63" r:id="rId7"/>
    <sheet name="Grade13" sheetId="64" r:id="rId8"/>
    <sheet name="Grade14" sheetId="65" r:id="rId9"/>
    <sheet name="Grade15" sheetId="66" r:id="rId10"/>
    <sheet name="Grade16" sheetId="67" r:id="rId11"/>
    <sheet name="Grade17" sheetId="68" r:id="rId12"/>
    <sheet name="Grade18" sheetId="69" r:id="rId13"/>
  </sheets>
  <definedNames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coltuition">Meta!$P$2</definedName>
    <definedName name="completionprob" localSheetId="4">Grade10!$G$2</definedName>
    <definedName name="completionprob" localSheetId="5">Grade11!$G$2</definedName>
    <definedName name="completionprob" localSheetId="6">Grade12!$G$2</definedName>
    <definedName name="completionprob" localSheetId="7">Grade13!$G$2</definedName>
    <definedName name="completionprob" localSheetId="8">Grade14!$G$2</definedName>
    <definedName name="completionprob" localSheetId="9">Grade15!$G$2</definedName>
    <definedName name="completionprob" localSheetId="10">Grade16!$G$2</definedName>
    <definedName name="completionprob" localSheetId="11">Grade17!$G$2</definedName>
    <definedName name="completionprob" localSheetId="12">Grade18!$G$2</definedName>
    <definedName name="completionprob">Grade9!$G$2</definedName>
    <definedName name="experiencepremium">Meta!$G$2</definedName>
    <definedName name="expnorm" localSheetId="4">Grade10!$F$2</definedName>
    <definedName name="expnorm" localSheetId="5">Grade11!$F$2</definedName>
    <definedName name="expnorm" localSheetId="6">Grade12!$F$2</definedName>
    <definedName name="expnorm" localSheetId="7">Grade13!$F$2</definedName>
    <definedName name="expnorm" localSheetId="8">Grade14!$F$2</definedName>
    <definedName name="expnorm" localSheetId="9">Grade15!$F$2</definedName>
    <definedName name="expnorm" localSheetId="10">Grade16!$F$2</definedName>
    <definedName name="expnorm" localSheetId="11">Grade17!$F$2</definedName>
    <definedName name="expnorm" localSheetId="12">Grade18!$F$2</definedName>
    <definedName name="expnorm" localSheetId="3">Grade9!$F$2</definedName>
    <definedName name="expnorm">Grade8!$F$2</definedName>
    <definedName name="expnorm8" localSheetId="4">Grade10!$F$2</definedName>
    <definedName name="expnorm8" localSheetId="5">Grade11!$F$2</definedName>
    <definedName name="expnorm8" localSheetId="6">Grade12!$F$2</definedName>
    <definedName name="expnorm8" localSheetId="7">Grade13!$F$2</definedName>
    <definedName name="expnorm8" localSheetId="8">Grade14!$F$2</definedName>
    <definedName name="expnorm8" localSheetId="9">Grade15!$F$2</definedName>
    <definedName name="expnorm8" localSheetId="10">Grade16!$F$2</definedName>
    <definedName name="expnorm8" localSheetId="11">Grade17!$F$2</definedName>
    <definedName name="expnorm8" localSheetId="12">Grade18!$F$2</definedName>
    <definedName name="expnorm8" localSheetId="3">Grade9!$F$2</definedName>
    <definedName name="expnorm8">Grade8!$F$2</definedName>
    <definedName name="feel">Meta!$Q$2</definedName>
    <definedName name="hstuition">Meta!$O$2</definedName>
    <definedName name="incomeindex" localSheetId="0">Meta!$E$2</definedName>
    <definedName name="initialbenrat" localSheetId="4">Grade10!$J$2</definedName>
    <definedName name="initialbenrat" localSheetId="5">Grade11!$J$2</definedName>
    <definedName name="initialbenrat" localSheetId="6">Grade12!$J$2</definedName>
    <definedName name="initialbenrat" localSheetId="7">Grade13!$J$2</definedName>
    <definedName name="initialbenrat" localSheetId="8">Grade14!$J$2</definedName>
    <definedName name="initialbenrat" localSheetId="9">Grade15!$J$2</definedName>
    <definedName name="initialbenrat" localSheetId="10">Grade16!$J$2</definedName>
    <definedName name="initialbenrat" localSheetId="11">Grade17!$J$2</definedName>
    <definedName name="initialbenrat" localSheetId="12">Grade18!$J$2</definedName>
    <definedName name="initialbenrat" localSheetId="3">Grade9!$J$2</definedName>
    <definedName name="initialbenrat">Grade8!$K$2</definedName>
    <definedName name="initialunempprob" localSheetId="4">Grade10!$I$2</definedName>
    <definedName name="initialunempprob" localSheetId="5">Grade11!$I$2</definedName>
    <definedName name="initialunempprob" localSheetId="6">Grade12!$I$2</definedName>
    <definedName name="initialunempprob" localSheetId="7">Grade13!$I$2</definedName>
    <definedName name="initialunempprob" localSheetId="8">Grade14!$I$2</definedName>
    <definedName name="initialunempprob" localSheetId="9">Grade15!$I$2</definedName>
    <definedName name="initialunempprob" localSheetId="10">Grade16!$I$2</definedName>
    <definedName name="initialunempprob" localSheetId="11">Grade17!$I$2</definedName>
    <definedName name="initialunempprob" localSheetId="12">Grade18!$I$2</definedName>
    <definedName name="initialunempprob" localSheetId="3">Grade9!$I$2</definedName>
    <definedName name="initialunempprob">Grade8!$J$2</definedName>
    <definedName name="part" localSheetId="4">Grade10!$H$2</definedName>
    <definedName name="part" localSheetId="5">Grade11!$H$2</definedName>
    <definedName name="part" localSheetId="6">Grade12!$H$2</definedName>
    <definedName name="part" localSheetId="7">Grade13!$H$2</definedName>
    <definedName name="part" localSheetId="8">Grade14!$H$2</definedName>
    <definedName name="part" localSheetId="9">Grade15!$H$2</definedName>
    <definedName name="part" localSheetId="10">Grade16!$H$2</definedName>
    <definedName name="part" localSheetId="11">Grade17!$H$2</definedName>
    <definedName name="part" localSheetId="12">Grade18!$H$2</definedName>
    <definedName name="part">Grade9!$H$2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 localSheetId="4">Grade10!$K$2</definedName>
    <definedName name="return" localSheetId="5">Grade11!$K$2</definedName>
    <definedName name="return" localSheetId="6">Grade12!$K$2</definedName>
    <definedName name="return" localSheetId="7">Grade13!$K$2</definedName>
    <definedName name="return" localSheetId="8">Grade14!$K$2</definedName>
    <definedName name="return" localSheetId="9">Grade15!$K$2</definedName>
    <definedName name="return" localSheetId="10">Grade16!$K$2</definedName>
    <definedName name="return" localSheetId="11">Grade17!$K$2</definedName>
    <definedName name="return" localSheetId="12">Grade18!$K$2</definedName>
    <definedName name="return">Grade9!$K$2</definedName>
    <definedName name="returntoexperience">Meta!$G$2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</definedNames>
  <calcPr calcId="152511"/>
</workbook>
</file>

<file path=xl/calcChain.xml><?xml version="1.0" encoding="utf-8"?>
<calcChain xmlns="http://schemas.openxmlformats.org/spreadsheetml/2006/main">
  <c r="N57" i="69" l="1"/>
  <c r="N58" i="69"/>
  <c r="N59" i="69"/>
  <c r="N60" i="69"/>
  <c r="N61" i="69"/>
  <c r="N62" i="69"/>
  <c r="N63" i="69"/>
  <c r="N64" i="69"/>
  <c r="N65" i="69"/>
  <c r="N66" i="69"/>
  <c r="N67" i="69"/>
  <c r="N68" i="69"/>
  <c r="N69" i="69"/>
  <c r="L14" i="69"/>
  <c r="I2" i="69"/>
  <c r="H2" i="69"/>
  <c r="G2" i="69"/>
  <c r="E2" i="69"/>
  <c r="D2" i="69"/>
  <c r="C2" i="69"/>
  <c r="B2" i="69"/>
  <c r="B20" i="69"/>
  <c r="B23" i="69"/>
  <c r="B16" i="69"/>
  <c r="N57" i="68"/>
  <c r="N58" i="68"/>
  <c r="N59" i="68"/>
  <c r="N60" i="68"/>
  <c r="N61" i="68"/>
  <c r="N62" i="68"/>
  <c r="N63" i="68"/>
  <c r="N64" i="68"/>
  <c r="N65" i="68"/>
  <c r="N66" i="68"/>
  <c r="N67" i="68"/>
  <c r="N68" i="68"/>
  <c r="N69" i="68"/>
  <c r="L13" i="68"/>
  <c r="I2" i="68"/>
  <c r="H2" i="68"/>
  <c r="G2" i="68"/>
  <c r="E2" i="68"/>
  <c r="D2" i="68"/>
  <c r="C2" i="68"/>
  <c r="B2" i="68"/>
  <c r="B47" i="68"/>
  <c r="B32" i="68"/>
  <c r="B25" i="68"/>
  <c r="B23" i="68"/>
  <c r="N57" i="67"/>
  <c r="N58" i="67"/>
  <c r="N59" i="67"/>
  <c r="N60" i="67"/>
  <c r="N61" i="67"/>
  <c r="N62" i="67"/>
  <c r="N63" i="67"/>
  <c r="N64" i="67"/>
  <c r="N65" i="67"/>
  <c r="N66" i="67"/>
  <c r="N67" i="67"/>
  <c r="N68" i="67"/>
  <c r="N69" i="67"/>
  <c r="L12" i="67"/>
  <c r="I2" i="67"/>
  <c r="H2" i="67"/>
  <c r="G2" i="67"/>
  <c r="E2" i="67"/>
  <c r="D2" i="67"/>
  <c r="C2" i="67"/>
  <c r="B2" i="67"/>
  <c r="N57" i="66"/>
  <c r="N58" i="66"/>
  <c r="N59" i="66"/>
  <c r="N60" i="66"/>
  <c r="N61" i="66"/>
  <c r="N62" i="66"/>
  <c r="N63" i="66"/>
  <c r="N64" i="66"/>
  <c r="N65" i="66"/>
  <c r="N66" i="66"/>
  <c r="N67" i="66"/>
  <c r="N68" i="66"/>
  <c r="N69" i="66"/>
  <c r="L11" i="66"/>
  <c r="I2" i="66"/>
  <c r="H2" i="66"/>
  <c r="G2" i="66"/>
  <c r="E2" i="66"/>
  <c r="D2" i="66"/>
  <c r="C2" i="66"/>
  <c r="B2" i="66"/>
  <c r="B20" i="66"/>
  <c r="N57" i="65"/>
  <c r="N58" i="65"/>
  <c r="N59" i="65"/>
  <c r="N60" i="65"/>
  <c r="N61" i="65"/>
  <c r="N62" i="65"/>
  <c r="N63" i="65"/>
  <c r="N64" i="65"/>
  <c r="N65" i="65"/>
  <c r="N66" i="65"/>
  <c r="N67" i="65"/>
  <c r="N68" i="65"/>
  <c r="N69" i="65"/>
  <c r="L10" i="65"/>
  <c r="I2" i="65"/>
  <c r="H2" i="65"/>
  <c r="G2" i="65"/>
  <c r="E2" i="65"/>
  <c r="D2" i="65"/>
  <c r="C2" i="65"/>
  <c r="B2" i="65"/>
  <c r="B37" i="65"/>
  <c r="N57" i="64"/>
  <c r="N58" i="64"/>
  <c r="N59" i="64"/>
  <c r="N60" i="64"/>
  <c r="N61" i="64"/>
  <c r="N62" i="64"/>
  <c r="N63" i="64"/>
  <c r="N64" i="64"/>
  <c r="N65" i="64"/>
  <c r="N66" i="64"/>
  <c r="N67" i="64"/>
  <c r="N68" i="64"/>
  <c r="N69" i="64"/>
  <c r="L9" i="64"/>
  <c r="I2" i="64"/>
  <c r="H2" i="64"/>
  <c r="G2" i="64"/>
  <c r="E2" i="64"/>
  <c r="D2" i="64"/>
  <c r="C2" i="64"/>
  <c r="B2" i="64"/>
  <c r="N57" i="63"/>
  <c r="N58" i="63"/>
  <c r="N59" i="63"/>
  <c r="N60" i="63"/>
  <c r="N61" i="63"/>
  <c r="N62" i="63"/>
  <c r="N63" i="63"/>
  <c r="N64" i="63"/>
  <c r="N65" i="63"/>
  <c r="N66" i="63"/>
  <c r="N67" i="63"/>
  <c r="N68" i="63"/>
  <c r="N69" i="63"/>
  <c r="L8" i="63"/>
  <c r="I2" i="63"/>
  <c r="H2" i="63"/>
  <c r="G2" i="63"/>
  <c r="E2" i="63"/>
  <c r="D2" i="63"/>
  <c r="C2" i="63"/>
  <c r="B2" i="63"/>
  <c r="B15" i="63"/>
  <c r="B28" i="63"/>
  <c r="N57" i="62"/>
  <c r="N58" i="62"/>
  <c r="N59" i="62"/>
  <c r="N60" i="62"/>
  <c r="N61" i="62"/>
  <c r="N62" i="62"/>
  <c r="N63" i="62"/>
  <c r="N64" i="62"/>
  <c r="N65" i="62"/>
  <c r="N66" i="62"/>
  <c r="N67" i="62"/>
  <c r="N68" i="62"/>
  <c r="N69" i="62"/>
  <c r="L7" i="62"/>
  <c r="I2" i="62"/>
  <c r="H2" i="62"/>
  <c r="G2" i="62"/>
  <c r="E2" i="62"/>
  <c r="D2" i="62"/>
  <c r="C2" i="62"/>
  <c r="B2" i="62"/>
  <c r="B46" i="62"/>
  <c r="B54" i="62"/>
  <c r="B30" i="62"/>
  <c r="B26" i="62"/>
  <c r="B20" i="62"/>
  <c r="B17" i="62"/>
  <c r="B13" i="62"/>
  <c r="B10" i="62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L6" i="61"/>
  <c r="I2" i="61"/>
  <c r="H2" i="61"/>
  <c r="G2" i="61"/>
  <c r="E2" i="61"/>
  <c r="D2" i="61"/>
  <c r="C2" i="61"/>
  <c r="B2" i="61"/>
  <c r="B24" i="61"/>
  <c r="B23" i="61"/>
  <c r="B33" i="61"/>
  <c r="B16" i="61"/>
  <c r="B12" i="61"/>
  <c r="B9" i="61"/>
  <c r="H2" i="51"/>
  <c r="H2" i="1"/>
  <c r="L5" i="51"/>
  <c r="N57" i="51"/>
  <c r="N58" i="51"/>
  <c r="N59" i="51"/>
  <c r="N60" i="51"/>
  <c r="N61" i="51"/>
  <c r="N62" i="51"/>
  <c r="N63" i="51"/>
  <c r="N64" i="51"/>
  <c r="N65" i="51"/>
  <c r="N66" i="51"/>
  <c r="N67" i="51"/>
  <c r="N68" i="51"/>
  <c r="N69" i="51"/>
  <c r="G2" i="51"/>
  <c r="E2" i="51"/>
  <c r="D2" i="51"/>
  <c r="C2" i="51"/>
  <c r="B2" i="51"/>
  <c r="B23" i="51"/>
  <c r="B20" i="51"/>
  <c r="B12" i="51"/>
  <c r="B8" i="51"/>
  <c r="I2" i="51"/>
  <c r="D2" i="1"/>
  <c r="C2" i="1"/>
  <c r="B7" i="50"/>
  <c r="K7" i="50"/>
  <c r="B3" i="50"/>
  <c r="B4" i="50"/>
  <c r="B5" i="50"/>
  <c r="Q5" i="50"/>
  <c r="B6" i="50"/>
  <c r="B8" i="50"/>
  <c r="K10" i="50"/>
  <c r="B9" i="50"/>
  <c r="Q10" i="50"/>
  <c r="Q9" i="50"/>
  <c r="B10" i="50"/>
  <c r="B11" i="50"/>
  <c r="K11" i="50"/>
  <c r="B12" i="50"/>
  <c r="B2" i="50"/>
  <c r="L2" i="4"/>
  <c r="L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B2" i="1"/>
  <c r="B25" i="1"/>
  <c r="J2" i="1"/>
  <c r="E2" i="1"/>
  <c r="B17" i="1"/>
  <c r="B38" i="1"/>
  <c r="B48" i="1"/>
  <c r="G2" i="1"/>
  <c r="B16" i="51"/>
  <c r="B9" i="51"/>
  <c r="B13" i="51"/>
  <c r="B17" i="51"/>
  <c r="B21" i="51"/>
  <c r="B6" i="51"/>
  <c r="B10" i="51"/>
  <c r="B14" i="51"/>
  <c r="B18" i="51"/>
  <c r="B22" i="51"/>
  <c r="B7" i="51"/>
  <c r="B11" i="51"/>
  <c r="B15" i="51"/>
  <c r="B19" i="51"/>
  <c r="B56" i="51"/>
  <c r="B55" i="51"/>
  <c r="B54" i="51"/>
  <c r="B53" i="51"/>
  <c r="B52" i="51"/>
  <c r="B51" i="51"/>
  <c r="B50" i="51"/>
  <c r="B49" i="51"/>
  <c r="B48" i="51"/>
  <c r="B47" i="51"/>
  <c r="B46" i="51"/>
  <c r="B45" i="51"/>
  <c r="B44" i="51"/>
  <c r="B43" i="51"/>
  <c r="B42" i="51"/>
  <c r="B41" i="51"/>
  <c r="B40" i="51"/>
  <c r="B39" i="51"/>
  <c r="B38" i="51"/>
  <c r="B37" i="51"/>
  <c r="B36" i="51"/>
  <c r="B35" i="51"/>
  <c r="B34" i="51"/>
  <c r="B33" i="51"/>
  <c r="B32" i="51"/>
  <c r="B31" i="51"/>
  <c r="B30" i="51"/>
  <c r="B29" i="51"/>
  <c r="B28" i="51"/>
  <c r="B27" i="51"/>
  <c r="B26" i="51"/>
  <c r="B25" i="51"/>
  <c r="B24" i="51"/>
  <c r="Q6" i="50"/>
  <c r="B56" i="1"/>
  <c r="B46" i="1"/>
  <c r="B33" i="1"/>
  <c r="B13" i="1"/>
  <c r="B54" i="1"/>
  <c r="B42" i="1"/>
  <c r="B29" i="1"/>
  <c r="B9" i="1"/>
  <c r="B50" i="1"/>
  <c r="B40" i="1"/>
  <c r="B11" i="1"/>
  <c r="B21" i="1"/>
  <c r="B36" i="1"/>
  <c r="B44" i="1"/>
  <c r="B52" i="1"/>
  <c r="B5" i="1"/>
  <c r="B53" i="1"/>
  <c r="B49" i="1"/>
  <c r="B45" i="1"/>
  <c r="B41" i="1"/>
  <c r="B37" i="1"/>
  <c r="B31" i="1"/>
  <c r="B23" i="1"/>
  <c r="B15" i="1"/>
  <c r="B7" i="1"/>
  <c r="B55" i="1"/>
  <c r="B51" i="1"/>
  <c r="B47" i="1"/>
  <c r="B43" i="1"/>
  <c r="B39" i="1"/>
  <c r="B35" i="1"/>
  <c r="B27" i="1"/>
  <c r="B19" i="1"/>
  <c r="B6" i="1"/>
  <c r="B8" i="1"/>
  <c r="B12" i="1"/>
  <c r="B16" i="1"/>
  <c r="B20" i="1"/>
  <c r="B24" i="1"/>
  <c r="B28" i="1"/>
  <c r="B32" i="1"/>
  <c r="B10" i="1"/>
  <c r="B14" i="1"/>
  <c r="B18" i="1"/>
  <c r="B22" i="1"/>
  <c r="B26" i="1"/>
  <c r="B30" i="1"/>
  <c r="B34" i="1"/>
  <c r="K8" i="50"/>
  <c r="K3" i="50"/>
  <c r="K4" i="50"/>
  <c r="K12" i="50"/>
  <c r="B18" i="69"/>
  <c r="B31" i="69"/>
  <c r="B37" i="69"/>
  <c r="B54" i="69"/>
  <c r="B50" i="69"/>
  <c r="B56" i="69"/>
  <c r="B52" i="69"/>
  <c r="B48" i="69"/>
  <c r="B44" i="69"/>
  <c r="B40" i="69"/>
  <c r="B36" i="69"/>
  <c r="B55" i="69"/>
  <c r="B51" i="69"/>
  <c r="B47" i="69"/>
  <c r="B43" i="69"/>
  <c r="B39" i="69"/>
  <c r="B35" i="69"/>
  <c r="B42" i="69"/>
  <c r="B32" i="69"/>
  <c r="B28" i="69"/>
  <c r="B24" i="69"/>
  <c r="B46" i="69"/>
  <c r="B38" i="69"/>
  <c r="B34" i="69"/>
  <c r="B30" i="69"/>
  <c r="B26" i="69"/>
  <c r="B22" i="69"/>
  <c r="B53" i="69"/>
  <c r="B49" i="69"/>
  <c r="B41" i="69"/>
  <c r="B33" i="69"/>
  <c r="B29" i="69"/>
  <c r="B25" i="69"/>
  <c r="B21" i="69"/>
  <c r="B15" i="69"/>
  <c r="B19" i="69"/>
  <c r="B45" i="69"/>
  <c r="B17" i="69"/>
  <c r="B27" i="69"/>
  <c r="B16" i="68"/>
  <c r="B20" i="68"/>
  <c r="B27" i="68"/>
  <c r="B29" i="68"/>
  <c r="B54" i="68"/>
  <c r="B50" i="68"/>
  <c r="B46" i="68"/>
  <c r="B42" i="68"/>
  <c r="B38" i="68"/>
  <c r="B53" i="68"/>
  <c r="B49" i="68"/>
  <c r="B45" i="68"/>
  <c r="B41" i="68"/>
  <c r="B37" i="68"/>
  <c r="B56" i="68"/>
  <c r="B52" i="68"/>
  <c r="B48" i="68"/>
  <c r="B44" i="68"/>
  <c r="B40" i="68"/>
  <c r="B36" i="68"/>
  <c r="B55" i="68"/>
  <c r="B39" i="68"/>
  <c r="B34" i="68"/>
  <c r="B30" i="68"/>
  <c r="B26" i="68"/>
  <c r="B22" i="68"/>
  <c r="B18" i="68"/>
  <c r="B14" i="68"/>
  <c r="B19" i="68"/>
  <c r="B21" i="68"/>
  <c r="B28" i="68"/>
  <c r="B35" i="68"/>
  <c r="B15" i="68"/>
  <c r="B17" i="68"/>
  <c r="B24" i="68"/>
  <c r="B31" i="68"/>
  <c r="B33" i="68"/>
  <c r="B43" i="68"/>
  <c r="B51" i="68"/>
  <c r="B31" i="67"/>
  <c r="B42" i="67"/>
  <c r="B45" i="67"/>
  <c r="B48" i="67"/>
  <c r="B25" i="67"/>
  <c r="B28" i="67"/>
  <c r="B55" i="67"/>
  <c r="B21" i="67"/>
  <c r="B35" i="67"/>
  <c r="B30" i="67"/>
  <c r="B19" i="67"/>
  <c r="B12" i="66"/>
  <c r="B14" i="66"/>
  <c r="B18" i="66"/>
  <c r="B42" i="66"/>
  <c r="B50" i="66"/>
  <c r="B13" i="66"/>
  <c r="B22" i="66"/>
  <c r="B41" i="66"/>
  <c r="B54" i="66"/>
  <c r="B53" i="66"/>
  <c r="B49" i="66"/>
  <c r="B56" i="66"/>
  <c r="B52" i="66"/>
  <c r="B48" i="66"/>
  <c r="B44" i="66"/>
  <c r="B40" i="66"/>
  <c r="B36" i="66"/>
  <c r="B55" i="66"/>
  <c r="B47" i="66"/>
  <c r="B45" i="66"/>
  <c r="B38" i="66"/>
  <c r="B32" i="66"/>
  <c r="B28" i="66"/>
  <c r="B24" i="66"/>
  <c r="B39" i="66"/>
  <c r="B31" i="66"/>
  <c r="B29" i="66"/>
  <c r="B51" i="66"/>
  <c r="B35" i="66"/>
  <c r="B33" i="66"/>
  <c r="B26" i="66"/>
  <c r="B21" i="66"/>
  <c r="B17" i="66"/>
  <c r="B43" i="66"/>
  <c r="B37" i="66"/>
  <c r="B34" i="66"/>
  <c r="B27" i="66"/>
  <c r="B25" i="66"/>
  <c r="B23" i="66"/>
  <c r="B19" i="66"/>
  <c r="B15" i="66"/>
  <c r="B16" i="66"/>
  <c r="B30" i="66"/>
  <c r="B46" i="66"/>
  <c r="B25" i="65"/>
  <c r="B54" i="64"/>
  <c r="B53" i="64"/>
  <c r="B49" i="64"/>
  <c r="B55" i="64"/>
  <c r="B51" i="64"/>
  <c r="B47" i="64"/>
  <c r="B43" i="64"/>
  <c r="B39" i="64"/>
  <c r="B35" i="64"/>
  <c r="B45" i="64"/>
  <c r="B38" i="64"/>
  <c r="B36" i="64"/>
  <c r="B31" i="64"/>
  <c r="B27" i="64"/>
  <c r="B56" i="64"/>
  <c r="B42" i="64"/>
  <c r="B40" i="64"/>
  <c r="B34" i="64"/>
  <c r="B30" i="64"/>
  <c r="B26" i="64"/>
  <c r="B22" i="64"/>
  <c r="B50" i="64"/>
  <c r="B48" i="64"/>
  <c r="B41" i="64"/>
  <c r="B32" i="64"/>
  <c r="B28" i="64"/>
  <c r="B24" i="64"/>
  <c r="B20" i="64"/>
  <c r="B16" i="64"/>
  <c r="B12" i="64"/>
  <c r="B37" i="64"/>
  <c r="B29" i="64"/>
  <c r="B19" i="64"/>
  <c r="B17" i="64"/>
  <c r="B10" i="64"/>
  <c r="B23" i="64"/>
  <c r="B18" i="64"/>
  <c r="B25" i="64"/>
  <c r="B21" i="64"/>
  <c r="B14" i="64"/>
  <c r="B52" i="64"/>
  <c r="B44" i="64"/>
  <c r="B33" i="64"/>
  <c r="B15" i="64"/>
  <c r="B13" i="64"/>
  <c r="B46" i="64"/>
  <c r="B11" i="64"/>
  <c r="B22" i="63"/>
  <c r="B18" i="63"/>
  <c r="B53" i="63"/>
  <c r="B48" i="63"/>
  <c r="B9" i="63"/>
  <c r="B25" i="63"/>
  <c r="B43" i="63"/>
  <c r="B37" i="63"/>
  <c r="B31" i="63"/>
  <c r="B8" i="62"/>
  <c r="B16" i="62"/>
  <c r="B22" i="62"/>
  <c r="H8" i="4"/>
  <c r="B56" i="62"/>
  <c r="B52" i="62"/>
  <c r="B48" i="62"/>
  <c r="B44" i="62"/>
  <c r="B40" i="62"/>
  <c r="B36" i="62"/>
  <c r="B55" i="62"/>
  <c r="B51" i="62"/>
  <c r="B47" i="62"/>
  <c r="B43" i="62"/>
  <c r="B39" i="62"/>
  <c r="B35" i="62"/>
  <c r="B49" i="62"/>
  <c r="B41" i="62"/>
  <c r="B33" i="62"/>
  <c r="B29" i="62"/>
  <c r="B25" i="62"/>
  <c r="B50" i="62"/>
  <c r="B42" i="62"/>
  <c r="B32" i="62"/>
  <c r="B28" i="62"/>
  <c r="B24" i="62"/>
  <c r="B53" i="62"/>
  <c r="B45" i="62"/>
  <c r="B37" i="62"/>
  <c r="B31" i="62"/>
  <c r="B27" i="62"/>
  <c r="B23" i="62"/>
  <c r="B19" i="62"/>
  <c r="B15" i="62"/>
  <c r="B11" i="62"/>
  <c r="B12" i="62"/>
  <c r="B14" i="62"/>
  <c r="B21" i="62"/>
  <c r="B34" i="62"/>
  <c r="B38" i="62"/>
  <c r="B8" i="61"/>
  <c r="B14" i="61"/>
  <c r="B31" i="61"/>
  <c r="B10" i="61"/>
  <c r="H3" i="4"/>
  <c r="F2" i="51"/>
  <c r="H2" i="4"/>
  <c r="F2" i="1"/>
  <c r="B54" i="61"/>
  <c r="B50" i="61"/>
  <c r="B46" i="61"/>
  <c r="B42" i="61"/>
  <c r="B53" i="61"/>
  <c r="B49" i="61"/>
  <c r="B45" i="61"/>
  <c r="B41" i="61"/>
  <c r="B56" i="61"/>
  <c r="B52" i="61"/>
  <c r="B48" i="61"/>
  <c r="B44" i="61"/>
  <c r="B40" i="61"/>
  <c r="B36" i="61"/>
  <c r="B55" i="61"/>
  <c r="B39" i="61"/>
  <c r="B37" i="61"/>
  <c r="B34" i="61"/>
  <c r="B30" i="61"/>
  <c r="B26" i="61"/>
  <c r="B22" i="61"/>
  <c r="B18" i="61"/>
  <c r="B7" i="61"/>
  <c r="B11" i="61"/>
  <c r="B15" i="61"/>
  <c r="B19" i="61"/>
  <c r="B21" i="61"/>
  <c r="B28" i="61"/>
  <c r="B35" i="61"/>
  <c r="B43" i="61"/>
  <c r="B51" i="61"/>
  <c r="B13" i="61"/>
  <c r="B17" i="61"/>
  <c r="B20" i="61"/>
  <c r="B27" i="61"/>
  <c r="B29" i="61"/>
  <c r="B38" i="61"/>
  <c r="B47" i="61"/>
  <c r="B25" i="61"/>
  <c r="B32" i="61"/>
  <c r="F2" i="65"/>
  <c r="H52" i="1"/>
  <c r="H48" i="1"/>
  <c r="C18" i="1"/>
  <c r="D18" i="1"/>
  <c r="H35" i="1"/>
  <c r="H21" i="1"/>
  <c r="C23" i="1"/>
  <c r="D23" i="1"/>
  <c r="H37" i="1"/>
  <c r="H33" i="1"/>
  <c r="C21" i="1"/>
  <c r="D21" i="1"/>
  <c r="C26" i="1"/>
  <c r="D26" i="1"/>
  <c r="C37" i="1"/>
  <c r="D37" i="1"/>
  <c r="H13" i="1"/>
  <c r="H51" i="1"/>
  <c r="H38" i="1"/>
  <c r="H54" i="1"/>
  <c r="C24" i="1"/>
  <c r="D24" i="1"/>
  <c r="H18" i="1"/>
  <c r="H40" i="1"/>
  <c r="H36" i="1"/>
  <c r="H7" i="1"/>
  <c r="C38" i="1"/>
  <c r="D38" i="1"/>
  <c r="C8" i="1"/>
  <c r="D8" i="1"/>
  <c r="H56" i="1"/>
  <c r="H49" i="1"/>
  <c r="H25" i="1"/>
  <c r="H32" i="1"/>
  <c r="H43" i="1"/>
  <c r="H53" i="1"/>
  <c r="H34" i="1"/>
  <c r="H19" i="1"/>
  <c r="H24" i="1"/>
  <c r="C9" i="1"/>
  <c r="D9" i="1"/>
  <c r="C7" i="1"/>
  <c r="D7" i="1"/>
  <c r="H5" i="1"/>
  <c r="H30" i="1"/>
  <c r="H15" i="1"/>
  <c r="C41" i="1"/>
  <c r="D41" i="1"/>
  <c r="C49" i="1"/>
  <c r="D49" i="1"/>
  <c r="C12" i="1"/>
  <c r="D12" i="1"/>
  <c r="C43" i="1"/>
  <c r="D43" i="1"/>
  <c r="C51" i="1"/>
  <c r="D51" i="1"/>
  <c r="C14" i="1"/>
  <c r="D14" i="1"/>
  <c r="C22" i="1"/>
  <c r="D22" i="1"/>
  <c r="C16" i="1"/>
  <c r="D16" i="1"/>
  <c r="H39" i="1"/>
  <c r="H31" i="1"/>
  <c r="H11" i="1"/>
  <c r="H55" i="1"/>
  <c r="H50" i="1"/>
  <c r="C27" i="1"/>
  <c r="D27" i="1"/>
  <c r="C54" i="1"/>
  <c r="D54" i="1"/>
  <c r="C33" i="1"/>
  <c r="D33" i="1"/>
  <c r="C44" i="1"/>
  <c r="D44" i="1"/>
  <c r="C15" i="1"/>
  <c r="D15" i="1"/>
  <c r="C40" i="1"/>
  <c r="D40" i="1"/>
  <c r="C56" i="1"/>
  <c r="D56" i="1"/>
  <c r="C5" i="1"/>
  <c r="H44" i="1"/>
  <c r="H22" i="1"/>
  <c r="C31" i="1"/>
  <c r="D31" i="1"/>
  <c r="C53" i="1"/>
  <c r="D53" i="1"/>
  <c r="C10" i="1"/>
  <c r="D10" i="1"/>
  <c r="H17" i="1"/>
  <c r="H46" i="1"/>
  <c r="H10" i="1"/>
  <c r="H41" i="1"/>
  <c r="C11" i="1"/>
  <c r="D11" i="1"/>
  <c r="C19" i="1"/>
  <c r="D19" i="1"/>
  <c r="C50" i="1"/>
  <c r="D50" i="1"/>
  <c r="C39" i="1"/>
  <c r="D39" i="1"/>
  <c r="C48" i="1"/>
  <c r="D48" i="1"/>
  <c r="C32" i="1"/>
  <c r="D32" i="1"/>
  <c r="C20" i="1"/>
  <c r="D20" i="1"/>
  <c r="C46" i="1"/>
  <c r="D46" i="1"/>
  <c r="H12" i="1"/>
  <c r="H20" i="1"/>
  <c r="H42" i="1"/>
  <c r="C35" i="1"/>
  <c r="D35" i="1"/>
  <c r="C55" i="1"/>
  <c r="D55" i="1"/>
  <c r="C25" i="1"/>
  <c r="D25" i="1"/>
  <c r="C42" i="1"/>
  <c r="D42" i="1"/>
  <c r="H9" i="1"/>
  <c r="H8" i="1"/>
  <c r="C28" i="1"/>
  <c r="D28" i="1"/>
  <c r="C30" i="1"/>
  <c r="D30" i="1"/>
  <c r="C47" i="1"/>
  <c r="D47" i="1"/>
  <c r="C36" i="1"/>
  <c r="D36" i="1"/>
  <c r="C52" i="1"/>
  <c r="D52" i="1"/>
  <c r="H28" i="1"/>
  <c r="C6" i="1"/>
  <c r="D6" i="1"/>
  <c r="C17" i="1"/>
  <c r="D17" i="1"/>
  <c r="C13" i="1"/>
  <c r="D13" i="1"/>
  <c r="H14" i="1"/>
  <c r="C29" i="1"/>
  <c r="D29" i="1"/>
  <c r="C45" i="1"/>
  <c r="D45" i="1"/>
  <c r="H26" i="1"/>
  <c r="H47" i="1"/>
  <c r="H23" i="1"/>
  <c r="H16" i="1"/>
  <c r="H29" i="1"/>
  <c r="H45" i="1"/>
  <c r="H27" i="1"/>
  <c r="H6" i="1"/>
  <c r="C25" i="65"/>
  <c r="D25" i="65"/>
  <c r="H25" i="65"/>
  <c r="H37" i="65"/>
  <c r="C37" i="65"/>
  <c r="D37" i="65"/>
  <c r="E30" i="1"/>
  <c r="F30" i="1"/>
  <c r="G30" i="1"/>
  <c r="I30" i="1"/>
  <c r="E50" i="1"/>
  <c r="F50" i="1"/>
  <c r="G50" i="1"/>
  <c r="I50" i="1"/>
  <c r="E44" i="1"/>
  <c r="F44" i="1"/>
  <c r="G44" i="1"/>
  <c r="I44" i="1"/>
  <c r="E7" i="1"/>
  <c r="F7" i="1"/>
  <c r="G7" i="1"/>
  <c r="I7" i="1"/>
  <c r="E17" i="1"/>
  <c r="F17" i="1"/>
  <c r="G17" i="1"/>
  <c r="I17" i="1"/>
  <c r="E55" i="1"/>
  <c r="F55" i="1"/>
  <c r="G55" i="1"/>
  <c r="I55" i="1"/>
  <c r="E48" i="1"/>
  <c r="F48" i="1"/>
  <c r="G48" i="1"/>
  <c r="I48" i="1"/>
  <c r="E40" i="1"/>
  <c r="F40" i="1"/>
  <c r="G40" i="1"/>
  <c r="I40" i="1"/>
  <c r="E12" i="1"/>
  <c r="F12" i="1"/>
  <c r="G12" i="1"/>
  <c r="I12" i="1"/>
  <c r="E6" i="1"/>
  <c r="F6" i="1"/>
  <c r="G6" i="1"/>
  <c r="I6" i="1"/>
  <c r="E47" i="1"/>
  <c r="F47" i="1"/>
  <c r="G47" i="1"/>
  <c r="I47" i="1"/>
  <c r="E35" i="1"/>
  <c r="F35" i="1"/>
  <c r="G35" i="1"/>
  <c r="I35" i="1"/>
  <c r="E46" i="1"/>
  <c r="F46" i="1"/>
  <c r="G46" i="1"/>
  <c r="I46" i="1"/>
  <c r="E39" i="1"/>
  <c r="F39" i="1"/>
  <c r="G39" i="1"/>
  <c r="I39" i="1"/>
  <c r="E10" i="1"/>
  <c r="F10" i="1"/>
  <c r="G10" i="1"/>
  <c r="I10" i="1"/>
  <c r="E15" i="1"/>
  <c r="F15" i="1"/>
  <c r="G15" i="1"/>
  <c r="I15" i="1"/>
  <c r="E27" i="1"/>
  <c r="F27" i="1"/>
  <c r="G27" i="1"/>
  <c r="I27" i="1"/>
  <c r="E14" i="1"/>
  <c r="F14" i="1"/>
  <c r="G14" i="1"/>
  <c r="I14" i="1"/>
  <c r="E49" i="1"/>
  <c r="F49" i="1"/>
  <c r="G49" i="1"/>
  <c r="I49" i="1"/>
  <c r="H5" i="51"/>
  <c r="E8" i="1"/>
  <c r="F8" i="1"/>
  <c r="G8" i="1"/>
  <c r="I8" i="1"/>
  <c r="E42" i="1"/>
  <c r="F42" i="1"/>
  <c r="G42" i="1"/>
  <c r="I42" i="1"/>
  <c r="E53" i="1"/>
  <c r="F53" i="1"/>
  <c r="G53" i="1"/>
  <c r="I53" i="1"/>
  <c r="C5" i="51"/>
  <c r="D5" i="51"/>
  <c r="D5" i="1"/>
  <c r="E41" i="1"/>
  <c r="F41" i="1"/>
  <c r="G41" i="1"/>
  <c r="I41" i="1"/>
  <c r="E38" i="1"/>
  <c r="F38" i="1"/>
  <c r="G38" i="1"/>
  <c r="I38" i="1"/>
  <c r="E37" i="1"/>
  <c r="F37" i="1"/>
  <c r="G37" i="1"/>
  <c r="I37" i="1"/>
  <c r="E29" i="1"/>
  <c r="F29" i="1"/>
  <c r="G29" i="1"/>
  <c r="I29" i="1"/>
  <c r="E13" i="1"/>
  <c r="F13" i="1"/>
  <c r="G13" i="1"/>
  <c r="I13" i="1"/>
  <c r="E52" i="1"/>
  <c r="F52" i="1"/>
  <c r="G52" i="1"/>
  <c r="I52" i="1"/>
  <c r="E28" i="1"/>
  <c r="F28" i="1"/>
  <c r="G28" i="1"/>
  <c r="I28" i="1"/>
  <c r="E25" i="1"/>
  <c r="F25" i="1"/>
  <c r="G25" i="1"/>
  <c r="I25" i="1"/>
  <c r="E32" i="1"/>
  <c r="F32" i="1"/>
  <c r="G32" i="1"/>
  <c r="I32" i="1"/>
  <c r="E19" i="1"/>
  <c r="F19" i="1"/>
  <c r="G19" i="1"/>
  <c r="I19" i="1"/>
  <c r="E31" i="1"/>
  <c r="F31" i="1"/>
  <c r="G31" i="1"/>
  <c r="I31" i="1"/>
  <c r="E56" i="1"/>
  <c r="F56" i="1"/>
  <c r="G56" i="1"/>
  <c r="I56" i="1"/>
  <c r="E33" i="1"/>
  <c r="F33" i="1"/>
  <c r="G33" i="1"/>
  <c r="I33" i="1"/>
  <c r="E16" i="1"/>
  <c r="F16" i="1"/>
  <c r="G16" i="1"/>
  <c r="I16" i="1"/>
  <c r="E43" i="1"/>
  <c r="F43" i="1"/>
  <c r="G43" i="1"/>
  <c r="I43" i="1"/>
  <c r="E9" i="1"/>
  <c r="F9" i="1"/>
  <c r="G9" i="1"/>
  <c r="I9" i="1"/>
  <c r="E24" i="1"/>
  <c r="F24" i="1"/>
  <c r="G24" i="1"/>
  <c r="I24" i="1"/>
  <c r="E26" i="1"/>
  <c r="F26" i="1"/>
  <c r="G26" i="1"/>
  <c r="I26" i="1"/>
  <c r="E45" i="1"/>
  <c r="F45" i="1"/>
  <c r="G45" i="1"/>
  <c r="I45" i="1"/>
  <c r="E20" i="1"/>
  <c r="F20" i="1"/>
  <c r="G20" i="1"/>
  <c r="I20" i="1"/>
  <c r="E51" i="1"/>
  <c r="F51" i="1"/>
  <c r="G51" i="1"/>
  <c r="I51" i="1"/>
  <c r="H42" i="51"/>
  <c r="H39" i="51"/>
  <c r="H47" i="51"/>
  <c r="C37" i="51"/>
  <c r="D37" i="51"/>
  <c r="H54" i="51"/>
  <c r="C36" i="51"/>
  <c r="D36" i="51"/>
  <c r="H53" i="51"/>
  <c r="C38" i="51"/>
  <c r="D38" i="51"/>
  <c r="H49" i="51"/>
  <c r="C6" i="51"/>
  <c r="C32" i="51"/>
  <c r="D32" i="51"/>
  <c r="E32" i="51"/>
  <c r="F32" i="51"/>
  <c r="H38" i="51"/>
  <c r="C46" i="51"/>
  <c r="D46" i="51"/>
  <c r="H55" i="51"/>
  <c r="H51" i="51"/>
  <c r="H56" i="51"/>
  <c r="H35" i="51"/>
  <c r="H23" i="51"/>
  <c r="H17" i="51"/>
  <c r="H24" i="51"/>
  <c r="H45" i="51"/>
  <c r="H30" i="51"/>
  <c r="C56" i="51"/>
  <c r="D56" i="51"/>
  <c r="C43" i="51"/>
  <c r="D43" i="51"/>
  <c r="C13" i="51"/>
  <c r="D13" i="51"/>
  <c r="C49" i="51"/>
  <c r="D49" i="51"/>
  <c r="C17" i="51"/>
  <c r="D17" i="51"/>
  <c r="C19" i="51"/>
  <c r="D19" i="51"/>
  <c r="C24" i="51"/>
  <c r="D24" i="51"/>
  <c r="C14" i="51"/>
  <c r="D14" i="51"/>
  <c r="C53" i="51"/>
  <c r="D53" i="51"/>
  <c r="C45" i="51"/>
  <c r="D45" i="51"/>
  <c r="H6" i="51"/>
  <c r="C54" i="51"/>
  <c r="D54" i="51"/>
  <c r="E54" i="51"/>
  <c r="F54" i="51"/>
  <c r="G54" i="51"/>
  <c r="K54" i="51"/>
  <c r="H40" i="51"/>
  <c r="H15" i="51"/>
  <c r="H36" i="51"/>
  <c r="H50" i="51"/>
  <c r="H28" i="51"/>
  <c r="H43" i="51"/>
  <c r="C29" i="51"/>
  <c r="D29" i="51"/>
  <c r="C7" i="51"/>
  <c r="D7" i="51"/>
  <c r="C48" i="51"/>
  <c r="D48" i="51"/>
  <c r="C52" i="51"/>
  <c r="D52" i="51"/>
  <c r="E52" i="51"/>
  <c r="F52" i="51"/>
  <c r="G52" i="51"/>
  <c r="K52" i="51"/>
  <c r="C26" i="51"/>
  <c r="D26" i="51"/>
  <c r="E26" i="51"/>
  <c r="F26" i="51"/>
  <c r="G26" i="51"/>
  <c r="K26" i="51"/>
  <c r="C11" i="51"/>
  <c r="D11" i="51"/>
  <c r="H48" i="51"/>
  <c r="H14" i="51"/>
  <c r="H12" i="51"/>
  <c r="H31" i="51"/>
  <c r="C25" i="51"/>
  <c r="D25" i="51"/>
  <c r="C12" i="51"/>
  <c r="D12" i="51"/>
  <c r="C9" i="51"/>
  <c r="D9" i="51"/>
  <c r="H16" i="51"/>
  <c r="H18" i="51"/>
  <c r="H27" i="51"/>
  <c r="H34" i="51"/>
  <c r="H19" i="51"/>
  <c r="H44" i="51"/>
  <c r="C10" i="51"/>
  <c r="D10" i="51"/>
  <c r="C34" i="51"/>
  <c r="D34" i="51"/>
  <c r="C27" i="51"/>
  <c r="D27" i="51"/>
  <c r="E27" i="51"/>
  <c r="F27" i="51"/>
  <c r="G27" i="51"/>
  <c r="K27" i="51"/>
  <c r="C8" i="51"/>
  <c r="D8" i="51"/>
  <c r="C16" i="51"/>
  <c r="D16" i="51"/>
  <c r="E16" i="51"/>
  <c r="F16" i="51"/>
  <c r="H52" i="51"/>
  <c r="H7" i="51"/>
  <c r="H10" i="51"/>
  <c r="C44" i="51"/>
  <c r="D44" i="51"/>
  <c r="C28" i="51"/>
  <c r="D28" i="51"/>
  <c r="C35" i="51"/>
  <c r="D35" i="51"/>
  <c r="E35" i="51"/>
  <c r="F35" i="51"/>
  <c r="G35" i="51"/>
  <c r="C22" i="51"/>
  <c r="D22" i="51"/>
  <c r="C39" i="51"/>
  <c r="D39" i="51"/>
  <c r="E39" i="51"/>
  <c r="F39" i="51"/>
  <c r="G39" i="51"/>
  <c r="K39" i="51"/>
  <c r="H33" i="51"/>
  <c r="H26" i="51"/>
  <c r="H46" i="51"/>
  <c r="H9" i="51"/>
  <c r="H13" i="51"/>
  <c r="H22" i="51"/>
  <c r="H20" i="51"/>
  <c r="H25" i="51"/>
  <c r="H8" i="51"/>
  <c r="H41" i="51"/>
  <c r="C47" i="51"/>
  <c r="D47" i="51"/>
  <c r="C31" i="51"/>
  <c r="D31" i="51"/>
  <c r="C33" i="51"/>
  <c r="D33" i="51"/>
  <c r="E33" i="51"/>
  <c r="F33" i="51"/>
  <c r="G33" i="51"/>
  <c r="C40" i="51"/>
  <c r="D40" i="51"/>
  <c r="E40" i="51"/>
  <c r="F40" i="51"/>
  <c r="C30" i="51"/>
  <c r="D30" i="51"/>
  <c r="C55" i="51"/>
  <c r="D55" i="51"/>
  <c r="C50" i="51"/>
  <c r="D50" i="51"/>
  <c r="C23" i="51"/>
  <c r="D23" i="51"/>
  <c r="E23" i="51"/>
  <c r="F23" i="51"/>
  <c r="G23" i="51"/>
  <c r="K23" i="51"/>
  <c r="M23" i="51"/>
  <c r="C21" i="51"/>
  <c r="D21" i="51"/>
  <c r="E21" i="51"/>
  <c r="F21" i="51"/>
  <c r="G21" i="51"/>
  <c r="K21" i="51"/>
  <c r="C41" i="51"/>
  <c r="D41" i="51"/>
  <c r="E41" i="51"/>
  <c r="F41" i="51"/>
  <c r="H37" i="51"/>
  <c r="C18" i="51"/>
  <c r="D18" i="51"/>
  <c r="H21" i="51"/>
  <c r="H11" i="51"/>
  <c r="H29" i="51"/>
  <c r="H32" i="51"/>
  <c r="C20" i="51"/>
  <c r="D20" i="51"/>
  <c r="C15" i="51"/>
  <c r="D15" i="51"/>
  <c r="C42" i="51"/>
  <c r="D42" i="51"/>
  <c r="E42" i="51"/>
  <c r="F42" i="51"/>
  <c r="G42" i="51"/>
  <c r="I42" i="51"/>
  <c r="N42" i="61"/>
  <c r="C51" i="51"/>
  <c r="D51" i="51"/>
  <c r="E36" i="1"/>
  <c r="F36" i="1"/>
  <c r="G36" i="1"/>
  <c r="I36" i="1"/>
  <c r="E11" i="1"/>
  <c r="F11" i="1"/>
  <c r="G11" i="1"/>
  <c r="I11" i="1"/>
  <c r="E54" i="1"/>
  <c r="F54" i="1"/>
  <c r="G54" i="1"/>
  <c r="I54" i="1"/>
  <c r="E22" i="1"/>
  <c r="F22" i="1"/>
  <c r="G22" i="1"/>
  <c r="I22" i="1"/>
  <c r="E21" i="1"/>
  <c r="F21" i="1"/>
  <c r="G21" i="1"/>
  <c r="I21" i="1"/>
  <c r="E37" i="65"/>
  <c r="F37" i="65"/>
  <c r="G37" i="65"/>
  <c r="E25" i="65"/>
  <c r="F25" i="65"/>
  <c r="G25" i="65"/>
  <c r="I26" i="51"/>
  <c r="N26" i="61"/>
  <c r="M26" i="51"/>
  <c r="I54" i="51"/>
  <c r="N54" i="61"/>
  <c r="K42" i="51"/>
  <c r="M42" i="51"/>
  <c r="I21" i="51"/>
  <c r="M21" i="51"/>
  <c r="D6" i="51"/>
  <c r="C6" i="61"/>
  <c r="D6" i="61"/>
  <c r="E6" i="61"/>
  <c r="F6" i="61"/>
  <c r="G6" i="61"/>
  <c r="I23" i="51"/>
  <c r="H6" i="61"/>
  <c r="I39" i="51"/>
  <c r="I27" i="51"/>
  <c r="M27" i="51"/>
  <c r="N31" i="51"/>
  <c r="N40" i="51"/>
  <c r="N30" i="51"/>
  <c r="N26" i="51"/>
  <c r="N33" i="51"/>
  <c r="N13" i="51"/>
  <c r="N10" i="51"/>
  <c r="N43" i="51"/>
  <c r="N56" i="51"/>
  <c r="N37" i="51"/>
  <c r="N53" i="51"/>
  <c r="N8" i="51"/>
  <c r="N14" i="51"/>
  <c r="N35" i="51"/>
  <c r="N50" i="51"/>
  <c r="N45" i="51"/>
  <c r="N27" i="51"/>
  <c r="N21" i="51"/>
  <c r="N24" i="51"/>
  <c r="N52" i="51"/>
  <c r="N15" i="51"/>
  <c r="N48" i="51"/>
  <c r="N22" i="51"/>
  <c r="N42" i="51"/>
  <c r="N7" i="51"/>
  <c r="N9" i="51"/>
  <c r="N49" i="51"/>
  <c r="N54" i="51"/>
  <c r="E43" i="51"/>
  <c r="F43" i="51"/>
  <c r="G43" i="51"/>
  <c r="E37" i="51"/>
  <c r="F37" i="51"/>
  <c r="G37" i="51"/>
  <c r="N39" i="51"/>
  <c r="N6" i="51"/>
  <c r="N12" i="51"/>
  <c r="N17" i="51"/>
  <c r="N11" i="51"/>
  <c r="E28" i="51"/>
  <c r="F28" i="51"/>
  <c r="G28" i="51"/>
  <c r="E34" i="51"/>
  <c r="F34" i="51"/>
  <c r="G34" i="51"/>
  <c r="E29" i="51"/>
  <c r="F29" i="51"/>
  <c r="G29" i="51"/>
  <c r="E24" i="51"/>
  <c r="F24" i="51"/>
  <c r="G24" i="51"/>
  <c r="E13" i="51"/>
  <c r="F13" i="51"/>
  <c r="G13" i="51"/>
  <c r="E5" i="1"/>
  <c r="F5" i="1"/>
  <c r="G5" i="1"/>
  <c r="N36" i="51"/>
  <c r="E15" i="51"/>
  <c r="F15" i="51"/>
  <c r="G15" i="51"/>
  <c r="E55" i="51"/>
  <c r="F55" i="51"/>
  <c r="G55" i="51"/>
  <c r="E31" i="51"/>
  <c r="F31" i="51"/>
  <c r="G31" i="51"/>
  <c r="E44" i="51"/>
  <c r="F44" i="51"/>
  <c r="G44" i="51"/>
  <c r="E10" i="51"/>
  <c r="F10" i="51"/>
  <c r="G10" i="51"/>
  <c r="E12" i="51"/>
  <c r="F12" i="51"/>
  <c r="G12" i="51"/>
  <c r="I12" i="51"/>
  <c r="E45" i="51"/>
  <c r="F45" i="51"/>
  <c r="G45" i="51"/>
  <c r="N32" i="51"/>
  <c r="N28" i="51"/>
  <c r="N38" i="51"/>
  <c r="E5" i="51"/>
  <c r="F5" i="51"/>
  <c r="G5" i="51"/>
  <c r="N44" i="51"/>
  <c r="E20" i="51"/>
  <c r="F20" i="51"/>
  <c r="G20" i="51"/>
  <c r="I20" i="51"/>
  <c r="E30" i="51"/>
  <c r="F30" i="51"/>
  <c r="G30" i="51"/>
  <c r="E47" i="51"/>
  <c r="F47" i="51"/>
  <c r="G47" i="51"/>
  <c r="E25" i="51"/>
  <c r="F25" i="51"/>
  <c r="G25" i="51"/>
  <c r="E17" i="51"/>
  <c r="F17" i="51"/>
  <c r="G17" i="51"/>
  <c r="E56" i="51"/>
  <c r="F56" i="51"/>
  <c r="G56" i="51"/>
  <c r="N16" i="51"/>
  <c r="N19" i="51"/>
  <c r="N25" i="51"/>
  <c r="N29" i="51"/>
  <c r="N41" i="51"/>
  <c r="E38" i="51"/>
  <c r="F38" i="51"/>
  <c r="G38" i="51"/>
  <c r="N51" i="51"/>
  <c r="I52" i="51"/>
  <c r="E7" i="51"/>
  <c r="F7" i="51"/>
  <c r="G7" i="51"/>
  <c r="I7" i="51"/>
  <c r="E49" i="51"/>
  <c r="F49" i="51"/>
  <c r="G49" i="51"/>
  <c r="E36" i="51"/>
  <c r="F36" i="51"/>
  <c r="G36" i="51"/>
  <c r="N20" i="51"/>
  <c r="N46" i="51"/>
  <c r="N47" i="51"/>
  <c r="N55" i="51"/>
  <c r="M54" i="51"/>
  <c r="O54" i="51"/>
  <c r="O27" i="51"/>
  <c r="I25" i="65"/>
  <c r="K25" i="65"/>
  <c r="I37" i="65"/>
  <c r="K37" i="65"/>
  <c r="M37" i="65"/>
  <c r="N39" i="61"/>
  <c r="M39" i="51"/>
  <c r="O39" i="51"/>
  <c r="N27" i="61"/>
  <c r="N23" i="61"/>
  <c r="M52" i="51"/>
  <c r="O52" i="51"/>
  <c r="N52" i="61"/>
  <c r="N21" i="61"/>
  <c r="O26" i="51"/>
  <c r="O42" i="51"/>
  <c r="O21" i="51"/>
  <c r="I17" i="51"/>
  <c r="K17" i="51"/>
  <c r="K20" i="51"/>
  <c r="I45" i="51"/>
  <c r="K45" i="51"/>
  <c r="I15" i="51"/>
  <c r="K15" i="51"/>
  <c r="I29" i="51"/>
  <c r="M29" i="51"/>
  <c r="K29" i="51"/>
  <c r="K47" i="51"/>
  <c r="I47" i="51"/>
  <c r="N47" i="61"/>
  <c r="K5" i="51"/>
  <c r="I5" i="51"/>
  <c r="M5" i="51"/>
  <c r="I34" i="51"/>
  <c r="K34" i="51"/>
  <c r="I49" i="51"/>
  <c r="M49" i="51"/>
  <c r="O49" i="51"/>
  <c r="K49" i="51"/>
  <c r="K31" i="51"/>
  <c r="I31" i="51"/>
  <c r="J5" i="51"/>
  <c r="N5" i="51"/>
  <c r="I5" i="1"/>
  <c r="K13" i="51"/>
  <c r="I13" i="51"/>
  <c r="K28" i="51"/>
  <c r="I28" i="51"/>
  <c r="K36" i="51"/>
  <c r="I36" i="51"/>
  <c r="N36" i="61"/>
  <c r="K7" i="51"/>
  <c r="I6" i="61"/>
  <c r="K6" i="61"/>
  <c r="I24" i="51"/>
  <c r="M24" i="51"/>
  <c r="K24" i="51"/>
  <c r="K64" i="51"/>
  <c r="M64" i="51"/>
  <c r="O64" i="51"/>
  <c r="K69" i="51"/>
  <c r="M69" i="51"/>
  <c r="O69" i="51"/>
  <c r="K56" i="51"/>
  <c r="K61" i="51"/>
  <c r="M61" i="51"/>
  <c r="O61" i="51"/>
  <c r="K62" i="51"/>
  <c r="M62" i="51"/>
  <c r="O62" i="51"/>
  <c r="K67" i="51"/>
  <c r="M67" i="51"/>
  <c r="O67" i="51"/>
  <c r="K66" i="51"/>
  <c r="M66" i="51"/>
  <c r="O66" i="51"/>
  <c r="K57" i="51"/>
  <c r="M57" i="51"/>
  <c r="O57" i="51"/>
  <c r="K59" i="51"/>
  <c r="M59" i="51"/>
  <c r="O59" i="51"/>
  <c r="K60" i="51"/>
  <c r="M60" i="51"/>
  <c r="O60" i="51"/>
  <c r="K65" i="51"/>
  <c r="M65" i="51"/>
  <c r="O65" i="51"/>
  <c r="K68" i="51"/>
  <c r="M68" i="51"/>
  <c r="O68" i="51"/>
  <c r="K63" i="51"/>
  <c r="M63" i="51"/>
  <c r="O63" i="51"/>
  <c r="I56" i="51"/>
  <c r="K58" i="51"/>
  <c r="M58" i="51"/>
  <c r="O58" i="51"/>
  <c r="K30" i="51"/>
  <c r="I30" i="51"/>
  <c r="N30" i="61"/>
  <c r="I10" i="51"/>
  <c r="K10" i="51"/>
  <c r="K12" i="51"/>
  <c r="K43" i="51"/>
  <c r="I43" i="51"/>
  <c r="N43" i="61"/>
  <c r="N25" i="66"/>
  <c r="N37" i="66"/>
  <c r="M25" i="65"/>
  <c r="N12" i="61"/>
  <c r="N10" i="61"/>
  <c r="N28" i="61"/>
  <c r="N49" i="61"/>
  <c r="M34" i="51"/>
  <c r="N34" i="61"/>
  <c r="O29" i="51"/>
  <c r="N29" i="61"/>
  <c r="M45" i="51"/>
  <c r="O45" i="51"/>
  <c r="N45" i="61"/>
  <c r="M20" i="51"/>
  <c r="O20" i="51"/>
  <c r="N20" i="61"/>
  <c r="M30" i="51"/>
  <c r="O30" i="51"/>
  <c r="N56" i="61"/>
  <c r="N13" i="61"/>
  <c r="M15" i="51"/>
  <c r="O15" i="51"/>
  <c r="N15" i="61"/>
  <c r="M17" i="51"/>
  <c r="O17" i="51"/>
  <c r="N17" i="61"/>
  <c r="O24" i="51"/>
  <c r="N24" i="61"/>
  <c r="M6" i="61"/>
  <c r="M56" i="51"/>
  <c r="O56" i="51"/>
  <c r="M28" i="51"/>
  <c r="O28" i="51"/>
  <c r="M47" i="51"/>
  <c r="O47" i="51"/>
  <c r="M12" i="51"/>
  <c r="O12" i="51"/>
  <c r="M10" i="51"/>
  <c r="O10" i="51"/>
  <c r="M13" i="51"/>
  <c r="O13" i="51"/>
  <c r="O5" i="51"/>
  <c r="M31" i="51"/>
  <c r="O31" i="51"/>
  <c r="N31" i="61"/>
  <c r="I38" i="51"/>
  <c r="K38" i="51"/>
  <c r="I55" i="51"/>
  <c r="K55" i="51"/>
  <c r="I37" i="51"/>
  <c r="K37" i="51"/>
  <c r="N7" i="61"/>
  <c r="M7" i="51"/>
  <c r="O7" i="51"/>
  <c r="K44" i="51"/>
  <c r="I44" i="51"/>
  <c r="G48" i="51"/>
  <c r="E48" i="51"/>
  <c r="F48" i="51"/>
  <c r="E19" i="51"/>
  <c r="F19" i="51"/>
  <c r="G19" i="51"/>
  <c r="K25" i="51"/>
  <c r="I25" i="51"/>
  <c r="M36" i="51"/>
  <c r="O36" i="51"/>
  <c r="M43" i="51"/>
  <c r="O43" i="51"/>
  <c r="E6" i="51"/>
  <c r="F6" i="51"/>
  <c r="G6" i="51"/>
  <c r="K33" i="51"/>
  <c r="I33" i="51"/>
  <c r="I35" i="51"/>
  <c r="K35" i="51"/>
  <c r="E50" i="51"/>
  <c r="F50" i="51"/>
  <c r="G50" i="51"/>
  <c r="G53" i="51"/>
  <c r="E53" i="51"/>
  <c r="F53" i="51"/>
  <c r="G40" i="51"/>
  <c r="E9" i="51"/>
  <c r="F9" i="51"/>
  <c r="G9" i="51"/>
  <c r="E14" i="51"/>
  <c r="F14" i="51"/>
  <c r="G14" i="51"/>
  <c r="E51" i="51"/>
  <c r="F51" i="51"/>
  <c r="G51" i="51"/>
  <c r="G41" i="51"/>
  <c r="E22" i="51"/>
  <c r="F22" i="51"/>
  <c r="G22" i="51"/>
  <c r="E18" i="51"/>
  <c r="F18" i="51"/>
  <c r="G18" i="51"/>
  <c r="G8" i="51"/>
  <c r="E8" i="51"/>
  <c r="F8" i="51"/>
  <c r="E46" i="51"/>
  <c r="F46" i="51"/>
  <c r="G46" i="51"/>
  <c r="E11" i="51"/>
  <c r="F11" i="51"/>
  <c r="G11" i="51"/>
  <c r="G16" i="51"/>
  <c r="G32" i="51"/>
  <c r="E18" i="1"/>
  <c r="F18" i="1"/>
  <c r="G18" i="1"/>
  <c r="I18" i="1"/>
  <c r="N18" i="51"/>
  <c r="G23" i="1"/>
  <c r="I23" i="1"/>
  <c r="N23" i="51"/>
  <c r="O23" i="51"/>
  <c r="E23" i="1"/>
  <c r="F23" i="1"/>
  <c r="B54" i="65"/>
  <c r="B31" i="65"/>
  <c r="B11" i="65"/>
  <c r="B49" i="65"/>
  <c r="B48" i="65"/>
  <c r="B55" i="65"/>
  <c r="B33" i="65"/>
  <c r="B28" i="65"/>
  <c r="B51" i="65"/>
  <c r="B23" i="65"/>
  <c r="B46" i="65"/>
  <c r="B27" i="65"/>
  <c r="B13" i="65"/>
  <c r="B24" i="65"/>
  <c r="B15" i="65"/>
  <c r="B45" i="65"/>
  <c r="B44" i="65"/>
  <c r="B47" i="65"/>
  <c r="B29" i="65"/>
  <c r="B26" i="65"/>
  <c r="B42" i="65"/>
  <c r="B21" i="65"/>
  <c r="B38" i="65"/>
  <c r="B20" i="65"/>
  <c r="B39" i="65"/>
  <c r="B14" i="65"/>
  <c r="B53" i="65"/>
  <c r="B52" i="65"/>
  <c r="B36" i="65"/>
  <c r="B41" i="65"/>
  <c r="B35" i="65"/>
  <c r="B18" i="65"/>
  <c r="B30" i="65"/>
  <c r="B50" i="65"/>
  <c r="B34" i="65"/>
  <c r="B12" i="65"/>
  <c r="B40" i="65"/>
  <c r="B32" i="65"/>
  <c r="B43" i="65"/>
  <c r="B17" i="65"/>
  <c r="B19" i="65"/>
  <c r="B56" i="65"/>
  <c r="B22" i="65"/>
  <c r="B16" i="65"/>
  <c r="C23" i="69"/>
  <c r="D23" i="69"/>
  <c r="C30" i="68"/>
  <c r="D30" i="68"/>
  <c r="H6" i="4"/>
  <c r="F2" i="63"/>
  <c r="H11" i="4"/>
  <c r="F2" i="68"/>
  <c r="H10" i="4"/>
  <c r="F2" i="67"/>
  <c r="H7" i="4"/>
  <c r="F2" i="64"/>
  <c r="H9" i="4"/>
  <c r="F2" i="66"/>
  <c r="H12" i="4"/>
  <c r="F2" i="69"/>
  <c r="H5" i="4"/>
  <c r="F2" i="62"/>
  <c r="H4" i="4"/>
  <c r="F2" i="61"/>
  <c r="H49" i="61"/>
  <c r="K9" i="50"/>
  <c r="N9" i="50"/>
  <c r="N10" i="50"/>
  <c r="N8" i="50"/>
  <c r="N6" i="50"/>
  <c r="K5" i="50"/>
  <c r="N5" i="50"/>
  <c r="K6" i="50"/>
  <c r="N4" i="50"/>
  <c r="C34" i="1"/>
  <c r="D34" i="1"/>
  <c r="B47" i="63"/>
  <c r="B20" i="63"/>
  <c r="B10" i="63"/>
  <c r="B11" i="63"/>
  <c r="B55" i="63"/>
  <c r="B54" i="63"/>
  <c r="B56" i="63"/>
  <c r="B40" i="63"/>
  <c r="B17" i="63"/>
  <c r="B33" i="63"/>
  <c r="B30" i="63"/>
  <c r="B46" i="63"/>
  <c r="B42" i="63"/>
  <c r="B45" i="63"/>
  <c r="B19" i="63"/>
  <c r="B16" i="63"/>
  <c r="B12" i="63"/>
  <c r="B50" i="63"/>
  <c r="B52" i="63"/>
  <c r="B36" i="63"/>
  <c r="B21" i="63"/>
  <c r="B41" i="63"/>
  <c r="B34" i="63"/>
  <c r="B27" i="63"/>
  <c r="B51" i="63"/>
  <c r="B38" i="63"/>
  <c r="B24" i="63"/>
  <c r="B14" i="63"/>
  <c r="B32" i="63"/>
  <c r="B23" i="63"/>
  <c r="B49" i="63"/>
  <c r="B44" i="63"/>
  <c r="B13" i="63"/>
  <c r="B29" i="63"/>
  <c r="B26" i="63"/>
  <c r="B39" i="63"/>
  <c r="B35" i="63"/>
  <c r="B50" i="67"/>
  <c r="B53" i="67"/>
  <c r="B37" i="67"/>
  <c r="B33" i="67"/>
  <c r="B43" i="67"/>
  <c r="B20" i="67"/>
  <c r="B34" i="67"/>
  <c r="B52" i="67"/>
  <c r="B18" i="67"/>
  <c r="B15" i="67"/>
  <c r="B23" i="67"/>
  <c r="B46" i="67"/>
  <c r="B49" i="67"/>
  <c r="B56" i="67"/>
  <c r="B29" i="67"/>
  <c r="B32" i="67"/>
  <c r="B16" i="67"/>
  <c r="B26" i="67"/>
  <c r="B36" i="67"/>
  <c r="B47" i="67"/>
  <c r="B13" i="67"/>
  <c r="B17" i="67"/>
  <c r="B54" i="67"/>
  <c r="B38" i="67"/>
  <c r="B41" i="67"/>
  <c r="B40" i="67"/>
  <c r="B51" i="67"/>
  <c r="B24" i="67"/>
  <c r="B39" i="67"/>
  <c r="B14" i="67"/>
  <c r="B27" i="67"/>
  <c r="B22" i="67"/>
  <c r="B44" i="67"/>
  <c r="B9" i="62"/>
  <c r="B18" i="62"/>
  <c r="I51" i="51"/>
  <c r="K51" i="51"/>
  <c r="K50" i="51"/>
  <c r="I50" i="51"/>
  <c r="K11" i="51"/>
  <c r="I11" i="51"/>
  <c r="K18" i="51"/>
  <c r="I18" i="51"/>
  <c r="I6" i="51"/>
  <c r="K6" i="51"/>
  <c r="J6" i="61"/>
  <c r="K46" i="51"/>
  <c r="I46" i="51"/>
  <c r="I22" i="51"/>
  <c r="K22" i="51"/>
  <c r="K19" i="51"/>
  <c r="I19" i="51"/>
  <c r="H41" i="67"/>
  <c r="C41" i="67"/>
  <c r="D41" i="67"/>
  <c r="H49" i="67"/>
  <c r="C49" i="67"/>
  <c r="D49" i="67"/>
  <c r="H50" i="67"/>
  <c r="C50" i="67"/>
  <c r="D50" i="67"/>
  <c r="C38" i="63"/>
  <c r="D38" i="63"/>
  <c r="H38" i="63"/>
  <c r="C50" i="63"/>
  <c r="D50" i="63"/>
  <c r="H50" i="63"/>
  <c r="C54" i="63"/>
  <c r="D54" i="63"/>
  <c r="H54" i="63"/>
  <c r="C24" i="64"/>
  <c r="D24" i="64"/>
  <c r="C37" i="64"/>
  <c r="D37" i="64"/>
  <c r="H23" i="64"/>
  <c r="C13" i="64"/>
  <c r="D13" i="64"/>
  <c r="H15" i="64"/>
  <c r="H19" i="64"/>
  <c r="H24" i="64"/>
  <c r="H37" i="64"/>
  <c r="C41" i="64"/>
  <c r="D41" i="64"/>
  <c r="C46" i="64"/>
  <c r="D46" i="64"/>
  <c r="H21" i="64"/>
  <c r="H46" i="64"/>
  <c r="H27" i="64"/>
  <c r="H35" i="64"/>
  <c r="C20" i="64"/>
  <c r="D20" i="64"/>
  <c r="H20" i="64"/>
  <c r="H12" i="64"/>
  <c r="H28" i="64"/>
  <c r="C25" i="64"/>
  <c r="D25" i="64"/>
  <c r="C23" i="64"/>
  <c r="D23" i="64"/>
  <c r="H11" i="64"/>
  <c r="C26" i="64"/>
  <c r="D26" i="64"/>
  <c r="C53" i="64"/>
  <c r="D53" i="64"/>
  <c r="C44" i="64"/>
  <c r="D44" i="64"/>
  <c r="C36" i="64"/>
  <c r="D36" i="64"/>
  <c r="C16" i="64"/>
  <c r="D16" i="64"/>
  <c r="H56" i="64"/>
  <c r="H47" i="64"/>
  <c r="H38" i="64"/>
  <c r="C47" i="64"/>
  <c r="D47" i="64"/>
  <c r="C21" i="64"/>
  <c r="D21" i="64"/>
  <c r="H10" i="64"/>
  <c r="H10" i="65"/>
  <c r="H30" i="64"/>
  <c r="H32" i="64"/>
  <c r="C54" i="64"/>
  <c r="D54" i="64"/>
  <c r="H26" i="64"/>
  <c r="C34" i="64"/>
  <c r="D34" i="64"/>
  <c r="H33" i="64"/>
  <c r="H17" i="64"/>
  <c r="H51" i="64"/>
  <c r="H48" i="64"/>
  <c r="H40" i="64"/>
  <c r="C39" i="64"/>
  <c r="D39" i="64"/>
  <c r="C55" i="64"/>
  <c r="D55" i="64"/>
  <c r="C29" i="64"/>
  <c r="D29" i="64"/>
  <c r="C19" i="64"/>
  <c r="D19" i="64"/>
  <c r="C14" i="64"/>
  <c r="D14" i="64"/>
  <c r="H36" i="64"/>
  <c r="C56" i="64"/>
  <c r="D56" i="64"/>
  <c r="C31" i="64"/>
  <c r="D31" i="64"/>
  <c r="H52" i="64"/>
  <c r="H44" i="64"/>
  <c r="H25" i="64"/>
  <c r="H22" i="64"/>
  <c r="H39" i="64"/>
  <c r="C18" i="64"/>
  <c r="D18" i="64"/>
  <c r="H34" i="64"/>
  <c r="H42" i="64"/>
  <c r="H45" i="64"/>
  <c r="C51" i="64"/>
  <c r="D51" i="64"/>
  <c r="C17" i="64"/>
  <c r="D17" i="64"/>
  <c r="C27" i="64"/>
  <c r="D27" i="64"/>
  <c r="H41" i="64"/>
  <c r="C33" i="64"/>
  <c r="D33" i="64"/>
  <c r="C12" i="64"/>
  <c r="D12" i="64"/>
  <c r="C42" i="64"/>
  <c r="D42" i="64"/>
  <c r="C10" i="64"/>
  <c r="C11" i="64"/>
  <c r="D11" i="64"/>
  <c r="C52" i="64"/>
  <c r="D52" i="64"/>
  <c r="C22" i="64"/>
  <c r="D22" i="64"/>
  <c r="H18" i="64"/>
  <c r="C15" i="64"/>
  <c r="D15" i="64"/>
  <c r="H16" i="64"/>
  <c r="H50" i="64"/>
  <c r="C43" i="64"/>
  <c r="D43" i="64"/>
  <c r="H53" i="64"/>
  <c r="C48" i="64"/>
  <c r="D48" i="64"/>
  <c r="H43" i="64"/>
  <c r="C49" i="64"/>
  <c r="D49" i="64"/>
  <c r="C45" i="64"/>
  <c r="D45" i="64"/>
  <c r="H29" i="64"/>
  <c r="C38" i="64"/>
  <c r="D38" i="64"/>
  <c r="C30" i="64"/>
  <c r="D30" i="64"/>
  <c r="H49" i="64"/>
  <c r="C28" i="64"/>
  <c r="D28" i="64"/>
  <c r="C32" i="64"/>
  <c r="D32" i="64"/>
  <c r="H54" i="64"/>
  <c r="H55" i="64"/>
  <c r="H31" i="64"/>
  <c r="C50" i="64"/>
  <c r="D50" i="64"/>
  <c r="C35" i="64"/>
  <c r="D35" i="64"/>
  <c r="C40" i="64"/>
  <c r="D40" i="64"/>
  <c r="H13" i="64"/>
  <c r="H14" i="64"/>
  <c r="C22" i="67"/>
  <c r="D22" i="67"/>
  <c r="H22" i="67"/>
  <c r="C38" i="67"/>
  <c r="D38" i="67"/>
  <c r="H38" i="67"/>
  <c r="H46" i="67"/>
  <c r="C46" i="67"/>
  <c r="D46" i="67"/>
  <c r="H35" i="63"/>
  <c r="C35" i="63"/>
  <c r="D35" i="63"/>
  <c r="C51" i="63"/>
  <c r="D51" i="63"/>
  <c r="H51" i="63"/>
  <c r="H12" i="63"/>
  <c r="C12" i="63"/>
  <c r="D12" i="63"/>
  <c r="H17" i="63"/>
  <c r="C17" i="63"/>
  <c r="D17" i="63"/>
  <c r="H27" i="67"/>
  <c r="C27" i="67"/>
  <c r="D27" i="67"/>
  <c r="H54" i="67"/>
  <c r="C54" i="67"/>
  <c r="D54" i="67"/>
  <c r="H36" i="67"/>
  <c r="C36" i="67"/>
  <c r="D36" i="67"/>
  <c r="C23" i="67"/>
  <c r="D23" i="67"/>
  <c r="H23" i="67"/>
  <c r="C34" i="67"/>
  <c r="D34" i="67"/>
  <c r="H34" i="67"/>
  <c r="H39" i="63"/>
  <c r="C39" i="63"/>
  <c r="D39" i="63"/>
  <c r="C14" i="63"/>
  <c r="D14" i="63"/>
  <c r="H14" i="63"/>
  <c r="C14" i="67"/>
  <c r="D14" i="67"/>
  <c r="H14" i="67"/>
  <c r="H40" i="67"/>
  <c r="C40" i="67"/>
  <c r="D40" i="67"/>
  <c r="C17" i="67"/>
  <c r="D17" i="67"/>
  <c r="H17" i="67"/>
  <c r="H26" i="67"/>
  <c r="C26" i="67"/>
  <c r="D26" i="67"/>
  <c r="H56" i="67"/>
  <c r="C56" i="67"/>
  <c r="D56" i="67"/>
  <c r="H15" i="67"/>
  <c r="C15" i="67"/>
  <c r="D15" i="67"/>
  <c r="C20" i="67"/>
  <c r="D20" i="67"/>
  <c r="H20" i="67"/>
  <c r="C53" i="67"/>
  <c r="D53" i="67"/>
  <c r="H53" i="67"/>
  <c r="C26" i="63"/>
  <c r="D26" i="63"/>
  <c r="H26" i="63"/>
  <c r="H49" i="63"/>
  <c r="C49" i="63"/>
  <c r="D49" i="63"/>
  <c r="C24" i="63"/>
  <c r="D24" i="63"/>
  <c r="H24" i="63"/>
  <c r="C34" i="63"/>
  <c r="D34" i="63"/>
  <c r="H34" i="63"/>
  <c r="H52" i="63"/>
  <c r="C52" i="63"/>
  <c r="D52" i="63"/>
  <c r="C19" i="63"/>
  <c r="D19" i="63"/>
  <c r="H19" i="63"/>
  <c r="C30" i="63"/>
  <c r="D30" i="63"/>
  <c r="H30" i="63"/>
  <c r="C56" i="63"/>
  <c r="D56" i="63"/>
  <c r="H56" i="63"/>
  <c r="C10" i="63"/>
  <c r="D10" i="63"/>
  <c r="H10" i="63"/>
  <c r="C55" i="66"/>
  <c r="D55" i="66"/>
  <c r="H38" i="66"/>
  <c r="H16" i="66"/>
  <c r="C19" i="66"/>
  <c r="D19" i="66"/>
  <c r="C34" i="66"/>
  <c r="D34" i="66"/>
  <c r="C24" i="66"/>
  <c r="D24" i="66"/>
  <c r="H31" i="66"/>
  <c r="C35" i="66"/>
  <c r="D35" i="66"/>
  <c r="H24" i="66"/>
  <c r="H54" i="66"/>
  <c r="C26" i="66"/>
  <c r="D26" i="66"/>
  <c r="C13" i="66"/>
  <c r="D13" i="66"/>
  <c r="H55" i="66"/>
  <c r="H45" i="66"/>
  <c r="H44" i="66"/>
  <c r="H51" i="66"/>
  <c r="H13" i="66"/>
  <c r="H30" i="66"/>
  <c r="H23" i="66"/>
  <c r="C15" i="66"/>
  <c r="D15" i="66"/>
  <c r="H28" i="66"/>
  <c r="H12" i="66"/>
  <c r="H12" i="67"/>
  <c r="H53" i="66"/>
  <c r="H15" i="66"/>
  <c r="C21" i="66"/>
  <c r="D21" i="66"/>
  <c r="C12" i="66"/>
  <c r="C14" i="66"/>
  <c r="D14" i="66"/>
  <c r="H27" i="66"/>
  <c r="C28" i="66"/>
  <c r="D28" i="66"/>
  <c r="C17" i="66"/>
  <c r="D17" i="66"/>
  <c r="C23" i="66"/>
  <c r="D23" i="66"/>
  <c r="C25" i="66"/>
  <c r="D25" i="66"/>
  <c r="H46" i="66"/>
  <c r="C51" i="66"/>
  <c r="D51" i="66"/>
  <c r="H35" i="66"/>
  <c r="C39" i="66"/>
  <c r="D39" i="66"/>
  <c r="C33" i="66"/>
  <c r="D33" i="66"/>
  <c r="H56" i="66"/>
  <c r="H34" i="66"/>
  <c r="C44" i="66"/>
  <c r="D44" i="66"/>
  <c r="H20" i="66"/>
  <c r="H41" i="66"/>
  <c r="C48" i="66"/>
  <c r="D48" i="66"/>
  <c r="C42" i="66"/>
  <c r="D42" i="66"/>
  <c r="H47" i="66"/>
  <c r="H21" i="66"/>
  <c r="C36" i="66"/>
  <c r="D36" i="66"/>
  <c r="C22" i="66"/>
  <c r="D22" i="66"/>
  <c r="C30" i="66"/>
  <c r="D30" i="66"/>
  <c r="C46" i="66"/>
  <c r="D46" i="66"/>
  <c r="C31" i="66"/>
  <c r="D31" i="66"/>
  <c r="H26" i="66"/>
  <c r="H25" i="66"/>
  <c r="C47" i="66"/>
  <c r="D47" i="66"/>
  <c r="C50" i="66"/>
  <c r="D50" i="66"/>
  <c r="C53" i="66"/>
  <c r="D53" i="66"/>
  <c r="H33" i="66"/>
  <c r="C56" i="66"/>
  <c r="D56" i="66"/>
  <c r="C20" i="66"/>
  <c r="D20" i="66"/>
  <c r="C43" i="66"/>
  <c r="D43" i="66"/>
  <c r="H48" i="66"/>
  <c r="C29" i="66"/>
  <c r="D29" i="66"/>
  <c r="H40" i="66"/>
  <c r="C27" i="66"/>
  <c r="D27" i="66"/>
  <c r="H19" i="66"/>
  <c r="H49" i="66"/>
  <c r="H42" i="66"/>
  <c r="H29" i="66"/>
  <c r="H32" i="66"/>
  <c r="C32" i="66"/>
  <c r="D32" i="66"/>
  <c r="C54" i="66"/>
  <c r="D54" i="66"/>
  <c r="C40" i="66"/>
  <c r="D40" i="66"/>
  <c r="H36" i="66"/>
  <c r="H14" i="66"/>
  <c r="H43" i="66"/>
  <c r="C45" i="66"/>
  <c r="D45" i="66"/>
  <c r="H37" i="66"/>
  <c r="C49" i="66"/>
  <c r="D49" i="66"/>
  <c r="H52" i="66"/>
  <c r="H50" i="66"/>
  <c r="H18" i="66"/>
  <c r="C41" i="66"/>
  <c r="D41" i="66"/>
  <c r="C38" i="66"/>
  <c r="D38" i="66"/>
  <c r="C52" i="66"/>
  <c r="D52" i="66"/>
  <c r="H17" i="66"/>
  <c r="C18" i="66"/>
  <c r="D18" i="66"/>
  <c r="H22" i="66"/>
  <c r="H39" i="66"/>
  <c r="C16" i="66"/>
  <c r="D16" i="66"/>
  <c r="C37" i="66"/>
  <c r="D37" i="66"/>
  <c r="C25" i="63"/>
  <c r="D25" i="63"/>
  <c r="H25" i="63"/>
  <c r="H53" i="63"/>
  <c r="H18" i="63"/>
  <c r="C15" i="63"/>
  <c r="D15" i="63"/>
  <c r="H28" i="63"/>
  <c r="H31" i="63"/>
  <c r="C9" i="63"/>
  <c r="C48" i="63"/>
  <c r="D48" i="63"/>
  <c r="C22" i="63"/>
  <c r="D22" i="63"/>
  <c r="C28" i="63"/>
  <c r="D28" i="63"/>
  <c r="C37" i="63"/>
  <c r="D37" i="63"/>
  <c r="C31" i="63"/>
  <c r="D31" i="63"/>
  <c r="H9" i="63"/>
  <c r="H9" i="64"/>
  <c r="H22" i="63"/>
  <c r="H15" i="63"/>
  <c r="C53" i="63"/>
  <c r="D53" i="63"/>
  <c r="C18" i="63"/>
  <c r="D18" i="63"/>
  <c r="H48" i="63"/>
  <c r="H43" i="63"/>
  <c r="C43" i="63"/>
  <c r="D43" i="63"/>
  <c r="H37" i="63"/>
  <c r="H22" i="65"/>
  <c r="C22" i="65"/>
  <c r="D22" i="65"/>
  <c r="H43" i="65"/>
  <c r="C43" i="65"/>
  <c r="D43" i="65"/>
  <c r="H34" i="65"/>
  <c r="C34" i="65"/>
  <c r="D34" i="65"/>
  <c r="H35" i="65"/>
  <c r="C35" i="65"/>
  <c r="D35" i="65"/>
  <c r="C53" i="65"/>
  <c r="D53" i="65"/>
  <c r="H53" i="65"/>
  <c r="H38" i="65"/>
  <c r="C38" i="65"/>
  <c r="D38" i="65"/>
  <c r="H29" i="65"/>
  <c r="C29" i="65"/>
  <c r="D29" i="65"/>
  <c r="C15" i="65"/>
  <c r="D15" i="65"/>
  <c r="H15" i="65"/>
  <c r="C46" i="65"/>
  <c r="D46" i="65"/>
  <c r="H46" i="65"/>
  <c r="H33" i="65"/>
  <c r="C33" i="65"/>
  <c r="D33" i="65"/>
  <c r="H11" i="65"/>
  <c r="H11" i="66"/>
  <c r="C11" i="65"/>
  <c r="N33" i="61"/>
  <c r="M33" i="51"/>
  <c r="O33" i="51"/>
  <c r="N25" i="61"/>
  <c r="M25" i="51"/>
  <c r="O25" i="51"/>
  <c r="N55" i="61"/>
  <c r="M55" i="51"/>
  <c r="O55" i="51"/>
  <c r="H44" i="67"/>
  <c r="C44" i="67"/>
  <c r="D44" i="67"/>
  <c r="C16" i="67"/>
  <c r="D16" i="67"/>
  <c r="H16" i="67"/>
  <c r="C43" i="67"/>
  <c r="D43" i="67"/>
  <c r="H43" i="67"/>
  <c r="H23" i="63"/>
  <c r="C23" i="63"/>
  <c r="D23" i="63"/>
  <c r="C45" i="63"/>
  <c r="D45" i="63"/>
  <c r="H45" i="63"/>
  <c r="E30" i="68"/>
  <c r="F30" i="68"/>
  <c r="G30" i="68"/>
  <c r="H32" i="65"/>
  <c r="C32" i="65"/>
  <c r="D32" i="65"/>
  <c r="H41" i="65"/>
  <c r="C41" i="65"/>
  <c r="D41" i="65"/>
  <c r="H21" i="65"/>
  <c r="C21" i="65"/>
  <c r="D21" i="65"/>
  <c r="H24" i="65"/>
  <c r="C24" i="65"/>
  <c r="D24" i="65"/>
  <c r="K14" i="51"/>
  <c r="I14" i="51"/>
  <c r="I40" i="51"/>
  <c r="K40" i="51"/>
  <c r="N37" i="61"/>
  <c r="M37" i="51"/>
  <c r="O37" i="51"/>
  <c r="C47" i="67"/>
  <c r="D47" i="67"/>
  <c r="H47" i="67"/>
  <c r="H52" i="67"/>
  <c r="C52" i="67"/>
  <c r="D52" i="67"/>
  <c r="C32" i="63"/>
  <c r="D32" i="63"/>
  <c r="H32" i="63"/>
  <c r="C42" i="63"/>
  <c r="D42" i="63"/>
  <c r="H42" i="63"/>
  <c r="C47" i="63"/>
  <c r="D47" i="63"/>
  <c r="H47" i="63"/>
  <c r="C31" i="62"/>
  <c r="D31" i="62"/>
  <c r="C23" i="62"/>
  <c r="D23" i="62"/>
  <c r="C27" i="62"/>
  <c r="D27" i="62"/>
  <c r="H32" i="62"/>
  <c r="H11" i="62"/>
  <c r="H34" i="62"/>
  <c r="H56" i="62"/>
  <c r="C52" i="62"/>
  <c r="D52" i="62"/>
  <c r="C14" i="62"/>
  <c r="D14" i="62"/>
  <c r="H55" i="62"/>
  <c r="C51" i="62"/>
  <c r="D51" i="62"/>
  <c r="C42" i="62"/>
  <c r="D42" i="62"/>
  <c r="C53" i="62"/>
  <c r="D53" i="62"/>
  <c r="C22" i="62"/>
  <c r="D22" i="62"/>
  <c r="H22" i="62"/>
  <c r="H35" i="62"/>
  <c r="C8" i="62"/>
  <c r="H49" i="62"/>
  <c r="C54" i="62"/>
  <c r="D54" i="62"/>
  <c r="C45" i="62"/>
  <c r="D45" i="62"/>
  <c r="H24" i="62"/>
  <c r="H44" i="62"/>
  <c r="H8" i="62"/>
  <c r="H8" i="63"/>
  <c r="H29" i="62"/>
  <c r="H31" i="62"/>
  <c r="C34" i="62"/>
  <c r="D34" i="62"/>
  <c r="H20" i="62"/>
  <c r="C55" i="62"/>
  <c r="D55" i="62"/>
  <c r="C44" i="62"/>
  <c r="D44" i="62"/>
  <c r="C41" i="62"/>
  <c r="D41" i="62"/>
  <c r="H47" i="62"/>
  <c r="C50" i="62"/>
  <c r="D50" i="62"/>
  <c r="C15" i="62"/>
  <c r="D15" i="62"/>
  <c r="C35" i="62"/>
  <c r="D35" i="62"/>
  <c r="H38" i="62"/>
  <c r="H39" i="62"/>
  <c r="C28" i="62"/>
  <c r="D28" i="62"/>
  <c r="H13" i="62"/>
  <c r="H53" i="62"/>
  <c r="H17" i="62"/>
  <c r="C37" i="62"/>
  <c r="D37" i="62"/>
  <c r="C21" i="62"/>
  <c r="D21" i="62"/>
  <c r="H48" i="62"/>
  <c r="C19" i="62"/>
  <c r="D19" i="62"/>
  <c r="C25" i="62"/>
  <c r="D25" i="62"/>
  <c r="C20" i="62"/>
  <c r="D20" i="62"/>
  <c r="C39" i="62"/>
  <c r="D39" i="62"/>
  <c r="C26" i="62"/>
  <c r="D26" i="62"/>
  <c r="H42" i="62"/>
  <c r="H25" i="62"/>
  <c r="C12" i="62"/>
  <c r="D12" i="62"/>
  <c r="H41" i="62"/>
  <c r="C17" i="62"/>
  <c r="D17" i="62"/>
  <c r="C16" i="62"/>
  <c r="D16" i="62"/>
  <c r="H37" i="62"/>
  <c r="H28" i="62"/>
  <c r="H51" i="62"/>
  <c r="H15" i="62"/>
  <c r="H23" i="62"/>
  <c r="H14" i="62"/>
  <c r="C46" i="62"/>
  <c r="D46" i="62"/>
  <c r="C48" i="62"/>
  <c r="D48" i="62"/>
  <c r="H43" i="62"/>
  <c r="H16" i="62"/>
  <c r="C56" i="62"/>
  <c r="D56" i="62"/>
  <c r="H27" i="62"/>
  <c r="C36" i="62"/>
  <c r="D36" i="62"/>
  <c r="H54" i="62"/>
  <c r="H30" i="62"/>
  <c r="H36" i="62"/>
  <c r="C47" i="62"/>
  <c r="D47" i="62"/>
  <c r="H50" i="62"/>
  <c r="H33" i="62"/>
  <c r="C43" i="62"/>
  <c r="D43" i="62"/>
  <c r="C33" i="62"/>
  <c r="D33" i="62"/>
  <c r="C11" i="62"/>
  <c r="D11" i="62"/>
  <c r="C10" i="62"/>
  <c r="D10" i="62"/>
  <c r="H46" i="62"/>
  <c r="H40" i="62"/>
  <c r="H10" i="62"/>
  <c r="C38" i="62"/>
  <c r="D38" i="62"/>
  <c r="H21" i="62"/>
  <c r="C13" i="62"/>
  <c r="D13" i="62"/>
  <c r="H45" i="62"/>
  <c r="H52" i="62"/>
  <c r="C32" i="62"/>
  <c r="D32" i="62"/>
  <c r="C30" i="62"/>
  <c r="D30" i="62"/>
  <c r="C29" i="62"/>
  <c r="D29" i="62"/>
  <c r="C49" i="62"/>
  <c r="D49" i="62"/>
  <c r="C24" i="62"/>
  <c r="D24" i="62"/>
  <c r="H26" i="62"/>
  <c r="H12" i="62"/>
  <c r="H19" i="62"/>
  <c r="C40" i="62"/>
  <c r="D40" i="62"/>
  <c r="H28" i="67"/>
  <c r="C19" i="67"/>
  <c r="D19" i="67"/>
  <c r="C55" i="67"/>
  <c r="D55" i="67"/>
  <c r="H19" i="67"/>
  <c r="C28" i="67"/>
  <c r="D28" i="67"/>
  <c r="C25" i="67"/>
  <c r="D25" i="67"/>
  <c r="H48" i="67"/>
  <c r="C48" i="67"/>
  <c r="D48" i="67"/>
  <c r="C31" i="67"/>
  <c r="D31" i="67"/>
  <c r="H35" i="67"/>
  <c r="H42" i="67"/>
  <c r="C45" i="67"/>
  <c r="D45" i="67"/>
  <c r="H55" i="67"/>
  <c r="H21" i="67"/>
  <c r="H30" i="67"/>
  <c r="C35" i="67"/>
  <c r="D35" i="67"/>
  <c r="C42" i="67"/>
  <c r="D42" i="67"/>
  <c r="H25" i="67"/>
  <c r="C30" i="67"/>
  <c r="D30" i="67"/>
  <c r="H45" i="67"/>
  <c r="H31" i="67"/>
  <c r="E23" i="69"/>
  <c r="F23" i="69"/>
  <c r="G23" i="69"/>
  <c r="C19" i="65"/>
  <c r="D19" i="65"/>
  <c r="H19" i="65"/>
  <c r="C40" i="65"/>
  <c r="D40" i="65"/>
  <c r="H40" i="65"/>
  <c r="H30" i="65"/>
  <c r="C30" i="65"/>
  <c r="D30" i="65"/>
  <c r="C36" i="65"/>
  <c r="D36" i="65"/>
  <c r="H36" i="65"/>
  <c r="H39" i="65"/>
  <c r="C39" i="65"/>
  <c r="D39" i="65"/>
  <c r="H42" i="65"/>
  <c r="C42" i="65"/>
  <c r="D42" i="65"/>
  <c r="C44" i="65"/>
  <c r="D44" i="65"/>
  <c r="H44" i="65"/>
  <c r="C13" i="65"/>
  <c r="D13" i="65"/>
  <c r="H13" i="65"/>
  <c r="C51" i="65"/>
  <c r="D51" i="65"/>
  <c r="H51" i="65"/>
  <c r="C48" i="65"/>
  <c r="D48" i="65"/>
  <c r="H48" i="65"/>
  <c r="C21" i="67"/>
  <c r="D21" i="67"/>
  <c r="K32" i="51"/>
  <c r="I32" i="51"/>
  <c r="K41" i="51"/>
  <c r="I41" i="51"/>
  <c r="N44" i="61"/>
  <c r="M44" i="51"/>
  <c r="O44" i="51"/>
  <c r="M38" i="51"/>
  <c r="O38" i="51"/>
  <c r="N38" i="61"/>
  <c r="C39" i="67"/>
  <c r="D39" i="67"/>
  <c r="H39" i="67"/>
  <c r="H13" i="67"/>
  <c r="H13" i="68"/>
  <c r="C13" i="67"/>
  <c r="C18" i="67"/>
  <c r="D18" i="67"/>
  <c r="H18" i="67"/>
  <c r="H29" i="63"/>
  <c r="C29" i="63"/>
  <c r="D29" i="63"/>
  <c r="H41" i="63"/>
  <c r="C41" i="63"/>
  <c r="D41" i="63"/>
  <c r="C33" i="63"/>
  <c r="D33" i="63"/>
  <c r="H33" i="63"/>
  <c r="C20" i="63"/>
  <c r="D20" i="63"/>
  <c r="H20" i="63"/>
  <c r="C25" i="61"/>
  <c r="D25" i="61"/>
  <c r="C35" i="61"/>
  <c r="D35" i="61"/>
  <c r="H39" i="61"/>
  <c r="H42" i="61"/>
  <c r="C50" i="61"/>
  <c r="D50" i="61"/>
  <c r="H45" i="61"/>
  <c r="H52" i="61"/>
  <c r="C22" i="61"/>
  <c r="D22" i="61"/>
  <c r="H15" i="61"/>
  <c r="C45" i="61"/>
  <c r="D45" i="61"/>
  <c r="H25" i="61"/>
  <c r="H48" i="61"/>
  <c r="H44" i="61"/>
  <c r="C52" i="61"/>
  <c r="D52" i="61"/>
  <c r="C55" i="61"/>
  <c r="D55" i="61"/>
  <c r="C39" i="61"/>
  <c r="D39" i="61"/>
  <c r="H38" i="61"/>
  <c r="H10" i="61"/>
  <c r="C13" i="61"/>
  <c r="D13" i="61"/>
  <c r="C12" i="61"/>
  <c r="D12" i="61"/>
  <c r="H12" i="61"/>
  <c r="H43" i="61"/>
  <c r="C24" i="61"/>
  <c r="D24" i="61"/>
  <c r="H33" i="61"/>
  <c r="H46" i="61"/>
  <c r="C44" i="61"/>
  <c r="D44" i="61"/>
  <c r="C15" i="61"/>
  <c r="D15" i="61"/>
  <c r="H18" i="61"/>
  <c r="H21" i="61"/>
  <c r="C29" i="61"/>
  <c r="D29" i="61"/>
  <c r="H17" i="61"/>
  <c r="H35" i="61"/>
  <c r="H20" i="61"/>
  <c r="C34" i="61"/>
  <c r="D34" i="61"/>
  <c r="C46" i="61"/>
  <c r="D46" i="61"/>
  <c r="C18" i="61"/>
  <c r="D18" i="61"/>
  <c r="H55" i="61"/>
  <c r="C26" i="61"/>
  <c r="D26" i="61"/>
  <c r="H30" i="61"/>
  <c r="H29" i="61"/>
  <c r="C10" i="61"/>
  <c r="D10" i="61"/>
  <c r="H8" i="61"/>
  <c r="H24" i="61"/>
  <c r="H56" i="61"/>
  <c r="H14" i="61"/>
  <c r="C53" i="61"/>
  <c r="D53" i="61"/>
  <c r="C40" i="61"/>
  <c r="D40" i="61"/>
  <c r="C33" i="61"/>
  <c r="D33" i="61"/>
  <c r="C36" i="61"/>
  <c r="D36" i="61"/>
  <c r="C9" i="61"/>
  <c r="D9" i="61"/>
  <c r="H31" i="61"/>
  <c r="C17" i="61"/>
  <c r="D17" i="61"/>
  <c r="H34" i="61"/>
  <c r="H27" i="61"/>
  <c r="H54" i="61"/>
  <c r="C20" i="61"/>
  <c r="D20" i="61"/>
  <c r="C21" i="61"/>
  <c r="D21" i="61"/>
  <c r="H26" i="61"/>
  <c r="C38" i="61"/>
  <c r="D38" i="61"/>
  <c r="C47" i="61"/>
  <c r="D47" i="61"/>
  <c r="H50" i="61"/>
  <c r="C8" i="61"/>
  <c r="D8" i="61"/>
  <c r="H36" i="61"/>
  <c r="H23" i="61"/>
  <c r="C43" i="61"/>
  <c r="D43" i="61"/>
  <c r="C14" i="61"/>
  <c r="D14" i="61"/>
  <c r="H37" i="61"/>
  <c r="H28" i="61"/>
  <c r="H41" i="61"/>
  <c r="C48" i="61"/>
  <c r="D48" i="61"/>
  <c r="H53" i="61"/>
  <c r="H16" i="61"/>
  <c r="H11" i="61"/>
  <c r="H9" i="61"/>
  <c r="H51" i="61"/>
  <c r="C30" i="61"/>
  <c r="D30" i="61"/>
  <c r="C51" i="61"/>
  <c r="D51" i="61"/>
  <c r="C7" i="61"/>
  <c r="C16" i="61"/>
  <c r="D16" i="61"/>
  <c r="C19" i="61"/>
  <c r="D19" i="61"/>
  <c r="C56" i="61"/>
  <c r="D56" i="61"/>
  <c r="C27" i="61"/>
  <c r="D27" i="61"/>
  <c r="H40" i="61"/>
  <c r="H19" i="61"/>
  <c r="C49" i="61"/>
  <c r="D49" i="61"/>
  <c r="C42" i="61"/>
  <c r="D42" i="61"/>
  <c r="H22" i="61"/>
  <c r="C31" i="61"/>
  <c r="D31" i="61"/>
  <c r="C54" i="61"/>
  <c r="D54" i="61"/>
  <c r="C37" i="61"/>
  <c r="D37" i="61"/>
  <c r="H32" i="61"/>
  <c r="H47" i="61"/>
  <c r="C28" i="61"/>
  <c r="D28" i="61"/>
  <c r="C11" i="61"/>
  <c r="D11" i="61"/>
  <c r="H7" i="61"/>
  <c r="H7" i="62"/>
  <c r="C23" i="61"/>
  <c r="D23" i="61"/>
  <c r="C32" i="61"/>
  <c r="D32" i="61"/>
  <c r="C41" i="61"/>
  <c r="D41" i="61"/>
  <c r="H56" i="65"/>
  <c r="C56" i="65"/>
  <c r="D56" i="65"/>
  <c r="H50" i="65"/>
  <c r="C50" i="65"/>
  <c r="D50" i="65"/>
  <c r="C14" i="65"/>
  <c r="D14" i="65"/>
  <c r="H14" i="65"/>
  <c r="C47" i="65"/>
  <c r="D47" i="65"/>
  <c r="H47" i="65"/>
  <c r="C23" i="65"/>
  <c r="D23" i="65"/>
  <c r="H23" i="65"/>
  <c r="H55" i="65"/>
  <c r="C55" i="65"/>
  <c r="D55" i="65"/>
  <c r="C31" i="65"/>
  <c r="D31" i="65"/>
  <c r="H31" i="65"/>
  <c r="K8" i="51"/>
  <c r="I8" i="51"/>
  <c r="I48" i="51"/>
  <c r="K48" i="51"/>
  <c r="C18" i="62"/>
  <c r="D18" i="62"/>
  <c r="H18" i="62"/>
  <c r="C24" i="67"/>
  <c r="D24" i="67"/>
  <c r="H24" i="67"/>
  <c r="C32" i="67"/>
  <c r="D32" i="67"/>
  <c r="H32" i="67"/>
  <c r="H33" i="67"/>
  <c r="C33" i="67"/>
  <c r="D33" i="67"/>
  <c r="C13" i="63"/>
  <c r="D13" i="63"/>
  <c r="H13" i="63"/>
  <c r="C21" i="63"/>
  <c r="D21" i="63"/>
  <c r="H21" i="63"/>
  <c r="H55" i="63"/>
  <c r="C55" i="63"/>
  <c r="D55" i="63"/>
  <c r="C9" i="62"/>
  <c r="D9" i="62"/>
  <c r="H9" i="62"/>
  <c r="C51" i="67"/>
  <c r="D51" i="67"/>
  <c r="H51" i="67"/>
  <c r="C29" i="67"/>
  <c r="D29" i="67"/>
  <c r="H29" i="67"/>
  <c r="C37" i="67"/>
  <c r="D37" i="67"/>
  <c r="H37" i="67"/>
  <c r="C44" i="63"/>
  <c r="D44" i="63"/>
  <c r="H44" i="63"/>
  <c r="H27" i="63"/>
  <c r="C27" i="63"/>
  <c r="D27" i="63"/>
  <c r="H36" i="63"/>
  <c r="C36" i="63"/>
  <c r="D36" i="63"/>
  <c r="H16" i="63"/>
  <c r="C16" i="63"/>
  <c r="D16" i="63"/>
  <c r="H46" i="63"/>
  <c r="C46" i="63"/>
  <c r="D46" i="63"/>
  <c r="C40" i="63"/>
  <c r="D40" i="63"/>
  <c r="H40" i="63"/>
  <c r="H11" i="63"/>
  <c r="C11" i="63"/>
  <c r="D11" i="63"/>
  <c r="G34" i="1"/>
  <c r="I34" i="1"/>
  <c r="N34" i="51"/>
  <c r="O34" i="51"/>
  <c r="E34" i="1"/>
  <c r="F34" i="1"/>
  <c r="C47" i="69"/>
  <c r="D47" i="69"/>
  <c r="H51" i="69"/>
  <c r="C40" i="69"/>
  <c r="D40" i="69"/>
  <c r="H48" i="69"/>
  <c r="C18" i="69"/>
  <c r="D18" i="69"/>
  <c r="C53" i="69"/>
  <c r="D53" i="69"/>
  <c r="C44" i="69"/>
  <c r="D44" i="69"/>
  <c r="H52" i="69"/>
  <c r="H32" i="69"/>
  <c r="C39" i="69"/>
  <c r="D39" i="69"/>
  <c r="C29" i="69"/>
  <c r="D29" i="69"/>
  <c r="H54" i="69"/>
  <c r="C16" i="69"/>
  <c r="D16" i="69"/>
  <c r="C34" i="69"/>
  <c r="D34" i="69"/>
  <c r="C35" i="69"/>
  <c r="D35" i="69"/>
  <c r="H37" i="69"/>
  <c r="H24" i="69"/>
  <c r="C25" i="69"/>
  <c r="D25" i="69"/>
  <c r="H27" i="69"/>
  <c r="C41" i="69"/>
  <c r="D41" i="69"/>
  <c r="C27" i="69"/>
  <c r="D27" i="69"/>
  <c r="H50" i="69"/>
  <c r="H18" i="69"/>
  <c r="H47" i="69"/>
  <c r="C54" i="69"/>
  <c r="D54" i="69"/>
  <c r="H20" i="69"/>
  <c r="H16" i="69"/>
  <c r="H36" i="69"/>
  <c r="H56" i="69"/>
  <c r="C45" i="69"/>
  <c r="D45" i="69"/>
  <c r="C33" i="69"/>
  <c r="D33" i="69"/>
  <c r="C24" i="69"/>
  <c r="D24" i="69"/>
  <c r="H45" i="69"/>
  <c r="H15" i="69"/>
  <c r="C37" i="69"/>
  <c r="D37" i="69"/>
  <c r="C20" i="69"/>
  <c r="D20" i="69"/>
  <c r="H22" i="69"/>
  <c r="C22" i="69"/>
  <c r="D22" i="69"/>
  <c r="H46" i="69"/>
  <c r="H17" i="69"/>
  <c r="H43" i="69"/>
  <c r="H39" i="69"/>
  <c r="C19" i="69"/>
  <c r="D19" i="69"/>
  <c r="C26" i="69"/>
  <c r="D26" i="69"/>
  <c r="C43" i="69"/>
  <c r="D43" i="69"/>
  <c r="C28" i="69"/>
  <c r="D28" i="69"/>
  <c r="C50" i="69"/>
  <c r="D50" i="69"/>
  <c r="C32" i="69"/>
  <c r="D32" i="69"/>
  <c r="H34" i="69"/>
  <c r="C56" i="69"/>
  <c r="D56" i="69"/>
  <c r="C46" i="69"/>
  <c r="D46" i="69"/>
  <c r="H38" i="69"/>
  <c r="H23" i="69"/>
  <c r="C38" i="69"/>
  <c r="D38" i="69"/>
  <c r="H30" i="69"/>
  <c r="H25" i="69"/>
  <c r="H49" i="69"/>
  <c r="C42" i="69"/>
  <c r="D42" i="69"/>
  <c r="H53" i="69"/>
  <c r="C52" i="69"/>
  <c r="D52" i="69"/>
  <c r="H28" i="69"/>
  <c r="H55" i="69"/>
  <c r="H26" i="69"/>
  <c r="C51" i="69"/>
  <c r="D51" i="69"/>
  <c r="C15" i="69"/>
  <c r="D15" i="69"/>
  <c r="C55" i="69"/>
  <c r="D55" i="69"/>
  <c r="C48" i="69"/>
  <c r="D48" i="69"/>
  <c r="H40" i="69"/>
  <c r="H44" i="69"/>
  <c r="H35" i="69"/>
  <c r="C17" i="69"/>
  <c r="D17" i="69"/>
  <c r="C21" i="69"/>
  <c r="D21" i="69"/>
  <c r="H19" i="69"/>
  <c r="H29" i="69"/>
  <c r="C31" i="69"/>
  <c r="D31" i="69"/>
  <c r="H21" i="69"/>
  <c r="C36" i="69"/>
  <c r="D36" i="69"/>
  <c r="H41" i="69"/>
  <c r="H31" i="69"/>
  <c r="C49" i="69"/>
  <c r="D49" i="69"/>
  <c r="H33" i="69"/>
  <c r="C30" i="69"/>
  <c r="D30" i="69"/>
  <c r="H42" i="69"/>
  <c r="C46" i="68"/>
  <c r="D46" i="68"/>
  <c r="C19" i="68"/>
  <c r="D19" i="68"/>
  <c r="H28" i="68"/>
  <c r="C22" i="68"/>
  <c r="D22" i="68"/>
  <c r="H17" i="68"/>
  <c r="H34" i="68"/>
  <c r="H39" i="68"/>
  <c r="C18" i="68"/>
  <c r="D18" i="68"/>
  <c r="H22" i="68"/>
  <c r="C42" i="68"/>
  <c r="D42" i="68"/>
  <c r="C20" i="68"/>
  <c r="D20" i="68"/>
  <c r="H19" i="68"/>
  <c r="H54" i="68"/>
  <c r="H43" i="68"/>
  <c r="H27" i="68"/>
  <c r="C21" i="68"/>
  <c r="D21" i="68"/>
  <c r="H15" i="68"/>
  <c r="H50" i="68"/>
  <c r="C17" i="68"/>
  <c r="D17" i="68"/>
  <c r="H40" i="68"/>
  <c r="H44" i="68"/>
  <c r="H46" i="68"/>
  <c r="H38" i="68"/>
  <c r="C23" i="68"/>
  <c r="D23" i="68"/>
  <c r="C56" i="68"/>
  <c r="D56" i="68"/>
  <c r="C47" i="68"/>
  <c r="D47" i="68"/>
  <c r="H52" i="68"/>
  <c r="H26" i="68"/>
  <c r="H18" i="68"/>
  <c r="C54" i="68"/>
  <c r="D54" i="68"/>
  <c r="H33" i="68"/>
  <c r="H37" i="68"/>
  <c r="C15" i="68"/>
  <c r="D15" i="68"/>
  <c r="H30" i="68"/>
  <c r="H45" i="68"/>
  <c r="H16" i="68"/>
  <c r="C24" i="68"/>
  <c r="D24" i="68"/>
  <c r="C49" i="68"/>
  <c r="D49" i="68"/>
  <c r="C48" i="68"/>
  <c r="D48" i="68"/>
  <c r="C32" i="68"/>
  <c r="D32" i="68"/>
  <c r="C52" i="68"/>
  <c r="D52" i="68"/>
  <c r="C14" i="68"/>
  <c r="C55" i="68"/>
  <c r="D55" i="68"/>
  <c r="H35" i="68"/>
  <c r="H56" i="68"/>
  <c r="H48" i="68"/>
  <c r="C34" i="68"/>
  <c r="D34" i="68"/>
  <c r="C27" i="68"/>
  <c r="D27" i="68"/>
  <c r="H21" i="68"/>
  <c r="C44" i="68"/>
  <c r="D44" i="68"/>
  <c r="H14" i="68"/>
  <c r="H14" i="69"/>
  <c r="H29" i="68"/>
  <c r="C28" i="68"/>
  <c r="D28" i="68"/>
  <c r="C29" i="68"/>
  <c r="D29" i="68"/>
  <c r="H41" i="68"/>
  <c r="C45" i="68"/>
  <c r="D45" i="68"/>
  <c r="C36" i="68"/>
  <c r="D36" i="68"/>
  <c r="H36" i="68"/>
  <c r="H32" i="68"/>
  <c r="C51" i="68"/>
  <c r="D51" i="68"/>
  <c r="C31" i="68"/>
  <c r="D31" i="68"/>
  <c r="C16" i="68"/>
  <c r="D16" i="68"/>
  <c r="H42" i="68"/>
  <c r="C33" i="68"/>
  <c r="D33" i="68"/>
  <c r="C40" i="68"/>
  <c r="D40" i="68"/>
  <c r="C26" i="68"/>
  <c r="D26" i="68"/>
  <c r="H20" i="68"/>
  <c r="C35" i="68"/>
  <c r="D35" i="68"/>
  <c r="C39" i="68"/>
  <c r="D39" i="68"/>
  <c r="H55" i="68"/>
  <c r="H25" i="68"/>
  <c r="H23" i="68"/>
  <c r="H51" i="68"/>
  <c r="C53" i="68"/>
  <c r="D53" i="68"/>
  <c r="C41" i="68"/>
  <c r="D41" i="68"/>
  <c r="C50" i="68"/>
  <c r="D50" i="68"/>
  <c r="C38" i="68"/>
  <c r="D38" i="68"/>
  <c r="H24" i="68"/>
  <c r="C25" i="68"/>
  <c r="D25" i="68"/>
  <c r="H47" i="68"/>
  <c r="C43" i="68"/>
  <c r="D43" i="68"/>
  <c r="H53" i="68"/>
  <c r="H49" i="68"/>
  <c r="C37" i="68"/>
  <c r="D37" i="68"/>
  <c r="H31" i="68"/>
  <c r="C16" i="65"/>
  <c r="D16" i="65"/>
  <c r="H16" i="65"/>
  <c r="H17" i="65"/>
  <c r="C17" i="65"/>
  <c r="D17" i="65"/>
  <c r="C12" i="65"/>
  <c r="D12" i="65"/>
  <c r="H12" i="65"/>
  <c r="H18" i="65"/>
  <c r="C18" i="65"/>
  <c r="D18" i="65"/>
  <c r="H52" i="65"/>
  <c r="C52" i="65"/>
  <c r="D52" i="65"/>
  <c r="H20" i="65"/>
  <c r="C20" i="65"/>
  <c r="D20" i="65"/>
  <c r="C26" i="65"/>
  <c r="D26" i="65"/>
  <c r="H26" i="65"/>
  <c r="H45" i="65"/>
  <c r="C45" i="65"/>
  <c r="D45" i="65"/>
  <c r="C27" i="65"/>
  <c r="D27" i="65"/>
  <c r="H27" i="65"/>
  <c r="H28" i="65"/>
  <c r="C28" i="65"/>
  <c r="D28" i="65"/>
  <c r="C49" i="65"/>
  <c r="D49" i="65"/>
  <c r="H49" i="65"/>
  <c r="C54" i="65"/>
  <c r="D54" i="65"/>
  <c r="H54" i="65"/>
  <c r="H13" i="61"/>
  <c r="K16" i="51"/>
  <c r="I16" i="51"/>
  <c r="K9" i="51"/>
  <c r="I9" i="51"/>
  <c r="I53" i="51"/>
  <c r="K53" i="51"/>
  <c r="N35" i="61"/>
  <c r="M35" i="51"/>
  <c r="O35" i="51"/>
  <c r="I23" i="69"/>
  <c r="M23" i="69"/>
  <c r="K23" i="69"/>
  <c r="E49" i="65"/>
  <c r="F49" i="65"/>
  <c r="G49" i="65"/>
  <c r="E12" i="65"/>
  <c r="F12" i="65"/>
  <c r="G12" i="65"/>
  <c r="G16" i="68"/>
  <c r="E16" i="68"/>
  <c r="F16" i="68"/>
  <c r="E49" i="68"/>
  <c r="F49" i="68"/>
  <c r="G49" i="68"/>
  <c r="G42" i="68"/>
  <c r="E42" i="68"/>
  <c r="F42" i="68"/>
  <c r="E15" i="69"/>
  <c r="F15" i="69"/>
  <c r="G15" i="69"/>
  <c r="E27" i="69"/>
  <c r="F27" i="69"/>
  <c r="G27" i="69"/>
  <c r="E18" i="69"/>
  <c r="F18" i="69"/>
  <c r="G18" i="69"/>
  <c r="G44" i="63"/>
  <c r="E44" i="63"/>
  <c r="F44" i="63"/>
  <c r="E21" i="63"/>
  <c r="F21" i="63"/>
  <c r="G21" i="63"/>
  <c r="E56" i="65"/>
  <c r="F56" i="65"/>
  <c r="G56" i="65"/>
  <c r="E30" i="61"/>
  <c r="F30" i="61"/>
  <c r="G30" i="61"/>
  <c r="E33" i="61"/>
  <c r="F33" i="61"/>
  <c r="G33" i="61"/>
  <c r="E12" i="61"/>
  <c r="F12" i="61"/>
  <c r="G12" i="61"/>
  <c r="G33" i="63"/>
  <c r="E33" i="63"/>
  <c r="F33" i="63"/>
  <c r="E21" i="67"/>
  <c r="F21" i="67"/>
  <c r="G21" i="67"/>
  <c r="G19" i="65"/>
  <c r="E19" i="65"/>
  <c r="F19" i="65"/>
  <c r="E45" i="67"/>
  <c r="F45" i="67"/>
  <c r="G45" i="67"/>
  <c r="G32" i="62"/>
  <c r="E32" i="62"/>
  <c r="F32" i="62"/>
  <c r="E48" i="62"/>
  <c r="F48" i="62"/>
  <c r="G48" i="62"/>
  <c r="E20" i="62"/>
  <c r="F20" i="62"/>
  <c r="G20" i="62"/>
  <c r="E34" i="62"/>
  <c r="F34" i="62"/>
  <c r="G34" i="62"/>
  <c r="E52" i="67"/>
  <c r="F52" i="67"/>
  <c r="G52" i="67"/>
  <c r="E21" i="65"/>
  <c r="F21" i="65"/>
  <c r="G21" i="65"/>
  <c r="E33" i="65"/>
  <c r="F33" i="65"/>
  <c r="G33" i="65"/>
  <c r="E43" i="65"/>
  <c r="F43" i="65"/>
  <c r="G43" i="65"/>
  <c r="G40" i="66"/>
  <c r="E40" i="66"/>
  <c r="F40" i="66"/>
  <c r="E43" i="66"/>
  <c r="F43" i="66"/>
  <c r="G43" i="66"/>
  <c r="G42" i="66"/>
  <c r="E42" i="66"/>
  <c r="F42" i="66"/>
  <c r="G25" i="66"/>
  <c r="E25" i="66"/>
  <c r="F25" i="66"/>
  <c r="E19" i="66"/>
  <c r="F19" i="66"/>
  <c r="G19" i="66"/>
  <c r="E19" i="63"/>
  <c r="F19" i="63"/>
  <c r="G19" i="63"/>
  <c r="G34" i="67"/>
  <c r="E34" i="67"/>
  <c r="F34" i="67"/>
  <c r="G48" i="64"/>
  <c r="E48" i="64"/>
  <c r="F48" i="64"/>
  <c r="E17" i="64"/>
  <c r="F17" i="64"/>
  <c r="G17" i="64"/>
  <c r="E29" i="64"/>
  <c r="F29" i="64"/>
  <c r="G29" i="64"/>
  <c r="E41" i="64"/>
  <c r="F41" i="64"/>
  <c r="G41" i="64"/>
  <c r="M11" i="51"/>
  <c r="O11" i="51"/>
  <c r="N11" i="61"/>
  <c r="N16" i="61"/>
  <c r="M16" i="51"/>
  <c r="O16" i="51"/>
  <c r="G50" i="68"/>
  <c r="E50" i="68"/>
  <c r="F50" i="68"/>
  <c r="G33" i="68"/>
  <c r="E33" i="68"/>
  <c r="F33" i="68"/>
  <c r="G45" i="68"/>
  <c r="E45" i="68"/>
  <c r="F45" i="68"/>
  <c r="G27" i="68"/>
  <c r="E27" i="68"/>
  <c r="F27" i="68"/>
  <c r="E21" i="68"/>
  <c r="F21" i="68"/>
  <c r="G21" i="68"/>
  <c r="G22" i="68"/>
  <c r="E22" i="68"/>
  <c r="F22" i="68"/>
  <c r="N53" i="61"/>
  <c r="M53" i="51"/>
  <c r="O53" i="51"/>
  <c r="G52" i="65"/>
  <c r="E52" i="65"/>
  <c r="F52" i="65"/>
  <c r="G25" i="68"/>
  <c r="E25" i="68"/>
  <c r="F25" i="68"/>
  <c r="E41" i="68"/>
  <c r="F41" i="68"/>
  <c r="G41" i="68"/>
  <c r="E34" i="68"/>
  <c r="F34" i="68"/>
  <c r="G34" i="68"/>
  <c r="E55" i="68"/>
  <c r="F55" i="68"/>
  <c r="G55" i="68"/>
  <c r="E48" i="68"/>
  <c r="F48" i="68"/>
  <c r="G48" i="68"/>
  <c r="G17" i="68"/>
  <c r="E17" i="68"/>
  <c r="F17" i="68"/>
  <c r="E20" i="68"/>
  <c r="F20" i="68"/>
  <c r="G20" i="68"/>
  <c r="E30" i="69"/>
  <c r="F30" i="69"/>
  <c r="G30" i="69"/>
  <c r="E55" i="69"/>
  <c r="F55" i="69"/>
  <c r="G55" i="69"/>
  <c r="G42" i="69"/>
  <c r="E42" i="69"/>
  <c r="F42" i="69"/>
  <c r="G38" i="69"/>
  <c r="E38" i="69"/>
  <c r="F38" i="69"/>
  <c r="E56" i="69"/>
  <c r="F56" i="69"/>
  <c r="G56" i="69"/>
  <c r="G28" i="69"/>
  <c r="E28" i="69"/>
  <c r="F28" i="69"/>
  <c r="E22" i="69"/>
  <c r="F22" i="69"/>
  <c r="G22" i="69"/>
  <c r="E45" i="69"/>
  <c r="F45" i="69"/>
  <c r="G45" i="69"/>
  <c r="G25" i="69"/>
  <c r="E25" i="69"/>
  <c r="F25" i="69"/>
  <c r="G34" i="69"/>
  <c r="E34" i="69"/>
  <c r="F34" i="69"/>
  <c r="G39" i="69"/>
  <c r="E39" i="69"/>
  <c r="F39" i="69"/>
  <c r="E53" i="69"/>
  <c r="F53" i="69"/>
  <c r="G53" i="69"/>
  <c r="E11" i="63"/>
  <c r="F11" i="63"/>
  <c r="G11" i="63"/>
  <c r="G46" i="63"/>
  <c r="E46" i="63"/>
  <c r="F46" i="63"/>
  <c r="G36" i="63"/>
  <c r="E36" i="63"/>
  <c r="F36" i="63"/>
  <c r="E33" i="67"/>
  <c r="F33" i="67"/>
  <c r="G33" i="67"/>
  <c r="E47" i="65"/>
  <c r="F47" i="65"/>
  <c r="G47" i="65"/>
  <c r="E32" i="61"/>
  <c r="F32" i="61"/>
  <c r="G32" i="61"/>
  <c r="E28" i="61"/>
  <c r="F28" i="61"/>
  <c r="G28" i="61"/>
  <c r="E54" i="61"/>
  <c r="F54" i="61"/>
  <c r="G54" i="61"/>
  <c r="G49" i="61"/>
  <c r="E49" i="61"/>
  <c r="F49" i="61"/>
  <c r="E56" i="61"/>
  <c r="F56" i="61"/>
  <c r="G56" i="61"/>
  <c r="E51" i="61"/>
  <c r="F51" i="61"/>
  <c r="G51" i="61"/>
  <c r="E43" i="61"/>
  <c r="F43" i="61"/>
  <c r="G43" i="61"/>
  <c r="E21" i="61"/>
  <c r="F21" i="61"/>
  <c r="G21" i="61"/>
  <c r="E36" i="61"/>
  <c r="F36" i="61"/>
  <c r="G36" i="61"/>
  <c r="G10" i="61"/>
  <c r="E10" i="61"/>
  <c r="F10" i="61"/>
  <c r="E50" i="61"/>
  <c r="F50" i="61"/>
  <c r="G50" i="61"/>
  <c r="G25" i="61"/>
  <c r="E25" i="61"/>
  <c r="F25" i="61"/>
  <c r="E29" i="63"/>
  <c r="F29" i="63"/>
  <c r="G29" i="63"/>
  <c r="C13" i="68"/>
  <c r="D13" i="68"/>
  <c r="D13" i="67"/>
  <c r="E39" i="65"/>
  <c r="F39" i="65"/>
  <c r="G39" i="65"/>
  <c r="E30" i="65"/>
  <c r="F30" i="65"/>
  <c r="G30" i="65"/>
  <c r="E42" i="67"/>
  <c r="F42" i="67"/>
  <c r="G42" i="67"/>
  <c r="E31" i="67"/>
  <c r="F31" i="67"/>
  <c r="G31" i="67"/>
  <c r="E28" i="67"/>
  <c r="F28" i="67"/>
  <c r="G28" i="67"/>
  <c r="G30" i="62"/>
  <c r="E30" i="62"/>
  <c r="F30" i="62"/>
  <c r="G13" i="62"/>
  <c r="E13" i="62"/>
  <c r="F13" i="62"/>
  <c r="E33" i="62"/>
  <c r="F33" i="62"/>
  <c r="G33" i="62"/>
  <c r="E47" i="62"/>
  <c r="F47" i="62"/>
  <c r="G47" i="62"/>
  <c r="G36" i="62"/>
  <c r="E36" i="62"/>
  <c r="F36" i="62"/>
  <c r="E12" i="62"/>
  <c r="F12" i="62"/>
  <c r="G12" i="62"/>
  <c r="E39" i="62"/>
  <c r="F39" i="62"/>
  <c r="G39" i="62"/>
  <c r="E54" i="62"/>
  <c r="F54" i="62"/>
  <c r="G54" i="62"/>
  <c r="G51" i="62"/>
  <c r="E51" i="62"/>
  <c r="F51" i="62"/>
  <c r="E27" i="62"/>
  <c r="F27" i="62"/>
  <c r="G27" i="62"/>
  <c r="E47" i="63"/>
  <c r="F47" i="63"/>
  <c r="G47" i="63"/>
  <c r="E32" i="63"/>
  <c r="F32" i="63"/>
  <c r="G32" i="63"/>
  <c r="E47" i="67"/>
  <c r="F47" i="67"/>
  <c r="G47" i="67"/>
  <c r="M40" i="51"/>
  <c r="O40" i="51"/>
  <c r="N40" i="61"/>
  <c r="E16" i="67"/>
  <c r="F16" i="67"/>
  <c r="G16" i="67"/>
  <c r="E46" i="65"/>
  <c r="F46" i="65"/>
  <c r="G46" i="65"/>
  <c r="E53" i="65"/>
  <c r="F53" i="65"/>
  <c r="G53" i="65"/>
  <c r="E28" i="63"/>
  <c r="F28" i="63"/>
  <c r="G28" i="63"/>
  <c r="E16" i="66"/>
  <c r="F16" i="66"/>
  <c r="G16" i="66"/>
  <c r="E30" i="66"/>
  <c r="F30" i="66"/>
  <c r="G30" i="66"/>
  <c r="E33" i="66"/>
  <c r="F33" i="66"/>
  <c r="G33" i="66"/>
  <c r="E28" i="66"/>
  <c r="F28" i="66"/>
  <c r="G28" i="66"/>
  <c r="E21" i="66"/>
  <c r="F21" i="66"/>
  <c r="G21" i="66"/>
  <c r="E34" i="66"/>
  <c r="F34" i="66"/>
  <c r="G34" i="66"/>
  <c r="E55" i="66"/>
  <c r="F55" i="66"/>
  <c r="G55" i="66"/>
  <c r="E49" i="63"/>
  <c r="F49" i="63"/>
  <c r="G49" i="63"/>
  <c r="E15" i="67"/>
  <c r="F15" i="67"/>
  <c r="G15" i="67"/>
  <c r="E26" i="67"/>
  <c r="F26" i="67"/>
  <c r="G26" i="67"/>
  <c r="E40" i="67"/>
  <c r="F40" i="67"/>
  <c r="G40" i="67"/>
  <c r="E36" i="67"/>
  <c r="F36" i="67"/>
  <c r="G36" i="67"/>
  <c r="E27" i="67"/>
  <c r="F27" i="67"/>
  <c r="G27" i="67"/>
  <c r="E12" i="63"/>
  <c r="F12" i="63"/>
  <c r="G12" i="63"/>
  <c r="E35" i="63"/>
  <c r="F35" i="63"/>
  <c r="G35" i="63"/>
  <c r="E50" i="64"/>
  <c r="F50" i="64"/>
  <c r="G50" i="64"/>
  <c r="E32" i="64"/>
  <c r="F32" i="64"/>
  <c r="G32" i="64"/>
  <c r="E38" i="64"/>
  <c r="F38" i="64"/>
  <c r="G38" i="64"/>
  <c r="E22" i="64"/>
  <c r="F22" i="64"/>
  <c r="G22" i="64"/>
  <c r="E42" i="64"/>
  <c r="F42" i="64"/>
  <c r="G42" i="64"/>
  <c r="E27" i="64"/>
  <c r="F27" i="64"/>
  <c r="G27" i="64"/>
  <c r="E31" i="64"/>
  <c r="F31" i="64"/>
  <c r="G31" i="64"/>
  <c r="E19" i="64"/>
  <c r="F19" i="64"/>
  <c r="G19" i="64"/>
  <c r="E47" i="64"/>
  <c r="F47" i="64"/>
  <c r="G47" i="64"/>
  <c r="E16" i="64"/>
  <c r="F16" i="64"/>
  <c r="G16" i="64"/>
  <c r="E26" i="64"/>
  <c r="F26" i="64"/>
  <c r="G26" i="64"/>
  <c r="E46" i="64"/>
  <c r="F46" i="64"/>
  <c r="G46" i="64"/>
  <c r="E37" i="64"/>
  <c r="F37" i="64"/>
  <c r="G37" i="64"/>
  <c r="E50" i="67"/>
  <c r="F50" i="67"/>
  <c r="G50" i="67"/>
  <c r="E41" i="67"/>
  <c r="F41" i="67"/>
  <c r="G41" i="67"/>
  <c r="N6" i="61"/>
  <c r="O6" i="61"/>
  <c r="M50" i="51"/>
  <c r="O50" i="51"/>
  <c r="N50" i="61"/>
  <c r="M9" i="51"/>
  <c r="O9" i="51"/>
  <c r="N9" i="61"/>
  <c r="E26" i="65"/>
  <c r="F26" i="65"/>
  <c r="G26" i="65"/>
  <c r="E53" i="68"/>
  <c r="F53" i="68"/>
  <c r="G53" i="68"/>
  <c r="E29" i="68"/>
  <c r="F29" i="68"/>
  <c r="G29" i="68"/>
  <c r="E54" i="68"/>
  <c r="F54" i="68"/>
  <c r="G54" i="68"/>
  <c r="E36" i="69"/>
  <c r="F36" i="69"/>
  <c r="G36" i="69"/>
  <c r="E43" i="69"/>
  <c r="F43" i="69"/>
  <c r="G43" i="69"/>
  <c r="E16" i="69"/>
  <c r="F16" i="69"/>
  <c r="G16" i="69"/>
  <c r="E29" i="67"/>
  <c r="F29" i="67"/>
  <c r="G29" i="67"/>
  <c r="E24" i="67"/>
  <c r="F24" i="67"/>
  <c r="G24" i="67"/>
  <c r="G31" i="61"/>
  <c r="E31" i="61"/>
  <c r="F31" i="61"/>
  <c r="E47" i="61"/>
  <c r="F47" i="61"/>
  <c r="G47" i="61"/>
  <c r="E17" i="61"/>
  <c r="F17" i="61"/>
  <c r="G17" i="61"/>
  <c r="E39" i="61"/>
  <c r="F39" i="61"/>
  <c r="G39" i="61"/>
  <c r="N41" i="61"/>
  <c r="M41" i="51"/>
  <c r="O41" i="51"/>
  <c r="E44" i="65"/>
  <c r="F44" i="65"/>
  <c r="G44" i="65"/>
  <c r="G35" i="67"/>
  <c r="E35" i="67"/>
  <c r="F35" i="67"/>
  <c r="E40" i="62"/>
  <c r="F40" i="62"/>
  <c r="G40" i="62"/>
  <c r="E43" i="62"/>
  <c r="F43" i="62"/>
  <c r="G43" i="62"/>
  <c r="E21" i="62"/>
  <c r="F21" i="62"/>
  <c r="G21" i="62"/>
  <c r="G41" i="62"/>
  <c r="E41" i="62"/>
  <c r="F41" i="62"/>
  <c r="E23" i="62"/>
  <c r="F23" i="62"/>
  <c r="G23" i="62"/>
  <c r="N14" i="61"/>
  <c r="M14" i="51"/>
  <c r="O14" i="51"/>
  <c r="E44" i="67"/>
  <c r="F44" i="67"/>
  <c r="G44" i="67"/>
  <c r="G38" i="65"/>
  <c r="E38" i="65"/>
  <c r="F38" i="65"/>
  <c r="E18" i="63"/>
  <c r="F18" i="63"/>
  <c r="G18" i="63"/>
  <c r="E52" i="66"/>
  <c r="F52" i="66"/>
  <c r="G52" i="66"/>
  <c r="E27" i="66"/>
  <c r="F27" i="66"/>
  <c r="G27" i="66"/>
  <c r="E22" i="66"/>
  <c r="F22" i="66"/>
  <c r="G22" i="66"/>
  <c r="E39" i="66"/>
  <c r="F39" i="66"/>
  <c r="G39" i="66"/>
  <c r="E13" i="66"/>
  <c r="F13" i="66"/>
  <c r="G13" i="66"/>
  <c r="E56" i="63"/>
  <c r="F56" i="63"/>
  <c r="G56" i="63"/>
  <c r="E53" i="67"/>
  <c r="F53" i="67"/>
  <c r="G53" i="67"/>
  <c r="E38" i="67"/>
  <c r="F38" i="67"/>
  <c r="G38" i="67"/>
  <c r="E52" i="64"/>
  <c r="F52" i="64"/>
  <c r="G52" i="64"/>
  <c r="E56" i="64"/>
  <c r="F56" i="64"/>
  <c r="G56" i="64"/>
  <c r="G36" i="64"/>
  <c r="E36" i="64"/>
  <c r="F36" i="64"/>
  <c r="E50" i="63"/>
  <c r="F50" i="63"/>
  <c r="G50" i="63"/>
  <c r="G28" i="65"/>
  <c r="E28" i="65"/>
  <c r="F28" i="65"/>
  <c r="E45" i="65"/>
  <c r="F45" i="65"/>
  <c r="G45" i="65"/>
  <c r="G20" i="65"/>
  <c r="E20" i="65"/>
  <c r="F20" i="65"/>
  <c r="E18" i="65"/>
  <c r="F18" i="65"/>
  <c r="G18" i="65"/>
  <c r="E17" i="65"/>
  <c r="F17" i="65"/>
  <c r="G17" i="65"/>
  <c r="E43" i="68"/>
  <c r="F43" i="68"/>
  <c r="G43" i="68"/>
  <c r="E38" i="68"/>
  <c r="F38" i="68"/>
  <c r="G38" i="68"/>
  <c r="E39" i="68"/>
  <c r="F39" i="68"/>
  <c r="G39" i="68"/>
  <c r="G40" i="68"/>
  <c r="E40" i="68"/>
  <c r="F40" i="68"/>
  <c r="E31" i="68"/>
  <c r="F31" i="68"/>
  <c r="G31" i="68"/>
  <c r="E36" i="68"/>
  <c r="F36" i="68"/>
  <c r="G36" i="68"/>
  <c r="E28" i="68"/>
  <c r="F28" i="68"/>
  <c r="G28" i="68"/>
  <c r="E52" i="68"/>
  <c r="F52" i="68"/>
  <c r="G52" i="68"/>
  <c r="E24" i="68"/>
  <c r="F24" i="68"/>
  <c r="G24" i="68"/>
  <c r="G15" i="68"/>
  <c r="E15" i="68"/>
  <c r="F15" i="68"/>
  <c r="E56" i="68"/>
  <c r="F56" i="68"/>
  <c r="G56" i="68"/>
  <c r="G46" i="68"/>
  <c r="E46" i="68"/>
  <c r="F46" i="68"/>
  <c r="E49" i="69"/>
  <c r="F49" i="69"/>
  <c r="G49" i="69"/>
  <c r="E21" i="69"/>
  <c r="F21" i="69"/>
  <c r="G21" i="69"/>
  <c r="E51" i="69"/>
  <c r="F51" i="69"/>
  <c r="G51" i="69"/>
  <c r="E52" i="69"/>
  <c r="F52" i="69"/>
  <c r="G52" i="69"/>
  <c r="E32" i="69"/>
  <c r="F32" i="69"/>
  <c r="G32" i="69"/>
  <c r="G26" i="69"/>
  <c r="E26" i="69"/>
  <c r="F26" i="69"/>
  <c r="E20" i="69"/>
  <c r="F20" i="69"/>
  <c r="G20" i="69"/>
  <c r="E24" i="69"/>
  <c r="F24" i="69"/>
  <c r="G24" i="69"/>
  <c r="E41" i="69"/>
  <c r="F41" i="69"/>
  <c r="G41" i="69"/>
  <c r="G16" i="63"/>
  <c r="E16" i="63"/>
  <c r="F16" i="63"/>
  <c r="E27" i="63"/>
  <c r="F27" i="63"/>
  <c r="G27" i="63"/>
  <c r="E55" i="63"/>
  <c r="F55" i="63"/>
  <c r="G55" i="63"/>
  <c r="E31" i="65"/>
  <c r="F31" i="65"/>
  <c r="G31" i="65"/>
  <c r="G23" i="65"/>
  <c r="E23" i="65"/>
  <c r="F23" i="65"/>
  <c r="E14" i="65"/>
  <c r="F14" i="65"/>
  <c r="G14" i="65"/>
  <c r="G16" i="61"/>
  <c r="E16" i="61"/>
  <c r="F16" i="61"/>
  <c r="E38" i="61"/>
  <c r="F38" i="61"/>
  <c r="G38" i="61"/>
  <c r="E40" i="61"/>
  <c r="F40" i="61"/>
  <c r="G40" i="61"/>
  <c r="E46" i="61"/>
  <c r="F46" i="61"/>
  <c r="G46" i="61"/>
  <c r="E15" i="61"/>
  <c r="F15" i="61"/>
  <c r="G15" i="61"/>
  <c r="E24" i="61"/>
  <c r="F24" i="61"/>
  <c r="G24" i="61"/>
  <c r="G13" i="61"/>
  <c r="E13" i="61"/>
  <c r="F13" i="61"/>
  <c r="E55" i="61"/>
  <c r="F55" i="61"/>
  <c r="G55" i="61"/>
  <c r="G41" i="63"/>
  <c r="E41" i="63"/>
  <c r="F41" i="63"/>
  <c r="E42" i="65"/>
  <c r="F42" i="65"/>
  <c r="G42" i="65"/>
  <c r="G30" i="67"/>
  <c r="E30" i="67"/>
  <c r="F30" i="67"/>
  <c r="E55" i="67"/>
  <c r="F55" i="67"/>
  <c r="G55" i="67"/>
  <c r="E49" i="62"/>
  <c r="F49" i="62"/>
  <c r="G49" i="62"/>
  <c r="E38" i="62"/>
  <c r="F38" i="62"/>
  <c r="G38" i="62"/>
  <c r="E10" i="62"/>
  <c r="F10" i="62"/>
  <c r="G10" i="62"/>
  <c r="E56" i="62"/>
  <c r="F56" i="62"/>
  <c r="G56" i="62"/>
  <c r="E46" i="62"/>
  <c r="F46" i="62"/>
  <c r="G46" i="62"/>
  <c r="E17" i="62"/>
  <c r="F17" i="62"/>
  <c r="G17" i="62"/>
  <c r="G25" i="62"/>
  <c r="E25" i="62"/>
  <c r="F25" i="62"/>
  <c r="E37" i="62"/>
  <c r="F37" i="62"/>
  <c r="G37" i="62"/>
  <c r="E28" i="62"/>
  <c r="F28" i="62"/>
  <c r="G28" i="62"/>
  <c r="E15" i="62"/>
  <c r="F15" i="62"/>
  <c r="G15" i="62"/>
  <c r="E44" i="62"/>
  <c r="F44" i="62"/>
  <c r="G44" i="62"/>
  <c r="D8" i="62"/>
  <c r="C8" i="63"/>
  <c r="D8" i="63"/>
  <c r="E53" i="62"/>
  <c r="F53" i="62"/>
  <c r="G53" i="62"/>
  <c r="E14" i="62"/>
  <c r="F14" i="62"/>
  <c r="G14" i="62"/>
  <c r="G31" i="62"/>
  <c r="E31" i="62"/>
  <c r="F31" i="62"/>
  <c r="E42" i="63"/>
  <c r="F42" i="63"/>
  <c r="G42" i="63"/>
  <c r="E45" i="63"/>
  <c r="F45" i="63"/>
  <c r="G45" i="63"/>
  <c r="E43" i="67"/>
  <c r="F43" i="67"/>
  <c r="G43" i="67"/>
  <c r="G15" i="65"/>
  <c r="E15" i="65"/>
  <c r="F15" i="65"/>
  <c r="E43" i="63"/>
  <c r="F43" i="63"/>
  <c r="G43" i="63"/>
  <c r="E53" i="63"/>
  <c r="F53" i="63"/>
  <c r="G53" i="63"/>
  <c r="E31" i="63"/>
  <c r="F31" i="63"/>
  <c r="G31" i="63"/>
  <c r="G48" i="63"/>
  <c r="E48" i="63"/>
  <c r="F48" i="63"/>
  <c r="E15" i="63"/>
  <c r="F15" i="63"/>
  <c r="G15" i="63"/>
  <c r="G25" i="63"/>
  <c r="E25" i="63"/>
  <c r="F25" i="63"/>
  <c r="E38" i="66"/>
  <c r="F38" i="66"/>
  <c r="G38" i="66"/>
  <c r="E54" i="66"/>
  <c r="F54" i="66"/>
  <c r="G54" i="66"/>
  <c r="E20" i="66"/>
  <c r="F20" i="66"/>
  <c r="G20" i="66"/>
  <c r="G50" i="66"/>
  <c r="E50" i="66"/>
  <c r="F50" i="66"/>
  <c r="E31" i="66"/>
  <c r="F31" i="66"/>
  <c r="G31" i="66"/>
  <c r="G36" i="66"/>
  <c r="E36" i="66"/>
  <c r="F36" i="66"/>
  <c r="E48" i="66"/>
  <c r="F48" i="66"/>
  <c r="G48" i="66"/>
  <c r="E23" i="66"/>
  <c r="F23" i="66"/>
  <c r="G23" i="66"/>
  <c r="E14" i="66"/>
  <c r="F14" i="66"/>
  <c r="G14" i="66"/>
  <c r="E26" i="66"/>
  <c r="F26" i="66"/>
  <c r="G26" i="66"/>
  <c r="E52" i="63"/>
  <c r="F52" i="63"/>
  <c r="G52" i="63"/>
  <c r="G56" i="67"/>
  <c r="E56" i="67"/>
  <c r="F56" i="67"/>
  <c r="E39" i="63"/>
  <c r="F39" i="63"/>
  <c r="G39" i="63"/>
  <c r="G54" i="67"/>
  <c r="E54" i="67"/>
  <c r="F54" i="67"/>
  <c r="E17" i="63"/>
  <c r="F17" i="63"/>
  <c r="G17" i="63"/>
  <c r="G46" i="67"/>
  <c r="E46" i="67"/>
  <c r="F46" i="67"/>
  <c r="E40" i="64"/>
  <c r="F40" i="64"/>
  <c r="G40" i="64"/>
  <c r="G45" i="64"/>
  <c r="E45" i="64"/>
  <c r="F45" i="64"/>
  <c r="E15" i="64"/>
  <c r="F15" i="64"/>
  <c r="G15" i="64"/>
  <c r="G11" i="64"/>
  <c r="E11" i="64"/>
  <c r="F11" i="64"/>
  <c r="E33" i="64"/>
  <c r="F33" i="64"/>
  <c r="G33" i="64"/>
  <c r="G51" i="64"/>
  <c r="E51" i="64"/>
  <c r="F51" i="64"/>
  <c r="E18" i="64"/>
  <c r="F18" i="64"/>
  <c r="G18" i="64"/>
  <c r="E55" i="64"/>
  <c r="F55" i="64"/>
  <c r="G55" i="64"/>
  <c r="E44" i="64"/>
  <c r="F44" i="64"/>
  <c r="G44" i="64"/>
  <c r="E23" i="64"/>
  <c r="F23" i="64"/>
  <c r="G23" i="64"/>
  <c r="E13" i="64"/>
  <c r="F13" i="64"/>
  <c r="G13" i="64"/>
  <c r="E49" i="67"/>
  <c r="F49" i="67"/>
  <c r="G49" i="67"/>
  <c r="M19" i="51"/>
  <c r="O19" i="51"/>
  <c r="N19" i="61"/>
  <c r="N46" i="61"/>
  <c r="M46" i="51"/>
  <c r="O46" i="51"/>
  <c r="M6" i="51"/>
  <c r="O6" i="51"/>
  <c r="E27" i="65"/>
  <c r="F27" i="65"/>
  <c r="G27" i="65"/>
  <c r="E16" i="65"/>
  <c r="F16" i="65"/>
  <c r="G16" i="65"/>
  <c r="E26" i="68"/>
  <c r="F26" i="68"/>
  <c r="G26" i="68"/>
  <c r="E44" i="68"/>
  <c r="F44" i="68"/>
  <c r="G44" i="68"/>
  <c r="C14" i="69"/>
  <c r="D14" i="69"/>
  <c r="D14" i="68"/>
  <c r="E47" i="68"/>
  <c r="F47" i="68"/>
  <c r="G47" i="68"/>
  <c r="E19" i="68"/>
  <c r="F19" i="68"/>
  <c r="G19" i="68"/>
  <c r="E54" i="69"/>
  <c r="F54" i="69"/>
  <c r="G54" i="69"/>
  <c r="E47" i="69"/>
  <c r="F47" i="69"/>
  <c r="G47" i="69"/>
  <c r="E9" i="62"/>
  <c r="F9" i="62"/>
  <c r="G9" i="62"/>
  <c r="M48" i="51"/>
  <c r="O48" i="51"/>
  <c r="N48" i="61"/>
  <c r="E23" i="61"/>
  <c r="F23" i="61"/>
  <c r="G23" i="61"/>
  <c r="E19" i="61"/>
  <c r="F19" i="61"/>
  <c r="G19" i="61"/>
  <c r="E20" i="61"/>
  <c r="F20" i="61"/>
  <c r="G20" i="61"/>
  <c r="E18" i="61"/>
  <c r="F18" i="61"/>
  <c r="G18" i="61"/>
  <c r="E22" i="61"/>
  <c r="F22" i="61"/>
  <c r="G22" i="61"/>
  <c r="E51" i="65"/>
  <c r="F51" i="65"/>
  <c r="G51" i="65"/>
  <c r="G48" i="67"/>
  <c r="E48" i="67"/>
  <c r="F48" i="67"/>
  <c r="E24" i="62"/>
  <c r="F24" i="62"/>
  <c r="G24" i="62"/>
  <c r="E16" i="62"/>
  <c r="F16" i="62"/>
  <c r="G16" i="62"/>
  <c r="E35" i="62"/>
  <c r="F35" i="62"/>
  <c r="G35" i="62"/>
  <c r="E22" i="62"/>
  <c r="F22" i="62"/>
  <c r="G22" i="62"/>
  <c r="E32" i="65"/>
  <c r="F32" i="65"/>
  <c r="G32" i="65"/>
  <c r="E35" i="65"/>
  <c r="F35" i="65"/>
  <c r="G35" i="65"/>
  <c r="E22" i="63"/>
  <c r="F22" i="63"/>
  <c r="G22" i="63"/>
  <c r="E45" i="66"/>
  <c r="F45" i="66"/>
  <c r="G45" i="66"/>
  <c r="E53" i="66"/>
  <c r="F53" i="66"/>
  <c r="G53" i="66"/>
  <c r="E44" i="66"/>
  <c r="F44" i="66"/>
  <c r="G44" i="66"/>
  <c r="E15" i="66"/>
  <c r="F15" i="66"/>
  <c r="G15" i="66"/>
  <c r="E35" i="66"/>
  <c r="F35" i="66"/>
  <c r="G35" i="66"/>
  <c r="E34" i="63"/>
  <c r="F34" i="63"/>
  <c r="G34" i="63"/>
  <c r="E14" i="63"/>
  <c r="F14" i="63"/>
  <c r="G14" i="63"/>
  <c r="E28" i="64"/>
  <c r="F28" i="64"/>
  <c r="G28" i="64"/>
  <c r="E12" i="64"/>
  <c r="F12" i="64"/>
  <c r="G12" i="64"/>
  <c r="E34" i="64"/>
  <c r="F34" i="64"/>
  <c r="G34" i="64"/>
  <c r="E24" i="64"/>
  <c r="F24" i="64"/>
  <c r="G24" i="64"/>
  <c r="M22" i="51"/>
  <c r="O22" i="51"/>
  <c r="N22" i="61"/>
  <c r="E54" i="65"/>
  <c r="F54" i="65"/>
  <c r="G54" i="65"/>
  <c r="E37" i="68"/>
  <c r="F37" i="68"/>
  <c r="G37" i="68"/>
  <c r="E35" i="68"/>
  <c r="F35" i="68"/>
  <c r="G35" i="68"/>
  <c r="G51" i="68"/>
  <c r="E51" i="68"/>
  <c r="F51" i="68"/>
  <c r="E32" i="68"/>
  <c r="F32" i="68"/>
  <c r="G32" i="68"/>
  <c r="E23" i="68"/>
  <c r="F23" i="68"/>
  <c r="G23" i="68"/>
  <c r="E18" i="68"/>
  <c r="F18" i="68"/>
  <c r="G18" i="68"/>
  <c r="G31" i="69"/>
  <c r="E31" i="69"/>
  <c r="F31" i="69"/>
  <c r="E17" i="69"/>
  <c r="F17" i="69"/>
  <c r="G17" i="69"/>
  <c r="G48" i="69"/>
  <c r="E48" i="69"/>
  <c r="F48" i="69"/>
  <c r="E46" i="69"/>
  <c r="F46" i="69"/>
  <c r="G46" i="69"/>
  <c r="G50" i="69"/>
  <c r="E50" i="69"/>
  <c r="F50" i="69"/>
  <c r="E19" i="69"/>
  <c r="F19" i="69"/>
  <c r="G19" i="69"/>
  <c r="E37" i="69"/>
  <c r="F37" i="69"/>
  <c r="G37" i="69"/>
  <c r="E33" i="69"/>
  <c r="F33" i="69"/>
  <c r="G33" i="69"/>
  <c r="G35" i="69"/>
  <c r="E35" i="69"/>
  <c r="F35" i="69"/>
  <c r="E29" i="69"/>
  <c r="F29" i="69"/>
  <c r="G29" i="69"/>
  <c r="G44" i="69"/>
  <c r="E44" i="69"/>
  <c r="F44" i="69"/>
  <c r="E40" i="69"/>
  <c r="F40" i="69"/>
  <c r="G40" i="69"/>
  <c r="E40" i="63"/>
  <c r="F40" i="63"/>
  <c r="G40" i="63"/>
  <c r="E37" i="67"/>
  <c r="F37" i="67"/>
  <c r="G37" i="67"/>
  <c r="G51" i="67"/>
  <c r="E51" i="67"/>
  <c r="F51" i="67"/>
  <c r="E13" i="63"/>
  <c r="F13" i="63"/>
  <c r="G13" i="63"/>
  <c r="G32" i="67"/>
  <c r="E32" i="67"/>
  <c r="F32" i="67"/>
  <c r="E18" i="62"/>
  <c r="F18" i="62"/>
  <c r="G18" i="62"/>
  <c r="N8" i="61"/>
  <c r="M8" i="51"/>
  <c r="O8" i="51"/>
  <c r="E55" i="65"/>
  <c r="F55" i="65"/>
  <c r="G55" i="65"/>
  <c r="E50" i="65"/>
  <c r="F50" i="65"/>
  <c r="G50" i="65"/>
  <c r="E41" i="61"/>
  <c r="F41" i="61"/>
  <c r="G41" i="61"/>
  <c r="E11" i="61"/>
  <c r="F11" i="61"/>
  <c r="G11" i="61"/>
  <c r="E37" i="61"/>
  <c r="F37" i="61"/>
  <c r="G37" i="61"/>
  <c r="E42" i="61"/>
  <c r="F42" i="61"/>
  <c r="G42" i="61"/>
  <c r="E27" i="61"/>
  <c r="F27" i="61"/>
  <c r="G27" i="61"/>
  <c r="D7" i="61"/>
  <c r="C7" i="62"/>
  <c r="D7" i="62"/>
  <c r="E48" i="61"/>
  <c r="F48" i="61"/>
  <c r="G48" i="61"/>
  <c r="E14" i="61"/>
  <c r="F14" i="61"/>
  <c r="G14" i="61"/>
  <c r="E8" i="61"/>
  <c r="F8" i="61"/>
  <c r="G8" i="61"/>
  <c r="E9" i="61"/>
  <c r="F9" i="61"/>
  <c r="G9" i="61"/>
  <c r="E53" i="61"/>
  <c r="F53" i="61"/>
  <c r="G53" i="61"/>
  <c r="E26" i="61"/>
  <c r="F26" i="61"/>
  <c r="G26" i="61"/>
  <c r="E34" i="61"/>
  <c r="F34" i="61"/>
  <c r="G34" i="61"/>
  <c r="E29" i="61"/>
  <c r="F29" i="61"/>
  <c r="G29" i="61"/>
  <c r="E44" i="61"/>
  <c r="F44" i="61"/>
  <c r="G44" i="61"/>
  <c r="E52" i="61"/>
  <c r="F52" i="61"/>
  <c r="G52" i="61"/>
  <c r="E45" i="61"/>
  <c r="F45" i="61"/>
  <c r="G45" i="61"/>
  <c r="E35" i="61"/>
  <c r="F35" i="61"/>
  <c r="G35" i="61"/>
  <c r="E20" i="63"/>
  <c r="F20" i="63"/>
  <c r="G20" i="63"/>
  <c r="E18" i="67"/>
  <c r="F18" i="67"/>
  <c r="G18" i="67"/>
  <c r="E39" i="67"/>
  <c r="F39" i="67"/>
  <c r="G39" i="67"/>
  <c r="M32" i="51"/>
  <c r="O32" i="51"/>
  <c r="N32" i="61"/>
  <c r="E48" i="65"/>
  <c r="F48" i="65"/>
  <c r="G48" i="65"/>
  <c r="E13" i="65"/>
  <c r="F13" i="65"/>
  <c r="G13" i="65"/>
  <c r="E36" i="65"/>
  <c r="F36" i="65"/>
  <c r="G36" i="65"/>
  <c r="E40" i="65"/>
  <c r="F40" i="65"/>
  <c r="G40" i="65"/>
  <c r="E25" i="67"/>
  <c r="F25" i="67"/>
  <c r="G25" i="67"/>
  <c r="E19" i="67"/>
  <c r="F19" i="67"/>
  <c r="G19" i="67"/>
  <c r="E29" i="62"/>
  <c r="F29" i="62"/>
  <c r="G29" i="62"/>
  <c r="E11" i="62"/>
  <c r="F11" i="62"/>
  <c r="G11" i="62"/>
  <c r="E26" i="62"/>
  <c r="F26" i="62"/>
  <c r="G26" i="62"/>
  <c r="E19" i="62"/>
  <c r="F19" i="62"/>
  <c r="G19" i="62"/>
  <c r="E50" i="62"/>
  <c r="F50" i="62"/>
  <c r="G50" i="62"/>
  <c r="E55" i="62"/>
  <c r="F55" i="62"/>
  <c r="G55" i="62"/>
  <c r="E45" i="62"/>
  <c r="F45" i="62"/>
  <c r="G45" i="62"/>
  <c r="E42" i="62"/>
  <c r="F42" i="62"/>
  <c r="G42" i="62"/>
  <c r="E52" i="62"/>
  <c r="F52" i="62"/>
  <c r="G52" i="62"/>
  <c r="E24" i="65"/>
  <c r="F24" i="65"/>
  <c r="G24" i="65"/>
  <c r="E41" i="65"/>
  <c r="F41" i="65"/>
  <c r="G41" i="65"/>
  <c r="I30" i="68"/>
  <c r="K30" i="68"/>
  <c r="E23" i="63"/>
  <c r="F23" i="63"/>
  <c r="G23" i="63"/>
  <c r="D11" i="65"/>
  <c r="C11" i="66"/>
  <c r="D11" i="66"/>
  <c r="G29" i="65"/>
  <c r="E29" i="65"/>
  <c r="F29" i="65"/>
  <c r="E34" i="65"/>
  <c r="F34" i="65"/>
  <c r="G34" i="65"/>
  <c r="G22" i="65"/>
  <c r="E22" i="65"/>
  <c r="F22" i="65"/>
  <c r="E37" i="63"/>
  <c r="F37" i="63"/>
  <c r="G37" i="63"/>
  <c r="D9" i="63"/>
  <c r="C9" i="64"/>
  <c r="D9" i="64"/>
  <c r="E37" i="66"/>
  <c r="F37" i="66"/>
  <c r="G37" i="66"/>
  <c r="G18" i="66"/>
  <c r="E18" i="66"/>
  <c r="F18" i="66"/>
  <c r="E41" i="66"/>
  <c r="F41" i="66"/>
  <c r="G41" i="66"/>
  <c r="G49" i="66"/>
  <c r="E49" i="66"/>
  <c r="F49" i="66"/>
  <c r="E32" i="66"/>
  <c r="F32" i="66"/>
  <c r="G32" i="66"/>
  <c r="E29" i="66"/>
  <c r="F29" i="66"/>
  <c r="G29" i="66"/>
  <c r="E56" i="66"/>
  <c r="F56" i="66"/>
  <c r="G56" i="66"/>
  <c r="G47" i="66"/>
  <c r="E47" i="66"/>
  <c r="F47" i="66"/>
  <c r="E46" i="66"/>
  <c r="F46" i="66"/>
  <c r="G46" i="66"/>
  <c r="G51" i="66"/>
  <c r="E51" i="66"/>
  <c r="F51" i="66"/>
  <c r="E17" i="66"/>
  <c r="F17" i="66"/>
  <c r="G17" i="66"/>
  <c r="D12" i="66"/>
  <c r="C12" i="67"/>
  <c r="D12" i="67"/>
  <c r="E24" i="66"/>
  <c r="F24" i="66"/>
  <c r="G24" i="66"/>
  <c r="G10" i="63"/>
  <c r="E10" i="63"/>
  <c r="F10" i="63"/>
  <c r="E30" i="63"/>
  <c r="F30" i="63"/>
  <c r="G30" i="63"/>
  <c r="E24" i="63"/>
  <c r="F24" i="63"/>
  <c r="G24" i="63"/>
  <c r="E26" i="63"/>
  <c r="F26" i="63"/>
  <c r="G26" i="63"/>
  <c r="E20" i="67"/>
  <c r="F20" i="67"/>
  <c r="G20" i="67"/>
  <c r="E17" i="67"/>
  <c r="F17" i="67"/>
  <c r="G17" i="67"/>
  <c r="E14" i="67"/>
  <c r="F14" i="67"/>
  <c r="G14" i="67"/>
  <c r="E23" i="67"/>
  <c r="F23" i="67"/>
  <c r="G23" i="67"/>
  <c r="E51" i="63"/>
  <c r="F51" i="63"/>
  <c r="G51" i="63"/>
  <c r="E22" i="67"/>
  <c r="F22" i="67"/>
  <c r="G22" i="67"/>
  <c r="E35" i="64"/>
  <c r="F35" i="64"/>
  <c r="G35" i="64"/>
  <c r="E30" i="64"/>
  <c r="F30" i="64"/>
  <c r="G30" i="64"/>
  <c r="E49" i="64"/>
  <c r="F49" i="64"/>
  <c r="G49" i="64"/>
  <c r="E43" i="64"/>
  <c r="F43" i="64"/>
  <c r="G43" i="64"/>
  <c r="C10" i="65"/>
  <c r="D10" i="65"/>
  <c r="D10" i="64"/>
  <c r="E14" i="64"/>
  <c r="F14" i="64"/>
  <c r="G14" i="64"/>
  <c r="G39" i="64"/>
  <c r="E39" i="64"/>
  <c r="F39" i="64"/>
  <c r="E54" i="64"/>
  <c r="F54" i="64"/>
  <c r="G54" i="64"/>
  <c r="G21" i="64"/>
  <c r="E21" i="64"/>
  <c r="F21" i="64"/>
  <c r="E53" i="64"/>
  <c r="F53" i="64"/>
  <c r="G53" i="64"/>
  <c r="E25" i="64"/>
  <c r="F25" i="64"/>
  <c r="G25" i="64"/>
  <c r="E20" i="64"/>
  <c r="F20" i="64"/>
  <c r="G20" i="64"/>
  <c r="G54" i="63"/>
  <c r="E54" i="63"/>
  <c r="F54" i="63"/>
  <c r="E38" i="63"/>
  <c r="F38" i="63"/>
  <c r="G38" i="63"/>
  <c r="M18" i="51"/>
  <c r="O18" i="51"/>
  <c r="N18" i="61"/>
  <c r="N51" i="61"/>
  <c r="M51" i="51"/>
  <c r="O51" i="51"/>
  <c r="I24" i="63"/>
  <c r="K24" i="63"/>
  <c r="I50" i="62"/>
  <c r="K50" i="62"/>
  <c r="K44" i="61"/>
  <c r="I44" i="61"/>
  <c r="I19" i="69"/>
  <c r="M19" i="69"/>
  <c r="K19" i="69"/>
  <c r="I35" i="68"/>
  <c r="K35" i="68"/>
  <c r="K30" i="63"/>
  <c r="I30" i="63"/>
  <c r="I40" i="65"/>
  <c r="K40" i="65"/>
  <c r="I42" i="61"/>
  <c r="K42" i="61"/>
  <c r="K24" i="64"/>
  <c r="I24" i="64"/>
  <c r="K38" i="63"/>
  <c r="I38" i="63"/>
  <c r="I14" i="67"/>
  <c r="K14" i="67"/>
  <c r="K41" i="66"/>
  <c r="I41" i="66"/>
  <c r="K29" i="62"/>
  <c r="I29" i="62"/>
  <c r="K45" i="61"/>
  <c r="I45" i="61"/>
  <c r="K53" i="61"/>
  <c r="I53" i="61"/>
  <c r="K37" i="61"/>
  <c r="I37" i="61"/>
  <c r="K37" i="67"/>
  <c r="I37" i="67"/>
  <c r="I33" i="69"/>
  <c r="M33" i="69"/>
  <c r="K33" i="69"/>
  <c r="K54" i="65"/>
  <c r="I54" i="65"/>
  <c r="K34" i="64"/>
  <c r="I34" i="64"/>
  <c r="K44" i="66"/>
  <c r="I44" i="66"/>
  <c r="I24" i="62"/>
  <c r="K24" i="62"/>
  <c r="K22" i="61"/>
  <c r="I22" i="61"/>
  <c r="K9" i="62"/>
  <c r="I9" i="62"/>
  <c r="K19" i="68"/>
  <c r="I19" i="68"/>
  <c r="K16" i="65"/>
  <c r="I16" i="65"/>
  <c r="K55" i="64"/>
  <c r="I55" i="64"/>
  <c r="K15" i="64"/>
  <c r="I15" i="64"/>
  <c r="I53" i="63"/>
  <c r="K53" i="63"/>
  <c r="I42" i="63"/>
  <c r="K42" i="63"/>
  <c r="I15" i="62"/>
  <c r="K15" i="62"/>
  <c r="I40" i="61"/>
  <c r="K40" i="61"/>
  <c r="I52" i="69"/>
  <c r="K52" i="69"/>
  <c r="I52" i="68"/>
  <c r="K52" i="68"/>
  <c r="I31" i="68"/>
  <c r="K31" i="68"/>
  <c r="K38" i="68"/>
  <c r="I38" i="68"/>
  <c r="I45" i="65"/>
  <c r="K45" i="65"/>
  <c r="I27" i="66"/>
  <c r="K27" i="66"/>
  <c r="K21" i="62"/>
  <c r="I21" i="62"/>
  <c r="I29" i="67"/>
  <c r="K29" i="67"/>
  <c r="K36" i="69"/>
  <c r="I36" i="69"/>
  <c r="M36" i="69"/>
  <c r="I26" i="65"/>
  <c r="K26" i="65"/>
  <c r="I50" i="67"/>
  <c r="K50" i="67"/>
  <c r="K27" i="67"/>
  <c r="I27" i="67"/>
  <c r="I21" i="66"/>
  <c r="K21" i="66"/>
  <c r="I53" i="65"/>
  <c r="K53" i="65"/>
  <c r="I47" i="63"/>
  <c r="K47" i="63"/>
  <c r="K28" i="67"/>
  <c r="I28" i="67"/>
  <c r="I50" i="61"/>
  <c r="K50" i="61"/>
  <c r="K21" i="61"/>
  <c r="I21" i="61"/>
  <c r="K32" i="61"/>
  <c r="I32" i="61"/>
  <c r="I53" i="69"/>
  <c r="M53" i="69"/>
  <c r="K53" i="69"/>
  <c r="I22" i="69"/>
  <c r="K22" i="69"/>
  <c r="I55" i="69"/>
  <c r="M55" i="69"/>
  <c r="K55" i="69"/>
  <c r="I41" i="68"/>
  <c r="K41" i="68"/>
  <c r="I17" i="64"/>
  <c r="K17" i="64"/>
  <c r="K21" i="65"/>
  <c r="I21" i="65"/>
  <c r="K12" i="61"/>
  <c r="I12" i="61"/>
  <c r="K58" i="65"/>
  <c r="M58" i="65"/>
  <c r="O58" i="65"/>
  <c r="K57" i="65"/>
  <c r="M57" i="65"/>
  <c r="O57" i="65"/>
  <c r="K63" i="65"/>
  <c r="M63" i="65"/>
  <c r="O63" i="65"/>
  <c r="K69" i="65"/>
  <c r="M69" i="65"/>
  <c r="O69" i="65"/>
  <c r="K61" i="65"/>
  <c r="M61" i="65"/>
  <c r="O61" i="65"/>
  <c r="K67" i="65"/>
  <c r="M67" i="65"/>
  <c r="O67" i="65"/>
  <c r="K66" i="65"/>
  <c r="M66" i="65"/>
  <c r="O66" i="65"/>
  <c r="K68" i="65"/>
  <c r="M68" i="65"/>
  <c r="O68" i="65"/>
  <c r="K60" i="65"/>
  <c r="M60" i="65"/>
  <c r="O60" i="65"/>
  <c r="K62" i="65"/>
  <c r="M62" i="65"/>
  <c r="O62" i="65"/>
  <c r="K64" i="65"/>
  <c r="M64" i="65"/>
  <c r="O64" i="65"/>
  <c r="K56" i="65"/>
  <c r="K65" i="65"/>
  <c r="M65" i="65"/>
  <c r="O65" i="65"/>
  <c r="K59" i="65"/>
  <c r="M59" i="65"/>
  <c r="O59" i="65"/>
  <c r="I56" i="65"/>
  <c r="I25" i="64"/>
  <c r="K25" i="64"/>
  <c r="K51" i="63"/>
  <c r="I51" i="63"/>
  <c r="K32" i="66"/>
  <c r="I32" i="66"/>
  <c r="K23" i="63"/>
  <c r="I23" i="63"/>
  <c r="I26" i="62"/>
  <c r="K26" i="62"/>
  <c r="K19" i="67"/>
  <c r="I19" i="67"/>
  <c r="K13" i="65"/>
  <c r="I13" i="65"/>
  <c r="I39" i="67"/>
  <c r="K39" i="67"/>
  <c r="I52" i="61"/>
  <c r="K52" i="61"/>
  <c r="I9" i="61"/>
  <c r="K9" i="61"/>
  <c r="K11" i="61"/>
  <c r="I11" i="61"/>
  <c r="K55" i="65"/>
  <c r="I55" i="65"/>
  <c r="I40" i="63"/>
  <c r="K40" i="63"/>
  <c r="I29" i="69"/>
  <c r="K29" i="69"/>
  <c r="I37" i="69"/>
  <c r="K37" i="69"/>
  <c r="I18" i="68"/>
  <c r="K18" i="68"/>
  <c r="I12" i="64"/>
  <c r="K12" i="64"/>
  <c r="K53" i="66"/>
  <c r="I53" i="66"/>
  <c r="I18" i="61"/>
  <c r="K18" i="61"/>
  <c r="I23" i="61"/>
  <c r="K23" i="61"/>
  <c r="I47" i="69"/>
  <c r="K47" i="69"/>
  <c r="I47" i="68"/>
  <c r="K47" i="68"/>
  <c r="I27" i="65"/>
  <c r="K27" i="65"/>
  <c r="I13" i="64"/>
  <c r="K13" i="64"/>
  <c r="I18" i="64"/>
  <c r="K18" i="64"/>
  <c r="K54" i="66"/>
  <c r="I54" i="66"/>
  <c r="I28" i="62"/>
  <c r="K28" i="62"/>
  <c r="K49" i="62"/>
  <c r="I49" i="62"/>
  <c r="I24" i="61"/>
  <c r="K24" i="61"/>
  <c r="K14" i="65"/>
  <c r="I14" i="65"/>
  <c r="I51" i="69"/>
  <c r="K51" i="69"/>
  <c r="I13" i="66"/>
  <c r="K13" i="66"/>
  <c r="K52" i="66"/>
  <c r="I52" i="66"/>
  <c r="I23" i="62"/>
  <c r="K23" i="62"/>
  <c r="I43" i="62"/>
  <c r="K43" i="62"/>
  <c r="K44" i="65"/>
  <c r="I44" i="65"/>
  <c r="I54" i="68"/>
  <c r="K54" i="68"/>
  <c r="K47" i="64"/>
  <c r="I47" i="64"/>
  <c r="K36" i="67"/>
  <c r="I36" i="67"/>
  <c r="K28" i="66"/>
  <c r="I28" i="66"/>
  <c r="K16" i="66"/>
  <c r="I16" i="66"/>
  <c r="I27" i="62"/>
  <c r="K27" i="62"/>
  <c r="K31" i="67"/>
  <c r="I31" i="67"/>
  <c r="I43" i="61"/>
  <c r="K43" i="61"/>
  <c r="K47" i="65"/>
  <c r="I47" i="65"/>
  <c r="K30" i="69"/>
  <c r="I30" i="69"/>
  <c r="M30" i="69"/>
  <c r="I48" i="68"/>
  <c r="K48" i="68"/>
  <c r="K21" i="68"/>
  <c r="I21" i="68"/>
  <c r="I19" i="63"/>
  <c r="K19" i="63"/>
  <c r="K52" i="67"/>
  <c r="I52" i="67"/>
  <c r="I21" i="67"/>
  <c r="K21" i="67"/>
  <c r="K33" i="61"/>
  <c r="I33" i="61"/>
  <c r="I21" i="63"/>
  <c r="K21" i="63"/>
  <c r="I27" i="69"/>
  <c r="K27" i="69"/>
  <c r="K12" i="65"/>
  <c r="I12" i="65"/>
  <c r="I25" i="67"/>
  <c r="K25" i="67"/>
  <c r="I28" i="64"/>
  <c r="K28" i="64"/>
  <c r="K23" i="64"/>
  <c r="I23" i="64"/>
  <c r="K23" i="66"/>
  <c r="I23" i="66"/>
  <c r="I17" i="62"/>
  <c r="K17" i="62"/>
  <c r="I10" i="62"/>
  <c r="K10" i="62"/>
  <c r="K42" i="65"/>
  <c r="I42" i="65"/>
  <c r="K15" i="61"/>
  <c r="I15" i="61"/>
  <c r="I55" i="63"/>
  <c r="K55" i="63"/>
  <c r="I41" i="69"/>
  <c r="K41" i="69"/>
  <c r="I21" i="69"/>
  <c r="K21" i="69"/>
  <c r="K62" i="64"/>
  <c r="M62" i="64"/>
  <c r="O62" i="64"/>
  <c r="K61" i="64"/>
  <c r="M61" i="64"/>
  <c r="O61" i="64"/>
  <c r="K59" i="64"/>
  <c r="M59" i="64"/>
  <c r="O59" i="64"/>
  <c r="K68" i="64"/>
  <c r="M68" i="64"/>
  <c r="O68" i="64"/>
  <c r="K66" i="64"/>
  <c r="M66" i="64"/>
  <c r="O66" i="64"/>
  <c r="K67" i="64"/>
  <c r="M67" i="64"/>
  <c r="O67" i="64"/>
  <c r="K60" i="64"/>
  <c r="M60" i="64"/>
  <c r="O60" i="64"/>
  <c r="K58" i="64"/>
  <c r="M58" i="64"/>
  <c r="O58" i="64"/>
  <c r="K65" i="64"/>
  <c r="M65" i="64"/>
  <c r="O65" i="64"/>
  <c r="K69" i="64"/>
  <c r="M69" i="64"/>
  <c r="O69" i="64"/>
  <c r="I56" i="64"/>
  <c r="K64" i="64"/>
  <c r="M64" i="64"/>
  <c r="O64" i="64"/>
  <c r="K57" i="64"/>
  <c r="M57" i="64"/>
  <c r="O57" i="64"/>
  <c r="K56" i="64"/>
  <c r="K63" i="64"/>
  <c r="M63" i="64"/>
  <c r="O63" i="64"/>
  <c r="K53" i="67"/>
  <c r="I53" i="67"/>
  <c r="K39" i="66"/>
  <c r="I39" i="66"/>
  <c r="K44" i="67"/>
  <c r="I44" i="67"/>
  <c r="I40" i="62"/>
  <c r="K40" i="62"/>
  <c r="K17" i="61"/>
  <c r="I17" i="61"/>
  <c r="I29" i="68"/>
  <c r="K29" i="68"/>
  <c r="I32" i="64"/>
  <c r="K32" i="64"/>
  <c r="I40" i="67"/>
  <c r="K40" i="67"/>
  <c r="K47" i="67"/>
  <c r="I47" i="67"/>
  <c r="K39" i="62"/>
  <c r="I39" i="62"/>
  <c r="K47" i="62"/>
  <c r="I47" i="62"/>
  <c r="I42" i="67"/>
  <c r="K42" i="67"/>
  <c r="K51" i="61"/>
  <c r="I51" i="61"/>
  <c r="K54" i="61"/>
  <c r="I54" i="61"/>
  <c r="K33" i="67"/>
  <c r="I33" i="67"/>
  <c r="I20" i="68"/>
  <c r="K20" i="68"/>
  <c r="I55" i="68"/>
  <c r="K55" i="68"/>
  <c r="K41" i="64"/>
  <c r="I41" i="64"/>
  <c r="I19" i="66"/>
  <c r="K19" i="66"/>
  <c r="K43" i="65"/>
  <c r="I43" i="65"/>
  <c r="I49" i="68"/>
  <c r="K49" i="68"/>
  <c r="I49" i="65"/>
  <c r="K49" i="65"/>
  <c r="K35" i="64"/>
  <c r="I35" i="64"/>
  <c r="K48" i="65"/>
  <c r="I48" i="65"/>
  <c r="I27" i="61"/>
  <c r="K27" i="61"/>
  <c r="K45" i="66"/>
  <c r="I45" i="66"/>
  <c r="I32" i="68"/>
  <c r="K32" i="68"/>
  <c r="I37" i="68"/>
  <c r="K37" i="68"/>
  <c r="I14" i="63"/>
  <c r="K14" i="63"/>
  <c r="K15" i="66"/>
  <c r="I15" i="66"/>
  <c r="I22" i="63"/>
  <c r="K22" i="63"/>
  <c r="I16" i="62"/>
  <c r="K16" i="62"/>
  <c r="K51" i="65"/>
  <c r="I51" i="65"/>
  <c r="K44" i="64"/>
  <c r="I44" i="64"/>
  <c r="I17" i="63"/>
  <c r="K17" i="63"/>
  <c r="K26" i="66"/>
  <c r="I26" i="66"/>
  <c r="K45" i="63"/>
  <c r="I45" i="63"/>
  <c r="I14" i="62"/>
  <c r="K14" i="62"/>
  <c r="K44" i="62"/>
  <c r="I44" i="62"/>
  <c r="K46" i="62"/>
  <c r="I46" i="62"/>
  <c r="I46" i="61"/>
  <c r="K46" i="61"/>
  <c r="I27" i="63"/>
  <c r="K27" i="63"/>
  <c r="I24" i="69"/>
  <c r="M24" i="69"/>
  <c r="K24" i="69"/>
  <c r="I32" i="69"/>
  <c r="K32" i="69"/>
  <c r="I24" i="68"/>
  <c r="K24" i="68"/>
  <c r="I36" i="68"/>
  <c r="K36" i="68"/>
  <c r="I39" i="68"/>
  <c r="K39" i="68"/>
  <c r="K17" i="65"/>
  <c r="I17" i="65"/>
  <c r="K50" i="63"/>
  <c r="I50" i="63"/>
  <c r="I52" i="64"/>
  <c r="K52" i="64"/>
  <c r="K22" i="66"/>
  <c r="I22" i="66"/>
  <c r="K24" i="67"/>
  <c r="I24" i="67"/>
  <c r="I43" i="69"/>
  <c r="M43" i="69"/>
  <c r="K43" i="69"/>
  <c r="I53" i="68"/>
  <c r="K53" i="68"/>
  <c r="I12" i="63"/>
  <c r="K12" i="63"/>
  <c r="K26" i="67"/>
  <c r="I26" i="67"/>
  <c r="K16" i="67"/>
  <c r="I16" i="67"/>
  <c r="K32" i="63"/>
  <c r="I32" i="63"/>
  <c r="I12" i="62"/>
  <c r="K12" i="62"/>
  <c r="K33" i="62"/>
  <c r="I33" i="62"/>
  <c r="K30" i="65"/>
  <c r="I30" i="65"/>
  <c r="K36" i="61"/>
  <c r="I36" i="61"/>
  <c r="K62" i="61"/>
  <c r="M62" i="61"/>
  <c r="O62" i="61"/>
  <c r="K61" i="61"/>
  <c r="M61" i="61"/>
  <c r="O61" i="61"/>
  <c r="K60" i="61"/>
  <c r="M60" i="61"/>
  <c r="O60" i="61"/>
  <c r="I56" i="61"/>
  <c r="K66" i="61"/>
  <c r="M66" i="61"/>
  <c r="O66" i="61"/>
  <c r="K65" i="61"/>
  <c r="M65" i="61"/>
  <c r="O65" i="61"/>
  <c r="K64" i="61"/>
  <c r="M64" i="61"/>
  <c r="O64" i="61"/>
  <c r="K59" i="61"/>
  <c r="M59" i="61"/>
  <c r="O59" i="61"/>
  <c r="K56" i="61"/>
  <c r="K58" i="61"/>
  <c r="M58" i="61"/>
  <c r="O58" i="61"/>
  <c r="K57" i="61"/>
  <c r="M57" i="61"/>
  <c r="O57" i="61"/>
  <c r="K67" i="61"/>
  <c r="M67" i="61"/>
  <c r="O67" i="61"/>
  <c r="K63" i="61"/>
  <c r="M63" i="61"/>
  <c r="O63" i="61"/>
  <c r="K68" i="61"/>
  <c r="M68" i="61"/>
  <c r="O68" i="61"/>
  <c r="K69" i="61"/>
  <c r="M69" i="61"/>
  <c r="O69" i="61"/>
  <c r="K28" i="61"/>
  <c r="I28" i="61"/>
  <c r="I11" i="63"/>
  <c r="K11" i="63"/>
  <c r="K45" i="69"/>
  <c r="I45" i="69"/>
  <c r="M45" i="69"/>
  <c r="K68" i="69"/>
  <c r="M68" i="69"/>
  <c r="O68" i="69"/>
  <c r="K63" i="69"/>
  <c r="M63" i="69"/>
  <c r="O63" i="69"/>
  <c r="K57" i="69"/>
  <c r="M57" i="69"/>
  <c r="O57" i="69"/>
  <c r="K62" i="69"/>
  <c r="M62" i="69"/>
  <c r="O62" i="69"/>
  <c r="K60" i="69"/>
  <c r="M60" i="69"/>
  <c r="O60" i="69"/>
  <c r="I56" i="69"/>
  <c r="K65" i="69"/>
  <c r="M65" i="69"/>
  <c r="O65" i="69"/>
  <c r="K67" i="69"/>
  <c r="M67" i="69"/>
  <c r="O67" i="69"/>
  <c r="K61" i="69"/>
  <c r="M61" i="69"/>
  <c r="O61" i="69"/>
  <c r="K64" i="69"/>
  <c r="M64" i="69"/>
  <c r="O64" i="69"/>
  <c r="K69" i="69"/>
  <c r="M69" i="69"/>
  <c r="O69" i="69"/>
  <c r="K66" i="69"/>
  <c r="M66" i="69"/>
  <c r="O66" i="69"/>
  <c r="K59" i="69"/>
  <c r="M59" i="69"/>
  <c r="O59" i="69"/>
  <c r="K56" i="69"/>
  <c r="K58" i="69"/>
  <c r="M58" i="69"/>
  <c r="O58" i="69"/>
  <c r="I34" i="68"/>
  <c r="K34" i="68"/>
  <c r="I29" i="64"/>
  <c r="K29" i="64"/>
  <c r="K43" i="66"/>
  <c r="I43" i="66"/>
  <c r="I33" i="65"/>
  <c r="K33" i="65"/>
  <c r="K14" i="64"/>
  <c r="I14" i="64"/>
  <c r="K24" i="65"/>
  <c r="I24" i="65"/>
  <c r="I40" i="69"/>
  <c r="M40" i="69"/>
  <c r="K40" i="69"/>
  <c r="I23" i="68"/>
  <c r="K23" i="68"/>
  <c r="I39" i="63"/>
  <c r="K39" i="63"/>
  <c r="K49" i="64"/>
  <c r="I49" i="64"/>
  <c r="I20" i="67"/>
  <c r="K20" i="67"/>
  <c r="I52" i="62"/>
  <c r="K52" i="62"/>
  <c r="I29" i="61"/>
  <c r="K29" i="61"/>
  <c r="I29" i="66"/>
  <c r="K29" i="66"/>
  <c r="K36" i="65"/>
  <c r="I36" i="65"/>
  <c r="K50" i="65"/>
  <c r="I50" i="65"/>
  <c r="I34" i="63"/>
  <c r="K34" i="63"/>
  <c r="K22" i="62"/>
  <c r="I22" i="62"/>
  <c r="K19" i="61"/>
  <c r="I19" i="61"/>
  <c r="K53" i="62"/>
  <c r="I53" i="62"/>
  <c r="I20" i="69"/>
  <c r="M20" i="69"/>
  <c r="K20" i="69"/>
  <c r="K30" i="66"/>
  <c r="I30" i="66"/>
  <c r="I20" i="62"/>
  <c r="K20" i="62"/>
  <c r="I18" i="69"/>
  <c r="K18" i="69"/>
  <c r="I41" i="65"/>
  <c r="K41" i="65"/>
  <c r="I20" i="63"/>
  <c r="K20" i="63"/>
  <c r="K30" i="64"/>
  <c r="I30" i="64"/>
  <c r="I23" i="67"/>
  <c r="K23" i="67"/>
  <c r="K26" i="63"/>
  <c r="I26" i="63"/>
  <c r="E11" i="66"/>
  <c r="F11" i="66"/>
  <c r="G11" i="66"/>
  <c r="G10" i="64"/>
  <c r="E10" i="64"/>
  <c r="F10" i="64"/>
  <c r="E12" i="67"/>
  <c r="F12" i="67"/>
  <c r="G12" i="67"/>
  <c r="G9" i="64"/>
  <c r="E9" i="64"/>
  <c r="F9" i="64"/>
  <c r="N30" i="69"/>
  <c r="M30" i="68"/>
  <c r="E7" i="61"/>
  <c r="F7" i="61"/>
  <c r="G7" i="61"/>
  <c r="K32" i="67"/>
  <c r="I32" i="67"/>
  <c r="I51" i="67"/>
  <c r="K51" i="67"/>
  <c r="E14" i="69"/>
  <c r="F14" i="69"/>
  <c r="G14" i="69"/>
  <c r="K51" i="64"/>
  <c r="I51" i="64"/>
  <c r="I11" i="64"/>
  <c r="K11" i="64"/>
  <c r="I45" i="64"/>
  <c r="K45" i="64"/>
  <c r="I46" i="67"/>
  <c r="K46" i="67"/>
  <c r="I54" i="67"/>
  <c r="K54" i="67"/>
  <c r="K58" i="67"/>
  <c r="M58" i="67"/>
  <c r="O58" i="67"/>
  <c r="K57" i="67"/>
  <c r="M57" i="67"/>
  <c r="O57" i="67"/>
  <c r="K63" i="67"/>
  <c r="M63" i="67"/>
  <c r="O63" i="67"/>
  <c r="K66" i="67"/>
  <c r="M66" i="67"/>
  <c r="O66" i="67"/>
  <c r="K65" i="67"/>
  <c r="M65" i="67"/>
  <c r="O65" i="67"/>
  <c r="K67" i="67"/>
  <c r="M67" i="67"/>
  <c r="O67" i="67"/>
  <c r="K59" i="67"/>
  <c r="M59" i="67"/>
  <c r="O59" i="67"/>
  <c r="K56" i="67"/>
  <c r="K61" i="67"/>
  <c r="M61" i="67"/>
  <c r="O61" i="67"/>
  <c r="I56" i="67"/>
  <c r="K69" i="67"/>
  <c r="M69" i="67"/>
  <c r="O69" i="67"/>
  <c r="K60" i="67"/>
  <c r="M60" i="67"/>
  <c r="O60" i="67"/>
  <c r="K68" i="67"/>
  <c r="M68" i="67"/>
  <c r="O68" i="67"/>
  <c r="K64" i="67"/>
  <c r="M64" i="67"/>
  <c r="O64" i="67"/>
  <c r="K62" i="67"/>
  <c r="M62" i="67"/>
  <c r="O62" i="67"/>
  <c r="K36" i="66"/>
  <c r="I36" i="66"/>
  <c r="I50" i="66"/>
  <c r="K50" i="66"/>
  <c r="I25" i="63"/>
  <c r="K25" i="63"/>
  <c r="K48" i="63"/>
  <c r="I48" i="63"/>
  <c r="I15" i="65"/>
  <c r="K15" i="65"/>
  <c r="K31" i="62"/>
  <c r="I31" i="62"/>
  <c r="K25" i="62"/>
  <c r="I25" i="62"/>
  <c r="K30" i="67"/>
  <c r="I30" i="67"/>
  <c r="E13" i="67"/>
  <c r="F13" i="67"/>
  <c r="G13" i="67"/>
  <c r="I54" i="63"/>
  <c r="K54" i="63"/>
  <c r="K21" i="64"/>
  <c r="I21" i="64"/>
  <c r="K39" i="64"/>
  <c r="I39" i="64"/>
  <c r="E10" i="65"/>
  <c r="F10" i="65"/>
  <c r="G10" i="65"/>
  <c r="E12" i="66"/>
  <c r="F12" i="66"/>
  <c r="G12" i="66"/>
  <c r="K51" i="66"/>
  <c r="I51" i="66"/>
  <c r="K47" i="66"/>
  <c r="I47" i="66"/>
  <c r="I49" i="66"/>
  <c r="K49" i="66"/>
  <c r="K34" i="61"/>
  <c r="I34" i="61"/>
  <c r="I18" i="62"/>
  <c r="K18" i="62"/>
  <c r="K13" i="63"/>
  <c r="I13" i="63"/>
  <c r="I44" i="69"/>
  <c r="K44" i="69"/>
  <c r="I35" i="69"/>
  <c r="K35" i="69"/>
  <c r="I50" i="69"/>
  <c r="K50" i="69"/>
  <c r="K48" i="69"/>
  <c r="I48" i="69"/>
  <c r="M48" i="69"/>
  <c r="I31" i="69"/>
  <c r="K31" i="69"/>
  <c r="I51" i="68"/>
  <c r="K51" i="68"/>
  <c r="K32" i="65"/>
  <c r="I32" i="65"/>
  <c r="K48" i="67"/>
  <c r="I48" i="67"/>
  <c r="I20" i="61"/>
  <c r="K20" i="61"/>
  <c r="I54" i="69"/>
  <c r="M54" i="69"/>
  <c r="K54" i="69"/>
  <c r="I44" i="68"/>
  <c r="K44" i="68"/>
  <c r="K33" i="64"/>
  <c r="I33" i="64"/>
  <c r="I40" i="64"/>
  <c r="K40" i="64"/>
  <c r="K52" i="63"/>
  <c r="I52" i="63"/>
  <c r="I14" i="66"/>
  <c r="K14" i="66"/>
  <c r="K48" i="66"/>
  <c r="I48" i="66"/>
  <c r="I31" i="66"/>
  <c r="K31" i="66"/>
  <c r="K20" i="66"/>
  <c r="I20" i="66"/>
  <c r="K38" i="66"/>
  <c r="I38" i="66"/>
  <c r="I15" i="63"/>
  <c r="K15" i="63"/>
  <c r="K31" i="63"/>
  <c r="I31" i="63"/>
  <c r="I43" i="63"/>
  <c r="K43" i="63"/>
  <c r="K43" i="67"/>
  <c r="I43" i="67"/>
  <c r="G8" i="63"/>
  <c r="E8" i="63"/>
  <c r="F8" i="63"/>
  <c r="K37" i="62"/>
  <c r="I37" i="62"/>
  <c r="K67" i="62"/>
  <c r="M67" i="62"/>
  <c r="O67" i="62"/>
  <c r="K65" i="62"/>
  <c r="M65" i="62"/>
  <c r="O65" i="62"/>
  <c r="K57" i="62"/>
  <c r="M57" i="62"/>
  <c r="O57" i="62"/>
  <c r="K60" i="62"/>
  <c r="M60" i="62"/>
  <c r="O60" i="62"/>
  <c r="I56" i="62"/>
  <c r="K66" i="62"/>
  <c r="M66" i="62"/>
  <c r="O66" i="62"/>
  <c r="K58" i="62"/>
  <c r="M58" i="62"/>
  <c r="O58" i="62"/>
  <c r="K68" i="62"/>
  <c r="M68" i="62"/>
  <c r="O68" i="62"/>
  <c r="K63" i="62"/>
  <c r="M63" i="62"/>
  <c r="O63" i="62"/>
  <c r="K62" i="62"/>
  <c r="M62" i="62"/>
  <c r="O62" i="62"/>
  <c r="K56" i="62"/>
  <c r="K59" i="62"/>
  <c r="M59" i="62"/>
  <c r="O59" i="62"/>
  <c r="K61" i="62"/>
  <c r="M61" i="62"/>
  <c r="O61" i="62"/>
  <c r="K64" i="62"/>
  <c r="M64" i="62"/>
  <c r="O64" i="62"/>
  <c r="K69" i="62"/>
  <c r="M69" i="62"/>
  <c r="O69" i="62"/>
  <c r="K38" i="62"/>
  <c r="I38" i="62"/>
  <c r="K55" i="67"/>
  <c r="I55" i="67"/>
  <c r="I41" i="63"/>
  <c r="K41" i="63"/>
  <c r="K13" i="61"/>
  <c r="I13" i="61"/>
  <c r="I16" i="61"/>
  <c r="K16" i="61"/>
  <c r="K23" i="65"/>
  <c r="I23" i="65"/>
  <c r="I16" i="63"/>
  <c r="K16" i="63"/>
  <c r="I26" i="69"/>
  <c r="K26" i="69"/>
  <c r="I46" i="68"/>
  <c r="K46" i="68"/>
  <c r="I15" i="68"/>
  <c r="K15" i="68"/>
  <c r="I40" i="68"/>
  <c r="K40" i="68"/>
  <c r="K20" i="65"/>
  <c r="I20" i="65"/>
  <c r="K28" i="65"/>
  <c r="I28" i="65"/>
  <c r="K36" i="64"/>
  <c r="I36" i="64"/>
  <c r="I38" i="65"/>
  <c r="K38" i="65"/>
  <c r="K41" i="62"/>
  <c r="I41" i="62"/>
  <c r="K35" i="67"/>
  <c r="I35" i="67"/>
  <c r="I31" i="61"/>
  <c r="K31" i="61"/>
  <c r="K41" i="67"/>
  <c r="I41" i="67"/>
  <c r="I37" i="64"/>
  <c r="K37" i="64"/>
  <c r="I26" i="64"/>
  <c r="K26" i="64"/>
  <c r="K31" i="64"/>
  <c r="I31" i="64"/>
  <c r="I42" i="64"/>
  <c r="K42" i="64"/>
  <c r="I38" i="64"/>
  <c r="K38" i="64"/>
  <c r="I50" i="64"/>
  <c r="K50" i="64"/>
  <c r="I49" i="63"/>
  <c r="K49" i="63"/>
  <c r="K34" i="66"/>
  <c r="I34" i="66"/>
  <c r="I28" i="63"/>
  <c r="K28" i="63"/>
  <c r="I46" i="65"/>
  <c r="K46" i="65"/>
  <c r="I51" i="62"/>
  <c r="K51" i="62"/>
  <c r="K36" i="62"/>
  <c r="I36" i="62"/>
  <c r="I30" i="62"/>
  <c r="K30" i="62"/>
  <c r="G13" i="68"/>
  <c r="E13" i="68"/>
  <c r="F13" i="68"/>
  <c r="I25" i="61"/>
  <c r="K25" i="61"/>
  <c r="I10" i="61"/>
  <c r="K10" i="61"/>
  <c r="K49" i="61"/>
  <c r="I49" i="61"/>
  <c r="I36" i="63"/>
  <c r="K36" i="63"/>
  <c r="I39" i="69"/>
  <c r="K39" i="69"/>
  <c r="K25" i="69"/>
  <c r="I25" i="69"/>
  <c r="I42" i="69"/>
  <c r="K42" i="69"/>
  <c r="I17" i="68"/>
  <c r="K17" i="68"/>
  <c r="K52" i="65"/>
  <c r="I52" i="65"/>
  <c r="I22" i="68"/>
  <c r="K22" i="68"/>
  <c r="I27" i="68"/>
  <c r="K27" i="68"/>
  <c r="I33" i="68"/>
  <c r="K33" i="68"/>
  <c r="I34" i="67"/>
  <c r="K34" i="67"/>
  <c r="K42" i="66"/>
  <c r="I42" i="66"/>
  <c r="K40" i="66"/>
  <c r="I40" i="66"/>
  <c r="I32" i="62"/>
  <c r="K32" i="62"/>
  <c r="K19" i="65"/>
  <c r="I19" i="65"/>
  <c r="I33" i="63"/>
  <c r="K33" i="63"/>
  <c r="I44" i="63"/>
  <c r="K44" i="63"/>
  <c r="I42" i="68"/>
  <c r="K42" i="68"/>
  <c r="I16" i="68"/>
  <c r="K16" i="68"/>
  <c r="I18" i="66"/>
  <c r="K18" i="66"/>
  <c r="E9" i="63"/>
  <c r="F9" i="63"/>
  <c r="G9" i="63"/>
  <c r="K22" i="65"/>
  <c r="I22" i="65"/>
  <c r="I29" i="65"/>
  <c r="K29" i="65"/>
  <c r="I8" i="61"/>
  <c r="K8" i="61"/>
  <c r="K48" i="61"/>
  <c r="I48" i="61"/>
  <c r="I20" i="64"/>
  <c r="K20" i="64"/>
  <c r="I53" i="64"/>
  <c r="K53" i="64"/>
  <c r="K54" i="64"/>
  <c r="I54" i="64"/>
  <c r="K43" i="64"/>
  <c r="I43" i="64"/>
  <c r="K22" i="67"/>
  <c r="I22" i="67"/>
  <c r="I17" i="67"/>
  <c r="K17" i="67"/>
  <c r="K37" i="66"/>
  <c r="I37" i="66"/>
  <c r="I37" i="63"/>
  <c r="K37" i="63"/>
  <c r="K34" i="65"/>
  <c r="I34" i="65"/>
  <c r="I46" i="69"/>
  <c r="M46" i="69"/>
  <c r="K46" i="69"/>
  <c r="I17" i="69"/>
  <c r="M17" i="69"/>
  <c r="K17" i="69"/>
  <c r="K35" i="66"/>
  <c r="I35" i="66"/>
  <c r="K35" i="65"/>
  <c r="I35" i="65"/>
  <c r="K35" i="62"/>
  <c r="I35" i="62"/>
  <c r="P6" i="51"/>
  <c r="K2" i="51"/>
  <c r="P19" i="51"/>
  <c r="E8" i="62"/>
  <c r="F8" i="62"/>
  <c r="G8" i="62"/>
  <c r="K55" i="61"/>
  <c r="I55" i="61"/>
  <c r="I38" i="61"/>
  <c r="K38" i="61"/>
  <c r="K31" i="65"/>
  <c r="I31" i="65"/>
  <c r="I49" i="69"/>
  <c r="K49" i="69"/>
  <c r="K66" i="68"/>
  <c r="M66" i="68"/>
  <c r="O66" i="68"/>
  <c r="K65" i="68"/>
  <c r="M65" i="68"/>
  <c r="O65" i="68"/>
  <c r="K64" i="68"/>
  <c r="M64" i="68"/>
  <c r="O64" i="68"/>
  <c r="K59" i="68"/>
  <c r="M59" i="68"/>
  <c r="O59" i="68"/>
  <c r="K56" i="68"/>
  <c r="K58" i="68"/>
  <c r="M58" i="68"/>
  <c r="O58" i="68"/>
  <c r="K57" i="68"/>
  <c r="M57" i="68"/>
  <c r="O57" i="68"/>
  <c r="K63" i="68"/>
  <c r="M63" i="68"/>
  <c r="O63" i="68"/>
  <c r="K69" i="68"/>
  <c r="M69" i="68"/>
  <c r="O69" i="68"/>
  <c r="K67" i="68"/>
  <c r="M67" i="68"/>
  <c r="O67" i="68"/>
  <c r="K62" i="68"/>
  <c r="M62" i="68"/>
  <c r="O62" i="68"/>
  <c r="K60" i="68"/>
  <c r="M60" i="68"/>
  <c r="O60" i="68"/>
  <c r="K61" i="68"/>
  <c r="M61" i="68"/>
  <c r="O61" i="68"/>
  <c r="I56" i="68"/>
  <c r="K68" i="68"/>
  <c r="M68" i="68"/>
  <c r="O68" i="68"/>
  <c r="I28" i="68"/>
  <c r="K28" i="68"/>
  <c r="I43" i="68"/>
  <c r="K43" i="68"/>
  <c r="K18" i="65"/>
  <c r="I18" i="65"/>
  <c r="I38" i="67"/>
  <c r="K38" i="67"/>
  <c r="K66" i="63"/>
  <c r="M66" i="63"/>
  <c r="O66" i="63"/>
  <c r="K65" i="63"/>
  <c r="M65" i="63"/>
  <c r="O65" i="63"/>
  <c r="K64" i="63"/>
  <c r="M64" i="63"/>
  <c r="O64" i="63"/>
  <c r="K59" i="63"/>
  <c r="M59" i="63"/>
  <c r="O59" i="63"/>
  <c r="K56" i="63"/>
  <c r="K62" i="63"/>
  <c r="M62" i="63"/>
  <c r="O62" i="63"/>
  <c r="K69" i="63"/>
  <c r="M69" i="63"/>
  <c r="O69" i="63"/>
  <c r="K67" i="63"/>
  <c r="M67" i="63"/>
  <c r="O67" i="63"/>
  <c r="K61" i="63"/>
  <c r="M61" i="63"/>
  <c r="O61" i="63"/>
  <c r="K68" i="63"/>
  <c r="M68" i="63"/>
  <c r="O68" i="63"/>
  <c r="K57" i="63"/>
  <c r="M57" i="63"/>
  <c r="O57" i="63"/>
  <c r="I56" i="63"/>
  <c r="K63" i="63"/>
  <c r="M63" i="63"/>
  <c r="O63" i="63"/>
  <c r="K60" i="63"/>
  <c r="M60" i="63"/>
  <c r="O60" i="63"/>
  <c r="K58" i="63"/>
  <c r="M58" i="63"/>
  <c r="O58" i="63"/>
  <c r="I18" i="63"/>
  <c r="K18" i="63"/>
  <c r="I39" i="61"/>
  <c r="K39" i="61"/>
  <c r="I47" i="61"/>
  <c r="K47" i="61"/>
  <c r="K16" i="69"/>
  <c r="I16" i="69"/>
  <c r="M16" i="69"/>
  <c r="I54" i="62"/>
  <c r="K54" i="62"/>
  <c r="K39" i="65"/>
  <c r="I39" i="65"/>
  <c r="K29" i="63"/>
  <c r="I29" i="63"/>
  <c r="P53" i="51"/>
  <c r="K34" i="62"/>
  <c r="I34" i="62"/>
  <c r="K48" i="62"/>
  <c r="I48" i="62"/>
  <c r="K45" i="67"/>
  <c r="I45" i="67"/>
  <c r="K30" i="61"/>
  <c r="I30" i="61"/>
  <c r="K15" i="69"/>
  <c r="I15" i="69"/>
  <c r="K10" i="63"/>
  <c r="I10" i="63"/>
  <c r="K45" i="62"/>
  <c r="I45" i="62"/>
  <c r="K41" i="61"/>
  <c r="I41" i="61"/>
  <c r="P51" i="51"/>
  <c r="K24" i="66"/>
  <c r="I24" i="66"/>
  <c r="I17" i="66"/>
  <c r="K17" i="66"/>
  <c r="K46" i="66"/>
  <c r="I46" i="66"/>
  <c r="K69" i="66"/>
  <c r="M69" i="66"/>
  <c r="O69" i="66"/>
  <c r="K68" i="66"/>
  <c r="M68" i="66"/>
  <c r="O68" i="66"/>
  <c r="K59" i="66"/>
  <c r="M59" i="66"/>
  <c r="O59" i="66"/>
  <c r="K63" i="66"/>
  <c r="M63" i="66"/>
  <c r="O63" i="66"/>
  <c r="K62" i="66"/>
  <c r="M62" i="66"/>
  <c r="O62" i="66"/>
  <c r="K61" i="66"/>
  <c r="M61" i="66"/>
  <c r="O61" i="66"/>
  <c r="K60" i="66"/>
  <c r="M60" i="66"/>
  <c r="O60" i="66"/>
  <c r="K57" i="66"/>
  <c r="M57" i="66"/>
  <c r="O57" i="66"/>
  <c r="K65" i="66"/>
  <c r="M65" i="66"/>
  <c r="O65" i="66"/>
  <c r="I56" i="66"/>
  <c r="K66" i="66"/>
  <c r="M66" i="66"/>
  <c r="O66" i="66"/>
  <c r="K64" i="66"/>
  <c r="M64" i="66"/>
  <c r="O64" i="66"/>
  <c r="K56" i="66"/>
  <c r="K67" i="66"/>
  <c r="M67" i="66"/>
  <c r="O67" i="66"/>
  <c r="K58" i="66"/>
  <c r="M58" i="66"/>
  <c r="O58" i="66"/>
  <c r="G11" i="65"/>
  <c r="E11" i="65"/>
  <c r="F11" i="65"/>
  <c r="K42" i="62"/>
  <c r="I42" i="62"/>
  <c r="I55" i="62"/>
  <c r="K55" i="62"/>
  <c r="I19" i="62"/>
  <c r="K19" i="62"/>
  <c r="K11" i="62"/>
  <c r="I11" i="62"/>
  <c r="I18" i="67"/>
  <c r="K18" i="67"/>
  <c r="I35" i="61"/>
  <c r="K35" i="61"/>
  <c r="K26" i="61"/>
  <c r="I26" i="61"/>
  <c r="K14" i="61"/>
  <c r="I14" i="61"/>
  <c r="E7" i="62"/>
  <c r="F7" i="62"/>
  <c r="G7" i="62"/>
  <c r="P8" i="51"/>
  <c r="E14" i="68"/>
  <c r="F14" i="68"/>
  <c r="G14" i="68"/>
  <c r="I26" i="68"/>
  <c r="K26" i="68"/>
  <c r="P46" i="51"/>
  <c r="K49" i="67"/>
  <c r="I49" i="67"/>
  <c r="P50" i="51"/>
  <c r="K46" i="64"/>
  <c r="I46" i="64"/>
  <c r="I16" i="64"/>
  <c r="K16" i="64"/>
  <c r="K19" i="64"/>
  <c r="I19" i="64"/>
  <c r="K27" i="64"/>
  <c r="I27" i="64"/>
  <c r="K22" i="64"/>
  <c r="I22" i="64"/>
  <c r="K35" i="63"/>
  <c r="I35" i="63"/>
  <c r="K15" i="67"/>
  <c r="I15" i="67"/>
  <c r="K55" i="66"/>
  <c r="I55" i="66"/>
  <c r="K33" i="66"/>
  <c r="I33" i="66"/>
  <c r="P40" i="51"/>
  <c r="I13" i="62"/>
  <c r="K13" i="62"/>
  <c r="K46" i="63"/>
  <c r="I46" i="63"/>
  <c r="K34" i="69"/>
  <c r="I34" i="69"/>
  <c r="I28" i="69"/>
  <c r="M28" i="69"/>
  <c r="K28" i="69"/>
  <c r="I38" i="69"/>
  <c r="M38" i="69"/>
  <c r="K38" i="69"/>
  <c r="I25" i="68"/>
  <c r="K25" i="68"/>
  <c r="I45" i="68"/>
  <c r="K45" i="68"/>
  <c r="I50" i="68"/>
  <c r="K50" i="68"/>
  <c r="P11" i="51"/>
  <c r="I48" i="64"/>
  <c r="K48" i="64"/>
  <c r="I25" i="66"/>
  <c r="K25" i="66"/>
  <c r="J14" i="69"/>
  <c r="N14" i="69"/>
  <c r="I14" i="68"/>
  <c r="K14" i="68"/>
  <c r="K8" i="62"/>
  <c r="J8" i="63"/>
  <c r="I8" i="62"/>
  <c r="M8" i="62"/>
  <c r="I9" i="63"/>
  <c r="M9" i="63"/>
  <c r="K9" i="63"/>
  <c r="J9" i="64"/>
  <c r="K14" i="69"/>
  <c r="I14" i="69"/>
  <c r="M14" i="69"/>
  <c r="O14" i="69"/>
  <c r="K7" i="62"/>
  <c r="I7" i="62"/>
  <c r="M7" i="62"/>
  <c r="I7" i="61"/>
  <c r="M7" i="61"/>
  <c r="O7" i="61"/>
  <c r="J7" i="62"/>
  <c r="N7" i="62"/>
  <c r="K7" i="61"/>
  <c r="K11" i="66"/>
  <c r="I11" i="66"/>
  <c r="M11" i="66"/>
  <c r="K12" i="67"/>
  <c r="I12" i="67"/>
  <c r="N15" i="68"/>
  <c r="M15" i="67"/>
  <c r="M19" i="64"/>
  <c r="N19" i="65"/>
  <c r="N48" i="65"/>
  <c r="M48" i="64"/>
  <c r="M34" i="69"/>
  <c r="N14" i="62"/>
  <c r="M14" i="61"/>
  <c r="O14" i="61"/>
  <c r="N11" i="63"/>
  <c r="M11" i="62"/>
  <c r="N17" i="67"/>
  <c r="M17" i="66"/>
  <c r="M41" i="61"/>
  <c r="O41" i="61"/>
  <c r="N41" i="62"/>
  <c r="M10" i="63"/>
  <c r="N10" i="64"/>
  <c r="M30" i="61"/>
  <c r="O30" i="61"/>
  <c r="N30" i="62"/>
  <c r="N48" i="63"/>
  <c r="M48" i="62"/>
  <c r="N39" i="62"/>
  <c r="M39" i="61"/>
  <c r="O39" i="61"/>
  <c r="M18" i="65"/>
  <c r="N18" i="66"/>
  <c r="D3" i="50"/>
  <c r="P42" i="51"/>
  <c r="P66" i="51"/>
  <c r="P57" i="51"/>
  <c r="P62" i="51"/>
  <c r="P13" i="51"/>
  <c r="P27" i="51"/>
  <c r="P26" i="51"/>
  <c r="P69" i="51"/>
  <c r="P60" i="51"/>
  <c r="P68" i="51"/>
  <c r="P52" i="51"/>
  <c r="P64" i="51"/>
  <c r="P17" i="51"/>
  <c r="P29" i="51"/>
  <c r="P12" i="51"/>
  <c r="P15" i="51"/>
  <c r="P56" i="51"/>
  <c r="P21" i="51"/>
  <c r="P10" i="51"/>
  <c r="P54" i="51"/>
  <c r="P61" i="51"/>
  <c r="P28" i="51"/>
  <c r="P59" i="51"/>
  <c r="P63" i="51"/>
  <c r="P58" i="51"/>
  <c r="P45" i="51"/>
  <c r="P39" i="51"/>
  <c r="P65" i="51"/>
  <c r="P47" i="51"/>
  <c r="P49" i="51"/>
  <c r="P5" i="51"/>
  <c r="P30" i="51"/>
  <c r="P20" i="51"/>
  <c r="P67" i="51"/>
  <c r="P24" i="51"/>
  <c r="P23" i="51"/>
  <c r="P31" i="51"/>
  <c r="P7" i="51"/>
  <c r="P43" i="51"/>
  <c r="P36" i="51"/>
  <c r="P55" i="51"/>
  <c r="P44" i="51"/>
  <c r="P37" i="51"/>
  <c r="P35" i="51"/>
  <c r="P34" i="51"/>
  <c r="P38" i="51"/>
  <c r="P33" i="51"/>
  <c r="P25" i="51"/>
  <c r="N35" i="66"/>
  <c r="M35" i="65"/>
  <c r="O35" i="65"/>
  <c r="M34" i="65"/>
  <c r="N34" i="66"/>
  <c r="M37" i="66"/>
  <c r="O37" i="66"/>
  <c r="N37" i="67"/>
  <c r="M22" i="67"/>
  <c r="N22" i="68"/>
  <c r="N54" i="65"/>
  <c r="M54" i="64"/>
  <c r="N22" i="66"/>
  <c r="M22" i="65"/>
  <c r="N42" i="67"/>
  <c r="M42" i="66"/>
  <c r="M25" i="69"/>
  <c r="M36" i="62"/>
  <c r="N36" i="63"/>
  <c r="N34" i="67"/>
  <c r="M34" i="66"/>
  <c r="N41" i="68"/>
  <c r="M41" i="67"/>
  <c r="O41" i="67"/>
  <c r="N31" i="62"/>
  <c r="M31" i="61"/>
  <c r="O31" i="61"/>
  <c r="N15" i="69"/>
  <c r="M15" i="68"/>
  <c r="O15" i="68"/>
  <c r="M26" i="69"/>
  <c r="N20" i="67"/>
  <c r="M20" i="66"/>
  <c r="N48" i="67"/>
  <c r="M48" i="66"/>
  <c r="M52" i="63"/>
  <c r="N52" i="64"/>
  <c r="M33" i="64"/>
  <c r="N33" i="65"/>
  <c r="N48" i="68"/>
  <c r="M48" i="67"/>
  <c r="P22" i="51"/>
  <c r="M31" i="69"/>
  <c r="M50" i="69"/>
  <c r="M44" i="69"/>
  <c r="M18" i="62"/>
  <c r="O18" i="62"/>
  <c r="N18" i="63"/>
  <c r="N49" i="67"/>
  <c r="M49" i="66"/>
  <c r="P16" i="51"/>
  <c r="N50" i="67"/>
  <c r="M50" i="66"/>
  <c r="M56" i="67"/>
  <c r="N56" i="68"/>
  <c r="N51" i="68"/>
  <c r="M51" i="67"/>
  <c r="N26" i="64"/>
  <c r="M26" i="63"/>
  <c r="O26" i="63"/>
  <c r="N30" i="65"/>
  <c r="M30" i="64"/>
  <c r="N19" i="62"/>
  <c r="M19" i="61"/>
  <c r="O19" i="61"/>
  <c r="M36" i="65"/>
  <c r="N36" i="66"/>
  <c r="M14" i="64"/>
  <c r="N14" i="65"/>
  <c r="M43" i="66"/>
  <c r="N43" i="67"/>
  <c r="N11" i="64"/>
  <c r="M11" i="63"/>
  <c r="O11" i="63"/>
  <c r="M30" i="65"/>
  <c r="O30" i="65"/>
  <c r="N30" i="66"/>
  <c r="N16" i="68"/>
  <c r="M16" i="67"/>
  <c r="N22" i="67"/>
  <c r="M22" i="66"/>
  <c r="O22" i="66"/>
  <c r="N50" i="64"/>
  <c r="M50" i="63"/>
  <c r="M44" i="62"/>
  <c r="N44" i="63"/>
  <c r="N45" i="64"/>
  <c r="M45" i="63"/>
  <c r="M51" i="65"/>
  <c r="N51" i="66"/>
  <c r="N35" i="65"/>
  <c r="M35" i="64"/>
  <c r="N33" i="68"/>
  <c r="M33" i="67"/>
  <c r="N51" i="62"/>
  <c r="M51" i="61"/>
  <c r="O51" i="61"/>
  <c r="N47" i="63"/>
  <c r="M47" i="62"/>
  <c r="M47" i="67"/>
  <c r="N47" i="68"/>
  <c r="N17" i="62"/>
  <c r="M17" i="61"/>
  <c r="O17" i="61"/>
  <c r="N44" i="68"/>
  <c r="M44" i="67"/>
  <c r="M53" i="67"/>
  <c r="O53" i="67"/>
  <c r="N53" i="68"/>
  <c r="M41" i="69"/>
  <c r="M10" i="62"/>
  <c r="N10" i="63"/>
  <c r="N28" i="65"/>
  <c r="M28" i="64"/>
  <c r="M21" i="63"/>
  <c r="N21" i="64"/>
  <c r="N21" i="68"/>
  <c r="M21" i="67"/>
  <c r="N19" i="64"/>
  <c r="M19" i="63"/>
  <c r="N48" i="69"/>
  <c r="M48" i="68"/>
  <c r="O48" i="68"/>
  <c r="N54" i="69"/>
  <c r="M54" i="68"/>
  <c r="M43" i="62"/>
  <c r="N43" i="63"/>
  <c r="M51" i="69"/>
  <c r="M24" i="61"/>
  <c r="O24" i="61"/>
  <c r="N24" i="62"/>
  <c r="M28" i="62"/>
  <c r="N28" i="63"/>
  <c r="N18" i="65"/>
  <c r="M18" i="64"/>
  <c r="N27" i="66"/>
  <c r="M27" i="65"/>
  <c r="M47" i="69"/>
  <c r="M18" i="61"/>
  <c r="O18" i="61"/>
  <c r="N18" i="62"/>
  <c r="N12" i="65"/>
  <c r="M12" i="64"/>
  <c r="M37" i="69"/>
  <c r="N40" i="64"/>
  <c r="M40" i="63"/>
  <c r="M52" i="61"/>
  <c r="O52" i="61"/>
  <c r="N52" i="62"/>
  <c r="N26" i="63"/>
  <c r="M26" i="62"/>
  <c r="M25" i="64"/>
  <c r="N25" i="65"/>
  <c r="O25" i="65"/>
  <c r="M12" i="61"/>
  <c r="O12" i="61"/>
  <c r="N12" i="62"/>
  <c r="M21" i="61"/>
  <c r="O21" i="61"/>
  <c r="N21" i="62"/>
  <c r="M28" i="67"/>
  <c r="O28" i="67"/>
  <c r="N28" i="68"/>
  <c r="M27" i="67"/>
  <c r="N27" i="68"/>
  <c r="N38" i="69"/>
  <c r="M38" i="68"/>
  <c r="M15" i="64"/>
  <c r="N15" i="65"/>
  <c r="N16" i="66"/>
  <c r="M16" i="65"/>
  <c r="O16" i="65"/>
  <c r="M9" i="62"/>
  <c r="N9" i="63"/>
  <c r="N34" i="65"/>
  <c r="M34" i="64"/>
  <c r="N37" i="62"/>
  <c r="M37" i="61"/>
  <c r="O37" i="61"/>
  <c r="N45" i="62"/>
  <c r="M45" i="61"/>
  <c r="O45" i="61"/>
  <c r="N41" i="67"/>
  <c r="M41" i="66"/>
  <c r="N38" i="64"/>
  <c r="M38" i="63"/>
  <c r="M30" i="63"/>
  <c r="N30" i="64"/>
  <c r="O38" i="69"/>
  <c r="N55" i="67"/>
  <c r="M55" i="66"/>
  <c r="M27" i="64"/>
  <c r="N27" i="65"/>
  <c r="M35" i="61"/>
  <c r="O35" i="61"/>
  <c r="N35" i="62"/>
  <c r="I11" i="65"/>
  <c r="K11" i="65"/>
  <c r="J11" i="66"/>
  <c r="N11" i="66"/>
  <c r="N46" i="67"/>
  <c r="M46" i="66"/>
  <c r="M24" i="66"/>
  <c r="N24" i="67"/>
  <c r="N29" i="64"/>
  <c r="M29" i="63"/>
  <c r="N28" i="69"/>
  <c r="O28" i="69"/>
  <c r="M28" i="68"/>
  <c r="N20" i="65"/>
  <c r="M20" i="64"/>
  <c r="N8" i="62"/>
  <c r="M8" i="61"/>
  <c r="O8" i="61"/>
  <c r="N18" i="67"/>
  <c r="M18" i="66"/>
  <c r="O18" i="66"/>
  <c r="N42" i="69"/>
  <c r="M42" i="68"/>
  <c r="N33" i="64"/>
  <c r="M33" i="63"/>
  <c r="N32" i="63"/>
  <c r="M32" i="62"/>
  <c r="N33" i="69"/>
  <c r="M33" i="68"/>
  <c r="O33" i="68"/>
  <c r="N22" i="69"/>
  <c r="M22" i="68"/>
  <c r="O22" i="68"/>
  <c r="N17" i="69"/>
  <c r="O17" i="69"/>
  <c r="M17" i="68"/>
  <c r="N36" i="64"/>
  <c r="M36" i="63"/>
  <c r="N10" i="62"/>
  <c r="M10" i="61"/>
  <c r="O10" i="61"/>
  <c r="I13" i="68"/>
  <c r="M13" i="68"/>
  <c r="K13" i="68"/>
  <c r="M46" i="65"/>
  <c r="N46" i="66"/>
  <c r="M50" i="64"/>
  <c r="O50" i="64"/>
  <c r="N50" i="65"/>
  <c r="N42" i="65"/>
  <c r="M42" i="64"/>
  <c r="O42" i="64"/>
  <c r="N26" i="65"/>
  <c r="M26" i="64"/>
  <c r="O26" i="64"/>
  <c r="M35" i="67"/>
  <c r="N35" i="68"/>
  <c r="N28" i="66"/>
  <c r="M28" i="65"/>
  <c r="M38" i="62"/>
  <c r="N38" i="63"/>
  <c r="N56" i="63"/>
  <c r="M56" i="62"/>
  <c r="O56" i="62"/>
  <c r="I8" i="63"/>
  <c r="K8" i="63"/>
  <c r="M43" i="63"/>
  <c r="O43" i="63"/>
  <c r="N43" i="64"/>
  <c r="M15" i="63"/>
  <c r="N15" i="64"/>
  <c r="O54" i="69"/>
  <c r="O48" i="69"/>
  <c r="N13" i="64"/>
  <c r="M13" i="63"/>
  <c r="N34" i="62"/>
  <c r="M34" i="61"/>
  <c r="O34" i="61"/>
  <c r="N47" i="67"/>
  <c r="M47" i="66"/>
  <c r="K12" i="66"/>
  <c r="I12" i="66"/>
  <c r="M12" i="66"/>
  <c r="J12" i="67"/>
  <c r="N39" i="65"/>
  <c r="M39" i="64"/>
  <c r="I13" i="67"/>
  <c r="M13" i="67"/>
  <c r="J13" i="68"/>
  <c r="K13" i="67"/>
  <c r="P41" i="51"/>
  <c r="M25" i="62"/>
  <c r="N25" i="63"/>
  <c r="M36" i="66"/>
  <c r="O36" i="66"/>
  <c r="N36" i="67"/>
  <c r="M46" i="67"/>
  <c r="O46" i="67"/>
  <c r="N46" i="68"/>
  <c r="N11" i="65"/>
  <c r="M11" i="64"/>
  <c r="O11" i="64"/>
  <c r="M32" i="67"/>
  <c r="N32" i="68"/>
  <c r="P32" i="51"/>
  <c r="I9" i="64"/>
  <c r="K9" i="64"/>
  <c r="K10" i="64"/>
  <c r="I10" i="64"/>
  <c r="M10" i="64"/>
  <c r="O10" i="64"/>
  <c r="J10" i="65"/>
  <c r="N10" i="65"/>
  <c r="N41" i="66"/>
  <c r="M41" i="65"/>
  <c r="M20" i="62"/>
  <c r="N20" i="63"/>
  <c r="M34" i="63"/>
  <c r="N34" i="64"/>
  <c r="M29" i="61"/>
  <c r="O29" i="61"/>
  <c r="N29" i="62"/>
  <c r="M20" i="67"/>
  <c r="O20" i="67"/>
  <c r="N20" i="68"/>
  <c r="M39" i="63"/>
  <c r="O39" i="63"/>
  <c r="N39" i="64"/>
  <c r="N34" i="69"/>
  <c r="M34" i="68"/>
  <c r="M28" i="61"/>
  <c r="O28" i="61"/>
  <c r="N28" i="62"/>
  <c r="N12" i="63"/>
  <c r="M12" i="62"/>
  <c r="O12" i="62"/>
  <c r="N12" i="64"/>
  <c r="M12" i="63"/>
  <c r="O12" i="63"/>
  <c r="N39" i="69"/>
  <c r="M39" i="68"/>
  <c r="N24" i="69"/>
  <c r="O24" i="69"/>
  <c r="M24" i="68"/>
  <c r="N46" i="62"/>
  <c r="M46" i="61"/>
  <c r="O46" i="61"/>
  <c r="M17" i="63"/>
  <c r="N17" i="64"/>
  <c r="N22" i="64"/>
  <c r="M22" i="63"/>
  <c r="M14" i="63"/>
  <c r="N14" i="64"/>
  <c r="N32" i="69"/>
  <c r="M32" i="68"/>
  <c r="O32" i="68"/>
  <c r="M27" i="61"/>
  <c r="O27" i="61"/>
  <c r="N27" i="62"/>
  <c r="N49" i="69"/>
  <c r="M49" i="68"/>
  <c r="N19" i="67"/>
  <c r="M19" i="66"/>
  <c r="N55" i="69"/>
  <c r="O55" i="69"/>
  <c r="M55" i="68"/>
  <c r="N32" i="65"/>
  <c r="M32" i="64"/>
  <c r="M42" i="65"/>
  <c r="O42" i="65"/>
  <c r="N42" i="66"/>
  <c r="N23" i="65"/>
  <c r="M23" i="64"/>
  <c r="M33" i="61"/>
  <c r="O33" i="61"/>
  <c r="N33" i="62"/>
  <c r="N52" i="68"/>
  <c r="M52" i="67"/>
  <c r="N21" i="69"/>
  <c r="M21" i="68"/>
  <c r="O21" i="68"/>
  <c r="O30" i="69"/>
  <c r="N28" i="67"/>
  <c r="M28" i="66"/>
  <c r="N47" i="65"/>
  <c r="M47" i="64"/>
  <c r="N44" i="66"/>
  <c r="M44" i="65"/>
  <c r="N14" i="66"/>
  <c r="M14" i="65"/>
  <c r="O14" i="65"/>
  <c r="N49" i="63"/>
  <c r="M49" i="62"/>
  <c r="O49" i="62"/>
  <c r="N54" i="67"/>
  <c r="M54" i="66"/>
  <c r="N53" i="67"/>
  <c r="M53" i="66"/>
  <c r="M55" i="65"/>
  <c r="N55" i="66"/>
  <c r="N19" i="68"/>
  <c r="M19" i="67"/>
  <c r="O19" i="67"/>
  <c r="M23" i="63"/>
  <c r="N23" i="64"/>
  <c r="N51" i="64"/>
  <c r="M51" i="63"/>
  <c r="N56" i="66"/>
  <c r="M56" i="65"/>
  <c r="M17" i="64"/>
  <c r="O17" i="64"/>
  <c r="N17" i="65"/>
  <c r="N53" i="66"/>
  <c r="M53" i="65"/>
  <c r="M26" i="65"/>
  <c r="O26" i="65"/>
  <c r="N26" i="66"/>
  <c r="M29" i="67"/>
  <c r="N29" i="68"/>
  <c r="N27" i="67"/>
  <c r="M27" i="66"/>
  <c r="O27" i="66"/>
  <c r="N52" i="69"/>
  <c r="M52" i="68"/>
  <c r="N40" i="62"/>
  <c r="M40" i="61"/>
  <c r="O40" i="61"/>
  <c r="M42" i="63"/>
  <c r="O42" i="63"/>
  <c r="N42" i="64"/>
  <c r="N24" i="63"/>
  <c r="M24" i="62"/>
  <c r="O24" i="62"/>
  <c r="O33" i="69"/>
  <c r="M42" i="61"/>
  <c r="O42" i="61"/>
  <c r="N42" i="62"/>
  <c r="M50" i="62"/>
  <c r="N50" i="63"/>
  <c r="N50" i="69"/>
  <c r="M50" i="68"/>
  <c r="N45" i="69"/>
  <c r="O45" i="69"/>
  <c r="M45" i="68"/>
  <c r="N13" i="63"/>
  <c r="M13" i="62"/>
  <c r="N35" i="64"/>
  <c r="M35" i="63"/>
  <c r="M55" i="62"/>
  <c r="N55" i="63"/>
  <c r="N25" i="67"/>
  <c r="M25" i="66"/>
  <c r="O25" i="66"/>
  <c r="N46" i="64"/>
  <c r="M46" i="63"/>
  <c r="N16" i="65"/>
  <c r="M16" i="64"/>
  <c r="M49" i="67"/>
  <c r="O49" i="67"/>
  <c r="N49" i="68"/>
  <c r="N26" i="69"/>
  <c r="M26" i="68"/>
  <c r="N26" i="62"/>
  <c r="M26" i="61"/>
  <c r="O26" i="61"/>
  <c r="N42" i="63"/>
  <c r="M42" i="62"/>
  <c r="O42" i="62"/>
  <c r="N45" i="63"/>
  <c r="M45" i="62"/>
  <c r="O45" i="62"/>
  <c r="M15" i="69"/>
  <c r="O15" i="69"/>
  <c r="N45" i="68"/>
  <c r="M45" i="67"/>
  <c r="N34" i="63"/>
  <c r="M34" i="62"/>
  <c r="N54" i="63"/>
  <c r="M54" i="62"/>
  <c r="M47" i="61"/>
  <c r="O47" i="61"/>
  <c r="N47" i="62"/>
  <c r="N18" i="64"/>
  <c r="M18" i="63"/>
  <c r="O18" i="63"/>
  <c r="N56" i="64"/>
  <c r="M56" i="63"/>
  <c r="M49" i="69"/>
  <c r="O49" i="69"/>
  <c r="N38" i="62"/>
  <c r="M38" i="61"/>
  <c r="O38" i="61"/>
  <c r="M35" i="62"/>
  <c r="O35" i="62"/>
  <c r="N35" i="63"/>
  <c r="N35" i="67"/>
  <c r="M35" i="66"/>
  <c r="O35" i="66"/>
  <c r="M43" i="64"/>
  <c r="O43" i="64"/>
  <c r="N43" i="65"/>
  <c r="N48" i="62"/>
  <c r="M48" i="61"/>
  <c r="O48" i="61"/>
  <c r="N19" i="66"/>
  <c r="M19" i="65"/>
  <c r="O19" i="65"/>
  <c r="N40" i="67"/>
  <c r="M40" i="66"/>
  <c r="N52" i="66"/>
  <c r="M52" i="65"/>
  <c r="N49" i="62"/>
  <c r="M49" i="61"/>
  <c r="O49" i="61"/>
  <c r="N31" i="65"/>
  <c r="M31" i="64"/>
  <c r="O31" i="64"/>
  <c r="P9" i="51"/>
  <c r="M38" i="65"/>
  <c r="O38" i="65"/>
  <c r="N38" i="66"/>
  <c r="N40" i="69"/>
  <c r="O40" i="69"/>
  <c r="M40" i="68"/>
  <c r="N46" i="69"/>
  <c r="M46" i="68"/>
  <c r="O46" i="68"/>
  <c r="N16" i="64"/>
  <c r="M16" i="63"/>
  <c r="M16" i="61"/>
  <c r="O16" i="61"/>
  <c r="N16" i="62"/>
  <c r="N41" i="64"/>
  <c r="M41" i="63"/>
  <c r="M37" i="62"/>
  <c r="O37" i="62"/>
  <c r="N37" i="63"/>
  <c r="N43" i="68"/>
  <c r="M43" i="67"/>
  <c r="O43" i="67"/>
  <c r="N31" i="64"/>
  <c r="M31" i="63"/>
  <c r="M38" i="66"/>
  <c r="O38" i="66"/>
  <c r="N38" i="67"/>
  <c r="M32" i="65"/>
  <c r="O32" i="65"/>
  <c r="N32" i="66"/>
  <c r="N51" i="69"/>
  <c r="M51" i="68"/>
  <c r="O51" i="68"/>
  <c r="M35" i="69"/>
  <c r="N54" i="64"/>
  <c r="M54" i="63"/>
  <c r="O54" i="63"/>
  <c r="P14" i="51"/>
  <c r="N15" i="66"/>
  <c r="M15" i="65"/>
  <c r="O15" i="65"/>
  <c r="N25" i="64"/>
  <c r="M25" i="63"/>
  <c r="O25" i="63"/>
  <c r="N51" i="65"/>
  <c r="M51" i="64"/>
  <c r="O51" i="64"/>
  <c r="P48" i="51"/>
  <c r="O30" i="68"/>
  <c r="N30" i="67"/>
  <c r="M30" i="66"/>
  <c r="O30" i="66"/>
  <c r="N53" i="63"/>
  <c r="M53" i="62"/>
  <c r="N22" i="63"/>
  <c r="M22" i="62"/>
  <c r="O22" i="62"/>
  <c r="M50" i="65"/>
  <c r="O50" i="65"/>
  <c r="N50" i="66"/>
  <c r="N49" i="65"/>
  <c r="M49" i="64"/>
  <c r="M24" i="65"/>
  <c r="N24" i="66"/>
  <c r="N56" i="62"/>
  <c r="M56" i="61"/>
  <c r="O56" i="61"/>
  <c r="N36" i="62"/>
  <c r="M36" i="61"/>
  <c r="O36" i="61"/>
  <c r="M33" i="62"/>
  <c r="N33" i="63"/>
  <c r="N32" i="64"/>
  <c r="M32" i="63"/>
  <c r="O32" i="63"/>
  <c r="M26" i="67"/>
  <c r="N26" i="68"/>
  <c r="M24" i="67"/>
  <c r="O24" i="67"/>
  <c r="N24" i="68"/>
  <c r="N17" i="66"/>
  <c r="M17" i="65"/>
  <c r="O17" i="65"/>
  <c r="N46" i="63"/>
  <c r="M46" i="62"/>
  <c r="O46" i="62"/>
  <c r="N26" i="67"/>
  <c r="M26" i="66"/>
  <c r="O26" i="66"/>
  <c r="N44" i="65"/>
  <c r="M44" i="64"/>
  <c r="M15" i="66"/>
  <c r="O15" i="66"/>
  <c r="N15" i="67"/>
  <c r="N45" i="67"/>
  <c r="M45" i="66"/>
  <c r="N48" i="66"/>
  <c r="M48" i="65"/>
  <c r="O48" i="65"/>
  <c r="N43" i="66"/>
  <c r="M43" i="65"/>
  <c r="O43" i="65"/>
  <c r="N41" i="65"/>
  <c r="M41" i="64"/>
  <c r="N54" i="62"/>
  <c r="M54" i="61"/>
  <c r="O54" i="61"/>
  <c r="N39" i="63"/>
  <c r="M39" i="62"/>
  <c r="O39" i="62"/>
  <c r="M39" i="66"/>
  <c r="N39" i="67"/>
  <c r="M56" i="64"/>
  <c r="N56" i="65"/>
  <c r="M21" i="69"/>
  <c r="O21" i="69"/>
  <c r="M55" i="63"/>
  <c r="O55" i="63"/>
  <c r="N55" i="64"/>
  <c r="N17" i="63"/>
  <c r="M17" i="62"/>
  <c r="O17" i="62"/>
  <c r="M25" i="67"/>
  <c r="O25" i="67"/>
  <c r="N25" i="68"/>
  <c r="M27" i="69"/>
  <c r="N43" i="62"/>
  <c r="M43" i="61"/>
  <c r="O43" i="61"/>
  <c r="N27" i="63"/>
  <c r="M27" i="62"/>
  <c r="O27" i="62"/>
  <c r="N23" i="63"/>
  <c r="M23" i="62"/>
  <c r="N13" i="67"/>
  <c r="M13" i="66"/>
  <c r="N13" i="65"/>
  <c r="M13" i="64"/>
  <c r="O13" i="64"/>
  <c r="N47" i="69"/>
  <c r="M47" i="68"/>
  <c r="O47" i="68"/>
  <c r="M23" i="61"/>
  <c r="O23" i="61"/>
  <c r="N23" i="62"/>
  <c r="N18" i="69"/>
  <c r="M18" i="68"/>
  <c r="M29" i="69"/>
  <c r="M9" i="61"/>
  <c r="O9" i="61"/>
  <c r="N9" i="62"/>
  <c r="M39" i="67"/>
  <c r="N39" i="68"/>
  <c r="N21" i="66"/>
  <c r="M21" i="65"/>
  <c r="O21" i="65"/>
  <c r="N32" i="62"/>
  <c r="M32" i="61"/>
  <c r="O32" i="61"/>
  <c r="M21" i="62"/>
  <c r="O21" i="62"/>
  <c r="N21" i="63"/>
  <c r="N55" i="65"/>
  <c r="M55" i="64"/>
  <c r="N19" i="69"/>
  <c r="O19" i="69"/>
  <c r="M19" i="68"/>
  <c r="O19" i="68"/>
  <c r="N22" i="62"/>
  <c r="M22" i="61"/>
  <c r="O22" i="61"/>
  <c r="M44" i="66"/>
  <c r="O44" i="66"/>
  <c r="N44" i="67"/>
  <c r="M54" i="65"/>
  <c r="O54" i="65"/>
  <c r="N54" i="66"/>
  <c r="N37" i="68"/>
  <c r="M37" i="67"/>
  <c r="O37" i="67"/>
  <c r="N53" i="62"/>
  <c r="M53" i="61"/>
  <c r="O53" i="61"/>
  <c r="N29" i="63"/>
  <c r="M29" i="62"/>
  <c r="N24" i="65"/>
  <c r="M24" i="64"/>
  <c r="M44" i="61"/>
  <c r="O44" i="61"/>
  <c r="N44" i="62"/>
  <c r="N25" i="69"/>
  <c r="M25" i="68"/>
  <c r="M33" i="66"/>
  <c r="O33" i="66"/>
  <c r="N33" i="67"/>
  <c r="M22" i="64"/>
  <c r="O22" i="64"/>
  <c r="N22" i="65"/>
  <c r="M46" i="64"/>
  <c r="O46" i="64"/>
  <c r="N46" i="65"/>
  <c r="M18" i="67"/>
  <c r="O18" i="67"/>
  <c r="N18" i="68"/>
  <c r="M19" i="62"/>
  <c r="O19" i="62"/>
  <c r="N19" i="63"/>
  <c r="N56" i="67"/>
  <c r="M56" i="66"/>
  <c r="O56" i="66"/>
  <c r="N39" i="66"/>
  <c r="M39" i="65"/>
  <c r="O39" i="65"/>
  <c r="N38" i="68"/>
  <c r="M38" i="67"/>
  <c r="O38" i="67"/>
  <c r="N43" i="69"/>
  <c r="O43" i="69"/>
  <c r="M43" i="68"/>
  <c r="N56" i="69"/>
  <c r="M56" i="68"/>
  <c r="O56" i="68"/>
  <c r="N31" i="66"/>
  <c r="M31" i="65"/>
  <c r="O31" i="65"/>
  <c r="N55" i="62"/>
  <c r="M55" i="61"/>
  <c r="O55" i="61"/>
  <c r="O46" i="69"/>
  <c r="M37" i="63"/>
  <c r="O37" i="63"/>
  <c r="N37" i="64"/>
  <c r="M17" i="67"/>
  <c r="O17" i="67"/>
  <c r="N17" i="68"/>
  <c r="N53" i="65"/>
  <c r="M53" i="64"/>
  <c r="N29" i="66"/>
  <c r="M29" i="65"/>
  <c r="N16" i="69"/>
  <c r="O16" i="69"/>
  <c r="M16" i="68"/>
  <c r="O16" i="68"/>
  <c r="M44" i="63"/>
  <c r="O44" i="63"/>
  <c r="N44" i="64"/>
  <c r="N34" i="68"/>
  <c r="M34" i="67"/>
  <c r="O34" i="67"/>
  <c r="N27" i="69"/>
  <c r="M27" i="68"/>
  <c r="O27" i="68"/>
  <c r="M42" i="69"/>
  <c r="O42" i="69"/>
  <c r="M39" i="69"/>
  <c r="O39" i="69"/>
  <c r="N25" i="62"/>
  <c r="M25" i="61"/>
  <c r="O25" i="61"/>
  <c r="N30" i="63"/>
  <c r="M30" i="62"/>
  <c r="O30" i="62"/>
  <c r="M51" i="62"/>
  <c r="O51" i="62"/>
  <c r="N51" i="63"/>
  <c r="M28" i="63"/>
  <c r="O28" i="63"/>
  <c r="N28" i="64"/>
  <c r="M49" i="63"/>
  <c r="O49" i="63"/>
  <c r="N49" i="64"/>
  <c r="M38" i="64"/>
  <c r="O38" i="64"/>
  <c r="N38" i="65"/>
  <c r="N37" i="65"/>
  <c r="O37" i="65"/>
  <c r="M37" i="64"/>
  <c r="O37" i="64"/>
  <c r="N41" i="63"/>
  <c r="M41" i="62"/>
  <c r="O41" i="62"/>
  <c r="N36" i="65"/>
  <c r="M36" i="64"/>
  <c r="O36" i="64"/>
  <c r="M20" i="65"/>
  <c r="O20" i="65"/>
  <c r="N20" i="66"/>
  <c r="N23" i="66"/>
  <c r="M23" i="65"/>
  <c r="O23" i="65"/>
  <c r="N13" i="62"/>
  <c r="M13" i="61"/>
  <c r="O13" i="61"/>
  <c r="N55" i="68"/>
  <c r="M55" i="67"/>
  <c r="O55" i="67"/>
  <c r="N31" i="67"/>
  <c r="M31" i="66"/>
  <c r="O31" i="66"/>
  <c r="M14" i="66"/>
  <c r="O14" i="66"/>
  <c r="N14" i="67"/>
  <c r="M40" i="64"/>
  <c r="O40" i="64"/>
  <c r="N40" i="65"/>
  <c r="N44" i="69"/>
  <c r="M44" i="68"/>
  <c r="O44" i="68"/>
  <c r="N20" i="62"/>
  <c r="M20" i="61"/>
  <c r="O20" i="61"/>
  <c r="M51" i="66"/>
  <c r="O51" i="66"/>
  <c r="N51" i="67"/>
  <c r="I10" i="65"/>
  <c r="K10" i="65"/>
  <c r="N21" i="65"/>
  <c r="M21" i="64"/>
  <c r="O21" i="64"/>
  <c r="P18" i="51"/>
  <c r="M30" i="67"/>
  <c r="O30" i="67"/>
  <c r="N30" i="68"/>
  <c r="N31" i="63"/>
  <c r="M31" i="62"/>
  <c r="O31" i="62"/>
  <c r="M48" i="63"/>
  <c r="O48" i="63"/>
  <c r="N48" i="64"/>
  <c r="M54" i="67"/>
  <c r="O54" i="67"/>
  <c r="N54" i="68"/>
  <c r="N45" i="65"/>
  <c r="M45" i="64"/>
  <c r="O45" i="64"/>
  <c r="N23" i="68"/>
  <c r="M23" i="67"/>
  <c r="O23" i="67"/>
  <c r="N20" i="64"/>
  <c r="M20" i="63"/>
  <c r="O20" i="63"/>
  <c r="M18" i="69"/>
  <c r="M29" i="66"/>
  <c r="O29" i="66"/>
  <c r="N29" i="67"/>
  <c r="N52" i="63"/>
  <c r="M52" i="62"/>
  <c r="O52" i="62"/>
  <c r="N23" i="69"/>
  <c r="O23" i="69"/>
  <c r="M23" i="68"/>
  <c r="O23" i="68"/>
  <c r="N33" i="66"/>
  <c r="M33" i="65"/>
  <c r="O33" i="65"/>
  <c r="N29" i="65"/>
  <c r="M29" i="64"/>
  <c r="O29" i="64"/>
  <c r="M56" i="69"/>
  <c r="O56" i="69"/>
  <c r="N53" i="69"/>
  <c r="O53" i="69"/>
  <c r="M53" i="68"/>
  <c r="O53" i="68"/>
  <c r="N52" i="65"/>
  <c r="M52" i="64"/>
  <c r="O52" i="64"/>
  <c r="N36" i="69"/>
  <c r="O36" i="69"/>
  <c r="M36" i="68"/>
  <c r="M32" i="69"/>
  <c r="O32" i="69"/>
  <c r="N27" i="64"/>
  <c r="M27" i="63"/>
  <c r="O27" i="63"/>
  <c r="N14" i="63"/>
  <c r="M14" i="62"/>
  <c r="O14" i="62"/>
  <c r="N16" i="63"/>
  <c r="M16" i="62"/>
  <c r="O16" i="62"/>
  <c r="N37" i="69"/>
  <c r="M37" i="68"/>
  <c r="N49" i="66"/>
  <c r="M49" i="65"/>
  <c r="O49" i="65"/>
  <c r="N20" i="69"/>
  <c r="O20" i="69"/>
  <c r="M20" i="68"/>
  <c r="O20" i="68"/>
  <c r="N42" i="68"/>
  <c r="M42" i="67"/>
  <c r="O42" i="67"/>
  <c r="N40" i="68"/>
  <c r="M40" i="67"/>
  <c r="O40" i="67"/>
  <c r="N29" i="69"/>
  <c r="M29" i="68"/>
  <c r="O29" i="68"/>
  <c r="M40" i="62"/>
  <c r="O40" i="62"/>
  <c r="N40" i="63"/>
  <c r="M15" i="61"/>
  <c r="O15" i="61"/>
  <c r="N15" i="62"/>
  <c r="M23" i="66"/>
  <c r="O23" i="66"/>
  <c r="N23" i="67"/>
  <c r="N12" i="66"/>
  <c r="M12" i="65"/>
  <c r="O12" i="65"/>
  <c r="N47" i="66"/>
  <c r="M47" i="65"/>
  <c r="O47" i="65"/>
  <c r="M31" i="67"/>
  <c r="N31" i="68"/>
  <c r="N16" i="67"/>
  <c r="M16" i="66"/>
  <c r="O16" i="66"/>
  <c r="N36" i="68"/>
  <c r="M36" i="67"/>
  <c r="O36" i="67"/>
  <c r="N52" i="67"/>
  <c r="M52" i="66"/>
  <c r="O52" i="66"/>
  <c r="M11" i="61"/>
  <c r="O11" i="61"/>
  <c r="N11" i="62"/>
  <c r="N13" i="66"/>
  <c r="M13" i="65"/>
  <c r="N32" i="67"/>
  <c r="M32" i="66"/>
  <c r="O32" i="66"/>
  <c r="N41" i="69"/>
  <c r="M41" i="68"/>
  <c r="O41" i="68"/>
  <c r="M22" i="69"/>
  <c r="O22" i="69"/>
  <c r="N50" i="62"/>
  <c r="M50" i="61"/>
  <c r="O50" i="61"/>
  <c r="M47" i="63"/>
  <c r="O47" i="63"/>
  <c r="N47" i="64"/>
  <c r="N21" i="67"/>
  <c r="M21" i="66"/>
  <c r="O21" i="66"/>
  <c r="M50" i="67"/>
  <c r="O50" i="67"/>
  <c r="N50" i="68"/>
  <c r="N45" i="66"/>
  <c r="M45" i="65"/>
  <c r="O45" i="65"/>
  <c r="N31" i="69"/>
  <c r="M31" i="68"/>
  <c r="M52" i="69"/>
  <c r="O52" i="69"/>
  <c r="N15" i="63"/>
  <c r="M15" i="62"/>
  <c r="N53" i="64"/>
  <c r="M53" i="63"/>
  <c r="O53" i="63"/>
  <c r="N14" i="68"/>
  <c r="M14" i="67"/>
  <c r="M40" i="65"/>
  <c r="N40" i="66"/>
  <c r="N35" i="69"/>
  <c r="M35" i="68"/>
  <c r="O35" i="68"/>
  <c r="M24" i="63"/>
  <c r="O24" i="63"/>
  <c r="N24" i="64"/>
  <c r="O40" i="65"/>
  <c r="O31" i="68"/>
  <c r="O37" i="68"/>
  <c r="O14" i="67"/>
  <c r="O15" i="62"/>
  <c r="O13" i="65"/>
  <c r="O36" i="68"/>
  <c r="O53" i="64"/>
  <c r="O43" i="68"/>
  <c r="O29" i="62"/>
  <c r="O39" i="67"/>
  <c r="O18" i="68"/>
  <c r="O13" i="66"/>
  <c r="O27" i="69"/>
  <c r="O26" i="67"/>
  <c r="O33" i="62"/>
  <c r="O24" i="65"/>
  <c r="O35" i="69"/>
  <c r="O41" i="63"/>
  <c r="O16" i="63"/>
  <c r="O40" i="68"/>
  <c r="O56" i="63"/>
  <c r="O34" i="62"/>
  <c r="O35" i="63"/>
  <c r="O45" i="68"/>
  <c r="O52" i="68"/>
  <c r="O53" i="65"/>
  <c r="O52" i="67"/>
  <c r="O23" i="64"/>
  <c r="O14" i="63"/>
  <c r="O17" i="63"/>
  <c r="O24" i="68"/>
  <c r="O34" i="63"/>
  <c r="O41" i="65"/>
  <c r="N13" i="68"/>
  <c r="N12" i="67"/>
  <c r="O15" i="63"/>
  <c r="M8" i="63"/>
  <c r="O28" i="65"/>
  <c r="O36" i="63"/>
  <c r="O32" i="62"/>
  <c r="O42" i="68"/>
  <c r="O28" i="68"/>
  <c r="O24" i="66"/>
  <c r="O55" i="66"/>
  <c r="O30" i="63"/>
  <c r="O9" i="62"/>
  <c r="O15" i="64"/>
  <c r="O27" i="67"/>
  <c r="O28" i="62"/>
  <c r="O21" i="67"/>
  <c r="O28" i="64"/>
  <c r="O41" i="69"/>
  <c r="O47" i="67"/>
  <c r="O14" i="64"/>
  <c r="O50" i="66"/>
  <c r="O50" i="69"/>
  <c r="O52" i="63"/>
  <c r="O34" i="66"/>
  <c r="O25" i="69"/>
  <c r="O22" i="67"/>
  <c r="O34" i="65"/>
  <c r="P70" i="51"/>
  <c r="O18" i="65"/>
  <c r="O10" i="63"/>
  <c r="O11" i="62"/>
  <c r="O34" i="69"/>
  <c r="O19" i="64"/>
  <c r="M12" i="67"/>
  <c r="O45" i="66"/>
  <c r="O44" i="64"/>
  <c r="O49" i="64"/>
  <c r="O52" i="65"/>
  <c r="O46" i="63"/>
  <c r="O50" i="62"/>
  <c r="O29" i="67"/>
  <c r="O56" i="65"/>
  <c r="O54" i="66"/>
  <c r="O47" i="64"/>
  <c r="O55" i="68"/>
  <c r="O49" i="68"/>
  <c r="O22" i="63"/>
  <c r="O32" i="67"/>
  <c r="O25" i="62"/>
  <c r="O13" i="67"/>
  <c r="O12" i="66"/>
  <c r="O13" i="68"/>
  <c r="O29" i="63"/>
  <c r="O46" i="66"/>
  <c r="O38" i="63"/>
  <c r="O34" i="64"/>
  <c r="O38" i="68"/>
  <c r="O37" i="69"/>
  <c r="O18" i="64"/>
  <c r="O43" i="62"/>
  <c r="O47" i="62"/>
  <c r="O33" i="67"/>
  <c r="O30" i="64"/>
  <c r="O51" i="67"/>
  <c r="O31" i="69"/>
  <c r="O48" i="66"/>
  <c r="O26" i="69"/>
  <c r="O42" i="66"/>
  <c r="O54" i="64"/>
  <c r="O48" i="64"/>
  <c r="O15" i="67"/>
  <c r="O9" i="63"/>
  <c r="M10" i="65"/>
  <c r="O10" i="65"/>
  <c r="O29" i="65"/>
  <c r="O25" i="68"/>
  <c r="O24" i="64"/>
  <c r="O55" i="64"/>
  <c r="O23" i="62"/>
  <c r="O39" i="66"/>
  <c r="O54" i="62"/>
  <c r="O45" i="67"/>
  <c r="O13" i="62"/>
  <c r="O50" i="68"/>
  <c r="O23" i="63"/>
  <c r="O55" i="65"/>
  <c r="O39" i="68"/>
  <c r="O34" i="68"/>
  <c r="M9" i="64"/>
  <c r="O39" i="64"/>
  <c r="O17" i="68"/>
  <c r="O33" i="63"/>
  <c r="O20" i="64"/>
  <c r="O25" i="64"/>
  <c r="O12" i="64"/>
  <c r="O47" i="69"/>
  <c r="O54" i="68"/>
  <c r="O19" i="63"/>
  <c r="O51" i="65"/>
  <c r="O44" i="62"/>
  <c r="O43" i="66"/>
  <c r="O36" i="65"/>
  <c r="O56" i="67"/>
  <c r="O33" i="64"/>
  <c r="O11" i="66"/>
  <c r="K2" i="61"/>
  <c r="P15" i="61"/>
  <c r="O8" i="62"/>
  <c r="M14" i="68"/>
  <c r="O14" i="68"/>
  <c r="O31" i="67"/>
  <c r="O18" i="69"/>
  <c r="K2" i="69"/>
  <c r="O29" i="69"/>
  <c r="O56" i="64"/>
  <c r="O41" i="64"/>
  <c r="P56" i="61"/>
  <c r="O53" i="62"/>
  <c r="O31" i="63"/>
  <c r="O40" i="66"/>
  <c r="O26" i="68"/>
  <c r="O16" i="64"/>
  <c r="O55" i="62"/>
  <c r="O51" i="63"/>
  <c r="O53" i="66"/>
  <c r="O44" i="65"/>
  <c r="O28" i="66"/>
  <c r="P33" i="61"/>
  <c r="O32" i="64"/>
  <c r="O19" i="66"/>
  <c r="O20" i="62"/>
  <c r="O47" i="66"/>
  <c r="O13" i="63"/>
  <c r="O38" i="62"/>
  <c r="O35" i="67"/>
  <c r="O46" i="65"/>
  <c r="M11" i="65"/>
  <c r="O11" i="65"/>
  <c r="O27" i="64"/>
  <c r="O41" i="66"/>
  <c r="P37" i="61"/>
  <c r="O26" i="62"/>
  <c r="O40" i="63"/>
  <c r="O27" i="65"/>
  <c r="O51" i="69"/>
  <c r="O21" i="63"/>
  <c r="O10" i="62"/>
  <c r="O44" i="67"/>
  <c r="P51" i="61"/>
  <c r="O35" i="64"/>
  <c r="O45" i="63"/>
  <c r="O50" i="63"/>
  <c r="O16" i="67"/>
  <c r="P19" i="61"/>
  <c r="O49" i="66"/>
  <c r="O44" i="69"/>
  <c r="O48" i="67"/>
  <c r="O20" i="66"/>
  <c r="O36" i="62"/>
  <c r="O22" i="65"/>
  <c r="L3" i="50"/>
  <c r="M3" i="50"/>
  <c r="F3" i="50"/>
  <c r="O48" i="62"/>
  <c r="O17" i="66"/>
  <c r="O7" i="62"/>
  <c r="N9" i="64"/>
  <c r="N8" i="63"/>
  <c r="D12" i="50"/>
  <c r="P61" i="69"/>
  <c r="P62" i="69"/>
  <c r="P57" i="69"/>
  <c r="P60" i="69"/>
  <c r="P58" i="69"/>
  <c r="P63" i="69"/>
  <c r="P68" i="69"/>
  <c r="P66" i="69"/>
  <c r="P69" i="69"/>
  <c r="P59" i="69"/>
  <c r="P67" i="69"/>
  <c r="P65" i="69"/>
  <c r="P64" i="69"/>
  <c r="P20" i="69"/>
  <c r="P19" i="69"/>
  <c r="P45" i="69"/>
  <c r="P32" i="69"/>
  <c r="P15" i="69"/>
  <c r="P33" i="69"/>
  <c r="P30" i="69"/>
  <c r="P36" i="69"/>
  <c r="P24" i="69"/>
  <c r="P55" i="69"/>
  <c r="P39" i="69"/>
  <c r="P14" i="69"/>
  <c r="P42" i="69"/>
  <c r="P38" i="69"/>
  <c r="P53" i="69"/>
  <c r="P40" i="69"/>
  <c r="P16" i="69"/>
  <c r="P23" i="69"/>
  <c r="P49" i="69"/>
  <c r="P48" i="69"/>
  <c r="P52" i="69"/>
  <c r="P43" i="69"/>
  <c r="P17" i="69"/>
  <c r="P28" i="69"/>
  <c r="P46" i="69"/>
  <c r="P54" i="69"/>
  <c r="P22" i="69"/>
  <c r="P56" i="69"/>
  <c r="P21" i="69"/>
  <c r="P38" i="62"/>
  <c r="P29" i="69"/>
  <c r="P7" i="62"/>
  <c r="K2" i="62"/>
  <c r="P44" i="69"/>
  <c r="P26" i="62"/>
  <c r="P20" i="62"/>
  <c r="P48" i="61"/>
  <c r="P16" i="61"/>
  <c r="P53" i="62"/>
  <c r="P32" i="61"/>
  <c r="P7" i="61"/>
  <c r="P30" i="61"/>
  <c r="P47" i="69"/>
  <c r="P12" i="61"/>
  <c r="P10" i="61"/>
  <c r="P29" i="61"/>
  <c r="P40" i="61"/>
  <c r="P9" i="61"/>
  <c r="P47" i="62"/>
  <c r="P18" i="61"/>
  <c r="P35" i="61"/>
  <c r="P28" i="61"/>
  <c r="P50" i="62"/>
  <c r="P47" i="61"/>
  <c r="P36" i="61"/>
  <c r="P20" i="61"/>
  <c r="O12" i="67"/>
  <c r="P32" i="62"/>
  <c r="P42" i="61"/>
  <c r="P34" i="62"/>
  <c r="P15" i="62"/>
  <c r="K2" i="66"/>
  <c r="P42" i="66"/>
  <c r="P11" i="66"/>
  <c r="P43" i="61"/>
  <c r="P39" i="61"/>
  <c r="P26" i="69"/>
  <c r="P17" i="61"/>
  <c r="P37" i="69"/>
  <c r="P25" i="62"/>
  <c r="P25" i="69"/>
  <c r="P50" i="69"/>
  <c r="P41" i="69"/>
  <c r="P28" i="62"/>
  <c r="P9" i="62"/>
  <c r="O8" i="63"/>
  <c r="P27" i="69"/>
  <c r="P29" i="62"/>
  <c r="P13" i="61"/>
  <c r="P55" i="61"/>
  <c r="P51" i="69"/>
  <c r="P48" i="62"/>
  <c r="P19" i="66"/>
  <c r="P28" i="66"/>
  <c r="P38" i="61"/>
  <c r="P49" i="61"/>
  <c r="P23" i="61"/>
  <c r="P18" i="69"/>
  <c r="P8" i="62"/>
  <c r="P14" i="61"/>
  <c r="P44" i="62"/>
  <c r="P52" i="61"/>
  <c r="P54" i="62"/>
  <c r="P39" i="66"/>
  <c r="P23" i="62"/>
  <c r="P22" i="61"/>
  <c r="K2" i="65"/>
  <c r="P11" i="65"/>
  <c r="P48" i="66"/>
  <c r="P43" i="62"/>
  <c r="P45" i="61"/>
  <c r="P34" i="61"/>
  <c r="P46" i="61"/>
  <c r="P54" i="66"/>
  <c r="P26" i="61"/>
  <c r="P54" i="61"/>
  <c r="P44" i="61"/>
  <c r="P34" i="69"/>
  <c r="P34" i="66"/>
  <c r="P50" i="66"/>
  <c r="P21" i="61"/>
  <c r="P8" i="61"/>
  <c r="P33" i="62"/>
  <c r="P17" i="66"/>
  <c r="P47" i="66"/>
  <c r="P40" i="66"/>
  <c r="D4" i="50"/>
  <c r="P6" i="61"/>
  <c r="P61" i="61"/>
  <c r="P63" i="61"/>
  <c r="P69" i="61"/>
  <c r="P68" i="61"/>
  <c r="P66" i="61"/>
  <c r="P67" i="61"/>
  <c r="P60" i="61"/>
  <c r="P58" i="61"/>
  <c r="P62" i="61"/>
  <c r="P59" i="61"/>
  <c r="P65" i="61"/>
  <c r="P57" i="61"/>
  <c r="P64" i="61"/>
  <c r="P41" i="61"/>
  <c r="P24" i="61"/>
  <c r="O9" i="64"/>
  <c r="P13" i="62"/>
  <c r="P53" i="61"/>
  <c r="P25" i="61"/>
  <c r="P50" i="61"/>
  <c r="P31" i="69"/>
  <c r="K2" i="68"/>
  <c r="P12" i="66"/>
  <c r="P11" i="62"/>
  <c r="P31" i="61"/>
  <c r="P55" i="66"/>
  <c r="P27" i="61"/>
  <c r="P35" i="69"/>
  <c r="P13" i="66"/>
  <c r="P11" i="61"/>
  <c r="D11" i="50"/>
  <c r="P60" i="68"/>
  <c r="P57" i="68"/>
  <c r="P65" i="68"/>
  <c r="P67" i="68"/>
  <c r="P61" i="68"/>
  <c r="P63" i="68"/>
  <c r="P64" i="68"/>
  <c r="P69" i="68"/>
  <c r="P59" i="68"/>
  <c r="P68" i="68"/>
  <c r="P66" i="68"/>
  <c r="P62" i="68"/>
  <c r="P58" i="68"/>
  <c r="P29" i="68"/>
  <c r="P19" i="68"/>
  <c r="P56" i="68"/>
  <c r="P15" i="68"/>
  <c r="P35" i="68"/>
  <c r="P53" i="68"/>
  <c r="P51" i="68"/>
  <c r="P27" i="68"/>
  <c r="P46" i="68"/>
  <c r="P33" i="68"/>
  <c r="P20" i="68"/>
  <c r="P41" i="68"/>
  <c r="P22" i="68"/>
  <c r="P23" i="68"/>
  <c r="P44" i="68"/>
  <c r="P16" i="68"/>
  <c r="P47" i="68"/>
  <c r="P48" i="68"/>
  <c r="P32" i="68"/>
  <c r="P21" i="68"/>
  <c r="P30" i="68"/>
  <c r="P53" i="65"/>
  <c r="P55" i="68"/>
  <c r="P52" i="68"/>
  <c r="P34" i="65"/>
  <c r="P52" i="65"/>
  <c r="P38" i="68"/>
  <c r="P70" i="61"/>
  <c r="P50" i="68"/>
  <c r="P54" i="68"/>
  <c r="P41" i="66"/>
  <c r="P20" i="66"/>
  <c r="P28" i="68"/>
  <c r="P46" i="66"/>
  <c r="P25" i="68"/>
  <c r="P55" i="65"/>
  <c r="P37" i="68"/>
  <c r="P28" i="65"/>
  <c r="K2" i="67"/>
  <c r="P12" i="67"/>
  <c r="D5" i="50"/>
  <c r="P62" i="62"/>
  <c r="P59" i="62"/>
  <c r="P66" i="62"/>
  <c r="P68" i="62"/>
  <c r="P65" i="62"/>
  <c r="P61" i="62"/>
  <c r="P67" i="62"/>
  <c r="P60" i="62"/>
  <c r="P69" i="62"/>
  <c r="P64" i="62"/>
  <c r="P63" i="62"/>
  <c r="P58" i="62"/>
  <c r="P57" i="62"/>
  <c r="P30" i="62"/>
  <c r="P45" i="62"/>
  <c r="P17" i="62"/>
  <c r="P27" i="62"/>
  <c r="P46" i="62"/>
  <c r="P22" i="62"/>
  <c r="P56" i="62"/>
  <c r="P16" i="62"/>
  <c r="P39" i="62"/>
  <c r="P37" i="62"/>
  <c r="P19" i="62"/>
  <c r="P24" i="62"/>
  <c r="P18" i="62"/>
  <c r="P12" i="62"/>
  <c r="P31" i="62"/>
  <c r="P40" i="62"/>
  <c r="P41" i="62"/>
  <c r="P21" i="62"/>
  <c r="P35" i="62"/>
  <c r="P49" i="62"/>
  <c r="P52" i="62"/>
  <c r="P51" i="62"/>
  <c r="P14" i="62"/>
  <c r="P42" i="62"/>
  <c r="P10" i="62"/>
  <c r="P70" i="62"/>
  <c r="P36" i="62"/>
  <c r="O4" i="50"/>
  <c r="P4" i="50"/>
  <c r="F4" i="50"/>
  <c r="L4" i="50"/>
  <c r="M4" i="50"/>
  <c r="L5" i="50"/>
  <c r="M5" i="50"/>
  <c r="P40" i="68"/>
  <c r="P27" i="65"/>
  <c r="P24" i="65"/>
  <c r="P46" i="65"/>
  <c r="P36" i="65"/>
  <c r="P56" i="65"/>
  <c r="P51" i="65"/>
  <c r="P36" i="68"/>
  <c r="P42" i="68"/>
  <c r="P13" i="68"/>
  <c r="K2" i="64"/>
  <c r="P43" i="68"/>
  <c r="P10" i="65"/>
  <c r="P34" i="68"/>
  <c r="P40" i="65"/>
  <c r="P41" i="65"/>
  <c r="P18" i="65"/>
  <c r="P49" i="68"/>
  <c r="D9" i="50"/>
  <c r="P65" i="66"/>
  <c r="P63" i="66"/>
  <c r="P59" i="66"/>
  <c r="P67" i="66"/>
  <c r="P68" i="66"/>
  <c r="P62" i="66"/>
  <c r="P58" i="66"/>
  <c r="P69" i="66"/>
  <c r="P57" i="66"/>
  <c r="P66" i="66"/>
  <c r="P64" i="66"/>
  <c r="P60" i="66"/>
  <c r="P61" i="66"/>
  <c r="P56" i="66"/>
  <c r="P52" i="66"/>
  <c r="P51" i="66"/>
  <c r="P33" i="66"/>
  <c r="P38" i="66"/>
  <c r="P16" i="66"/>
  <c r="P14" i="66"/>
  <c r="P70" i="66"/>
  <c r="P22" i="66"/>
  <c r="P25" i="66"/>
  <c r="P36" i="66"/>
  <c r="P31" i="66"/>
  <c r="P44" i="66"/>
  <c r="P30" i="66"/>
  <c r="P37" i="66"/>
  <c r="P15" i="66"/>
  <c r="P32" i="66"/>
  <c r="P18" i="66"/>
  <c r="P21" i="66"/>
  <c r="P27" i="66"/>
  <c r="P23" i="66"/>
  <c r="P29" i="66"/>
  <c r="P26" i="66"/>
  <c r="P35" i="66"/>
  <c r="P49" i="66"/>
  <c r="P13" i="65"/>
  <c r="P24" i="66"/>
  <c r="P45" i="66"/>
  <c r="P39" i="68"/>
  <c r="P70" i="69"/>
  <c r="D8" i="50"/>
  <c r="P69" i="65"/>
  <c r="P66" i="65"/>
  <c r="P57" i="65"/>
  <c r="P61" i="65"/>
  <c r="P65" i="65"/>
  <c r="P63" i="65"/>
  <c r="P59" i="65"/>
  <c r="P62" i="65"/>
  <c r="P68" i="65"/>
  <c r="P64" i="65"/>
  <c r="P67" i="65"/>
  <c r="P60" i="65"/>
  <c r="P58" i="65"/>
  <c r="P54" i="65"/>
  <c r="P45" i="65"/>
  <c r="P21" i="65"/>
  <c r="P20" i="65"/>
  <c r="P12" i="65"/>
  <c r="P33" i="65"/>
  <c r="P32" i="65"/>
  <c r="P39" i="65"/>
  <c r="P19" i="65"/>
  <c r="P25" i="65"/>
  <c r="P35" i="65"/>
  <c r="P49" i="65"/>
  <c r="P23" i="65"/>
  <c r="P17" i="65"/>
  <c r="P15" i="65"/>
  <c r="P47" i="65"/>
  <c r="P43" i="65"/>
  <c r="P14" i="65"/>
  <c r="P30" i="65"/>
  <c r="P50" i="65"/>
  <c r="P16" i="65"/>
  <c r="P37" i="65"/>
  <c r="P48" i="65"/>
  <c r="P26" i="65"/>
  <c r="P42" i="65"/>
  <c r="P31" i="65"/>
  <c r="P38" i="65"/>
  <c r="P53" i="66"/>
  <c r="P18" i="68"/>
  <c r="P45" i="68"/>
  <c r="K2" i="63"/>
  <c r="P8" i="63"/>
  <c r="P29" i="65"/>
  <c r="P14" i="68"/>
  <c r="P31" i="68"/>
  <c r="P24" i="68"/>
  <c r="P43" i="66"/>
  <c r="P26" i="68"/>
  <c r="P22" i="65"/>
  <c r="P17" i="68"/>
  <c r="P44" i="65"/>
  <c r="P55" i="62"/>
  <c r="O12" i="50"/>
  <c r="P12" i="50"/>
  <c r="G12" i="50"/>
  <c r="F12" i="50"/>
  <c r="P70" i="65"/>
  <c r="D7" i="50"/>
  <c r="P65" i="64"/>
  <c r="P67" i="64"/>
  <c r="P66" i="64"/>
  <c r="P64" i="64"/>
  <c r="P69" i="64"/>
  <c r="P62" i="64"/>
  <c r="P58" i="64"/>
  <c r="P60" i="64"/>
  <c r="P57" i="64"/>
  <c r="P68" i="64"/>
  <c r="P63" i="64"/>
  <c r="P59" i="64"/>
  <c r="P61" i="64"/>
  <c r="P40" i="64"/>
  <c r="P26" i="64"/>
  <c r="P13" i="64"/>
  <c r="P21" i="64"/>
  <c r="P36" i="64"/>
  <c r="P11" i="64"/>
  <c r="P29" i="64"/>
  <c r="P43" i="64"/>
  <c r="P42" i="64"/>
  <c r="P38" i="64"/>
  <c r="P45" i="64"/>
  <c r="P46" i="64"/>
  <c r="P51" i="64"/>
  <c r="P31" i="64"/>
  <c r="P17" i="64"/>
  <c r="P50" i="64"/>
  <c r="P37" i="64"/>
  <c r="P52" i="64"/>
  <c r="P10" i="64"/>
  <c r="P22" i="64"/>
  <c r="P15" i="64"/>
  <c r="P12" i="64"/>
  <c r="P19" i="64"/>
  <c r="P27" i="64"/>
  <c r="P48" i="64"/>
  <c r="P47" i="64"/>
  <c r="P23" i="64"/>
  <c r="P41" i="64"/>
  <c r="P44" i="64"/>
  <c r="P14" i="64"/>
  <c r="P16" i="64"/>
  <c r="P35" i="64"/>
  <c r="P39" i="64"/>
  <c r="P55" i="64"/>
  <c r="P34" i="64"/>
  <c r="P18" i="64"/>
  <c r="P32" i="64"/>
  <c r="P56" i="64"/>
  <c r="P25" i="64"/>
  <c r="P33" i="64"/>
  <c r="P24" i="64"/>
  <c r="P30" i="64"/>
  <c r="P54" i="64"/>
  <c r="P28" i="64"/>
  <c r="P20" i="64"/>
  <c r="P49" i="64"/>
  <c r="P53" i="64"/>
  <c r="R5" i="50"/>
  <c r="S5" i="50"/>
  <c r="R6" i="50"/>
  <c r="S6" i="50"/>
  <c r="F5" i="50"/>
  <c r="R9" i="50"/>
  <c r="S9" i="50"/>
  <c r="R10" i="50"/>
  <c r="S10" i="50"/>
  <c r="F9" i="50"/>
  <c r="D6" i="50"/>
  <c r="P68" i="63"/>
  <c r="P61" i="63"/>
  <c r="P67" i="63"/>
  <c r="P58" i="63"/>
  <c r="P69" i="63"/>
  <c r="P62" i="63"/>
  <c r="P66" i="63"/>
  <c r="P59" i="63"/>
  <c r="P57" i="63"/>
  <c r="P65" i="63"/>
  <c r="P60" i="63"/>
  <c r="P63" i="63"/>
  <c r="P64" i="63"/>
  <c r="P49" i="63"/>
  <c r="P37" i="63"/>
  <c r="P25" i="63"/>
  <c r="P55" i="63"/>
  <c r="P18" i="63"/>
  <c r="P24" i="63"/>
  <c r="P27" i="63"/>
  <c r="P44" i="63"/>
  <c r="P47" i="63"/>
  <c r="P42" i="63"/>
  <c r="P53" i="63"/>
  <c r="P26" i="63"/>
  <c r="P20" i="63"/>
  <c r="P32" i="63"/>
  <c r="P12" i="63"/>
  <c r="P39" i="63"/>
  <c r="P54" i="63"/>
  <c r="P28" i="63"/>
  <c r="P11" i="63"/>
  <c r="P43" i="63"/>
  <c r="P48" i="63"/>
  <c r="P40" i="63"/>
  <c r="P9" i="63"/>
  <c r="P70" i="63"/>
  <c r="P10" i="63"/>
  <c r="P41" i="63"/>
  <c r="P50" i="63"/>
  <c r="P51" i="63"/>
  <c r="P33" i="63"/>
  <c r="P56" i="63"/>
  <c r="P29" i="63"/>
  <c r="P15" i="63"/>
  <c r="P35" i="63"/>
  <c r="P22" i="63"/>
  <c r="P45" i="63"/>
  <c r="P13" i="63"/>
  <c r="P52" i="63"/>
  <c r="P17" i="63"/>
  <c r="P23" i="63"/>
  <c r="P30" i="63"/>
  <c r="P34" i="63"/>
  <c r="P21" i="63"/>
  <c r="P31" i="63"/>
  <c r="P19" i="63"/>
  <c r="P46" i="63"/>
  <c r="P14" i="63"/>
  <c r="P36" i="63"/>
  <c r="P38" i="63"/>
  <c r="P16" i="63"/>
  <c r="O8" i="50"/>
  <c r="P8" i="50"/>
  <c r="G8" i="50"/>
  <c r="F8" i="50"/>
  <c r="O10" i="50"/>
  <c r="P10" i="50"/>
  <c r="O9" i="50"/>
  <c r="P9" i="50"/>
  <c r="P9" i="64"/>
  <c r="P70" i="64"/>
  <c r="O5" i="50"/>
  <c r="P5" i="50"/>
  <c r="P70" i="68"/>
  <c r="D10" i="50"/>
  <c r="P64" i="67"/>
  <c r="P57" i="67"/>
  <c r="P65" i="67"/>
  <c r="P66" i="67"/>
  <c r="P69" i="67"/>
  <c r="P58" i="67"/>
  <c r="P68" i="67"/>
  <c r="P67" i="67"/>
  <c r="P61" i="67"/>
  <c r="P60" i="67"/>
  <c r="P63" i="67"/>
  <c r="P62" i="67"/>
  <c r="P59" i="67"/>
  <c r="P50" i="67"/>
  <c r="P20" i="67"/>
  <c r="P42" i="67"/>
  <c r="P46" i="67"/>
  <c r="P38" i="67"/>
  <c r="P41" i="67"/>
  <c r="P40" i="67"/>
  <c r="P17" i="67"/>
  <c r="P19" i="67"/>
  <c r="P36" i="67"/>
  <c r="P54" i="67"/>
  <c r="P34" i="67"/>
  <c r="P43" i="67"/>
  <c r="P55" i="67"/>
  <c r="P24" i="67"/>
  <c r="P28" i="67"/>
  <c r="P18" i="67"/>
  <c r="P37" i="67"/>
  <c r="P30" i="67"/>
  <c r="P25" i="67"/>
  <c r="P49" i="67"/>
  <c r="P53" i="67"/>
  <c r="P23" i="67"/>
  <c r="P45" i="67"/>
  <c r="P35" i="67"/>
  <c r="P48" i="67"/>
  <c r="P31" i="67"/>
  <c r="P22" i="67"/>
  <c r="P44" i="67"/>
  <c r="P56" i="67"/>
  <c r="P33" i="67"/>
  <c r="P21" i="67"/>
  <c r="P29" i="67"/>
  <c r="P15" i="67"/>
  <c r="P26" i="67"/>
  <c r="P51" i="67"/>
  <c r="P13" i="67"/>
  <c r="P70" i="67"/>
  <c r="P47" i="67"/>
  <c r="P52" i="67"/>
  <c r="P14" i="67"/>
  <c r="P16" i="67"/>
  <c r="P27" i="67"/>
  <c r="P39" i="67"/>
  <c r="P32" i="67"/>
  <c r="F11" i="50"/>
  <c r="L11" i="50"/>
  <c r="M11" i="50"/>
  <c r="G11" i="50"/>
  <c r="L12" i="50"/>
  <c r="M12" i="50"/>
  <c r="F10" i="50"/>
  <c r="U10" i="50"/>
  <c r="V10" i="50"/>
  <c r="G10" i="50"/>
  <c r="G9" i="50"/>
  <c r="G5" i="50"/>
  <c r="U6" i="50"/>
  <c r="V6" i="50"/>
  <c r="G6" i="50"/>
  <c r="F6" i="50"/>
  <c r="O6" i="50"/>
  <c r="P6" i="50"/>
  <c r="G4" i="50"/>
  <c r="L6" i="50"/>
  <c r="M6" i="50"/>
  <c r="G3" i="50"/>
  <c r="L7" i="50"/>
  <c r="M7" i="50"/>
  <c r="L8" i="50"/>
  <c r="M8" i="50"/>
  <c r="L9" i="50"/>
  <c r="M9" i="50"/>
  <c r="L10" i="50"/>
  <c r="M10" i="50"/>
  <c r="F7" i="50"/>
  <c r="G7" i="50"/>
</calcChain>
</file>

<file path=xl/sharedStrings.xml><?xml version="1.0" encoding="utf-8"?>
<sst xmlns="http://schemas.openxmlformats.org/spreadsheetml/2006/main" count="309" uniqueCount="47">
  <si>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</si>
  <si>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</si>
  <si>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</si>
  <si>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</si>
  <si>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</si>
  <si>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</si>
  <si>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</si>
  <si>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Health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</si>
  <si>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</si>
  <si>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</si>
  <si>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</si>
  <si>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</si>
  <si>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</si>
  <si>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</si>
  <si>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Gross Costs</t>
  </si>
  <si>
    <t>Return to Education</t>
  </si>
  <si>
    <t>Gross Benefits | Completion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</si>
  <si>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</si>
  <si>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</si>
  <si>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</si>
  <si>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</si>
  <si>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</si>
  <si>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</si>
  <si>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</si>
  <si>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</si>
  <si>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</si>
  <si>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</si>
  <si>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</si>
  <si>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</si>
  <si>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</si>
  <si>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</si>
  <si>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</si>
  <si>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</si>
  <si>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</si>
  <si>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</si>
  <si>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</si>
  <si>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</si>
  <si>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</si>
  <si>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</si>
  <si>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</si>
  <si>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</si>
  <si>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</si>
  <si>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</si>
  <si>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</si>
  <si>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</si>
  <si>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</si>
  <si>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All other variables from meta.xls and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</si>
</sst>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8" formatCode="0.000"/>
    <numFmt numFmtId="170" formatCode="0.0000000"/>
    <numFmt numFmtId="171" formatCode="0.0000"/>
    <numFmt numFmtId="173" formatCode="0.0"/>
    <numFmt numFmtId="174" formatCode="0.0%"/>
  </numFmts>
  <fonts count="6" x14ac:knownFonts="1">
    <font>
      <sz val="10"/>
      <name val="Arial"/>
      <family val="2"/>
    </font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168" fontId="3" fillId="0" borderId="0" applyFont="0" applyAlignment="0"/>
    <xf numFmtId="3" fontId="3" fillId="0" borderId="0"/>
    <xf numFmtId="1" fontId="3" fillId="0" borderId="0"/>
    <xf numFmtId="174" fontId="3" fillId="0" borderId="0"/>
  </cellStyleXfs>
  <cellXfs count="27">
    <xf numFmtId="0" fontId="0" fillId="0" borderId="0" xfId="0"/>
    <xf numFmtId="168" fontId="0" fillId="0" borderId="0" xfId="0" applyNumberFormat="1"/>
    <xf numFmtId="168" fontId="3" fillId="0" borderId="0" xfId="0" applyNumberFormat="1" applyFont="1"/>
    <xf numFmtId="168" fontId="4" fillId="0" borderId="0" xfId="0" applyNumberFormat="1" applyFont="1"/>
    <xf numFmtId="170" fontId="0" fillId="0" borderId="0" xfId="0" applyNumberFormat="1"/>
    <xf numFmtId="1" fontId="0" fillId="0" borderId="0" xfId="0" applyNumberFormat="1"/>
    <xf numFmtId="1" fontId="4" fillId="0" borderId="0" xfId="0" applyNumberFormat="1" applyFont="1"/>
    <xf numFmtId="171" fontId="0" fillId="0" borderId="0" xfId="0" applyNumberFormat="1"/>
    <xf numFmtId="1" fontId="3" fillId="0" borderId="0" xfId="0" applyNumberFormat="1" applyFont="1"/>
    <xf numFmtId="168" fontId="1" fillId="0" borderId="0" xfId="0" applyNumberFormat="1" applyFont="1"/>
    <xf numFmtId="0" fontId="1" fillId="0" borderId="0" xfId="0" applyFont="1"/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 applyAlignment="1">
      <alignment vertical="top" wrapText="1"/>
    </xf>
    <xf numFmtId="168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73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8" fontId="0" fillId="0" borderId="0" xfId="0" applyNumberFormat="1" applyFont="1"/>
    <xf numFmtId="3" fontId="3" fillId="0" borderId="0" xfId="2"/>
    <xf numFmtId="1" fontId="3" fillId="0" borderId="0" xfId="3"/>
    <xf numFmtId="168" fontId="0" fillId="0" borderId="0" xfId="1" applyFont="1" applyAlignment="1">
      <alignment horizontal="right" vertical="center"/>
    </xf>
    <xf numFmtId="168" fontId="1" fillId="0" borderId="0" xfId="1" applyFont="1" applyAlignment="1">
      <alignment vertical="top" wrapText="1"/>
    </xf>
    <xf numFmtId="168" fontId="0" fillId="0" borderId="0" xfId="1" applyFont="1"/>
  </cellXfs>
  <cellStyles count="5">
    <cellStyle name="3Decimals" xfId="1"/>
    <cellStyle name="NoDecimals" xfId="2"/>
    <cellStyle name="NoDecimalsNoComma" xfId="3"/>
    <cellStyle name="Normal" xfId="0" builtinId="0" customBuiltin="1"/>
    <cellStyle name="PercentOneDecimal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tabSelected="1" workbookViewId="0">
      <selection activeCell="F16" sqref="F16"/>
    </sheetView>
  </sheetViews>
  <sheetFormatPr defaultRowHeight="12.75" x14ac:dyDescent="0.2"/>
  <cols>
    <col min="1" max="1" width="9.140625" style="19"/>
    <col min="2" max="3" width="12.42578125" style="9" customWidth="1"/>
    <col min="4" max="6" width="9.140625" style="9"/>
    <col min="7" max="7" width="9.5703125" style="9" customWidth="1"/>
    <col min="8" max="9" width="9.140625" style="9"/>
    <col min="10" max="10" width="9.5703125" style="9" customWidth="1"/>
    <col min="11" max="11" width="9.140625" style="10"/>
    <col min="12" max="16384" width="9.140625" style="9"/>
  </cols>
  <sheetData>
    <row r="1" spans="1:21" x14ac:dyDescent="0.2">
      <c r="A1" s="19" t="s">
        <v>5</v>
      </c>
      <c r="B1" s="21" t="s">
        <v>38</v>
      </c>
      <c r="C1" s="21" t="s">
        <v>39</v>
      </c>
      <c r="D1" s="9" t="s">
        <v>10</v>
      </c>
      <c r="E1" s="9" t="s">
        <v>9</v>
      </c>
      <c r="F1" s="21" t="s">
        <v>45</v>
      </c>
      <c r="G1" s="9" t="s">
        <v>3</v>
      </c>
      <c r="H1" s="9" t="s">
        <v>4</v>
      </c>
      <c r="K1" s="10" t="s">
        <v>19</v>
      </c>
      <c r="L1" s="9" t="s">
        <v>1</v>
      </c>
      <c r="O1" s="9" t="s">
        <v>42</v>
      </c>
      <c r="P1" s="9" t="s">
        <v>43</v>
      </c>
      <c r="Q1" s="9" t="s">
        <v>44</v>
      </c>
    </row>
    <row r="2" spans="1:21" x14ac:dyDescent="0.2">
      <c r="A2" s="19">
        <v>8</v>
      </c>
      <c r="B2" s="20">
        <v>42033</v>
      </c>
      <c r="C2" s="20">
        <v>18568</v>
      </c>
      <c r="D2" s="24">
        <v>5.7000000000000002E-2</v>
      </c>
      <c r="E2" s="24">
        <v>1</v>
      </c>
      <c r="F2" s="25">
        <v>1</v>
      </c>
      <c r="G2" s="9">
        <v>2.5000000000000001E-2</v>
      </c>
      <c r="H2" s="11">
        <f>AVERAGE(L2:L53)</f>
        <v>2.0085479604911836</v>
      </c>
      <c r="I2" s="14"/>
      <c r="J2" s="19"/>
      <c r="K2" s="10">
        <v>0</v>
      </c>
      <c r="L2" s="9">
        <f t="shared" ref="L2:L33" si="0">(1+experiencepremium)^K2</f>
        <v>1</v>
      </c>
      <c r="O2" s="23">
        <v>0</v>
      </c>
      <c r="P2" s="23">
        <v>3662</v>
      </c>
      <c r="Q2" s="9">
        <v>0.28000000000000003</v>
      </c>
    </row>
    <row r="3" spans="1:21" x14ac:dyDescent="0.2">
      <c r="A3" s="19">
        <v>9</v>
      </c>
      <c r="B3" s="20">
        <v>43791</v>
      </c>
      <c r="C3" s="20">
        <v>19345</v>
      </c>
      <c r="D3" s="24">
        <v>5.3999999999999999E-2</v>
      </c>
      <c r="E3" s="24">
        <v>0.98599999999999999</v>
      </c>
      <c r="F3" s="25">
        <v>1</v>
      </c>
      <c r="H3" s="11">
        <f>AVERAGE(L2:L52)</f>
        <v>1.978852107996969</v>
      </c>
      <c r="I3" s="14"/>
      <c r="J3" s="19"/>
      <c r="K3" s="10">
        <v>1</v>
      </c>
      <c r="L3" s="9">
        <f t="shared" si="0"/>
        <v>1.0249999999999999</v>
      </c>
      <c r="P3" s="16"/>
      <c r="Q3" s="16"/>
      <c r="T3" s="16"/>
      <c r="U3" s="16"/>
    </row>
    <row r="4" spans="1:21" x14ac:dyDescent="0.2">
      <c r="A4" s="19">
        <v>10</v>
      </c>
      <c r="B4" s="20">
        <v>45623</v>
      </c>
      <c r="C4" s="20">
        <v>20154</v>
      </c>
      <c r="D4" s="24">
        <v>5.0999999999999997E-2</v>
      </c>
      <c r="E4" s="24">
        <v>0.98599999999999999</v>
      </c>
      <c r="F4" s="25">
        <v>1</v>
      </c>
      <c r="H4" s="11">
        <f>AVERAGE(L2:L51)</f>
        <v>1.9496869757628374</v>
      </c>
      <c r="I4" s="14"/>
      <c r="J4" s="19"/>
      <c r="K4" s="10">
        <v>2</v>
      </c>
      <c r="L4" s="9">
        <f t="shared" si="0"/>
        <v>1.0506249999999999</v>
      </c>
      <c r="P4" s="16"/>
      <c r="Q4" s="16"/>
      <c r="T4" s="16"/>
      <c r="U4" s="16"/>
    </row>
    <row r="5" spans="1:21" x14ac:dyDescent="0.2">
      <c r="A5" s="19">
        <v>11</v>
      </c>
      <c r="B5" s="20">
        <v>47531</v>
      </c>
      <c r="C5" s="20">
        <v>20997</v>
      </c>
      <c r="D5" s="24">
        <v>4.9000000000000002E-2</v>
      </c>
      <c r="E5" s="24">
        <v>0.98599999999999999</v>
      </c>
      <c r="F5" s="25">
        <v>1</v>
      </c>
      <c r="H5" s="11">
        <f>AVERAGE(L2:L50)</f>
        <v>1.9210422854781857</v>
      </c>
      <c r="I5" s="14"/>
      <c r="J5" s="19"/>
      <c r="K5" s="10">
        <v>3</v>
      </c>
      <c r="L5" s="9">
        <f t="shared" si="0"/>
        <v>1.0768906249999999</v>
      </c>
      <c r="P5" s="16"/>
      <c r="Q5" s="16"/>
      <c r="T5" s="16"/>
      <c r="U5" s="16"/>
    </row>
    <row r="6" spans="1:21" x14ac:dyDescent="0.2">
      <c r="A6" s="19">
        <v>12</v>
      </c>
      <c r="B6" s="20">
        <v>54292</v>
      </c>
      <c r="C6" s="20">
        <v>23984</v>
      </c>
      <c r="D6" s="24">
        <v>4.1000000000000002E-2</v>
      </c>
      <c r="E6" s="24">
        <v>0.98599999999999999</v>
      </c>
      <c r="F6" s="25">
        <v>1</v>
      </c>
      <c r="H6" s="11">
        <f>AVERAGE(L2:L49)</f>
        <v>1.8929079672445346</v>
      </c>
      <c r="I6" s="14"/>
      <c r="J6" s="19"/>
      <c r="K6" s="10">
        <v>4</v>
      </c>
      <c r="L6" s="9">
        <f t="shared" si="0"/>
        <v>1.1038128906249998</v>
      </c>
      <c r="P6" s="16"/>
      <c r="Q6" s="16"/>
      <c r="T6" s="16"/>
      <c r="U6" s="16"/>
    </row>
    <row r="7" spans="1:21" x14ac:dyDescent="0.2">
      <c r="A7" s="19">
        <v>13</v>
      </c>
      <c r="B7" s="20">
        <v>56457</v>
      </c>
      <c r="C7" s="20">
        <v>24807</v>
      </c>
      <c r="D7" s="24">
        <v>0.04</v>
      </c>
      <c r="E7" s="24">
        <v>0.90300000000000002</v>
      </c>
      <c r="F7" s="25">
        <v>1</v>
      </c>
      <c r="H7" s="11">
        <f>AVERAGE(L2:L48)</f>
        <v>1.8652741552202943</v>
      </c>
      <c r="I7" s="14"/>
      <c r="J7" s="19"/>
      <c r="K7" s="10">
        <v>5</v>
      </c>
      <c r="L7" s="9">
        <f t="shared" si="0"/>
        <v>1.1314082128906247</v>
      </c>
      <c r="P7" s="16"/>
      <c r="Q7" s="16"/>
      <c r="T7" s="16"/>
      <c r="U7" s="16"/>
    </row>
    <row r="8" spans="1:21" x14ac:dyDescent="0.2">
      <c r="A8" s="19">
        <v>14</v>
      </c>
      <c r="B8" s="20">
        <v>58707</v>
      </c>
      <c r="C8" s="20">
        <v>25659</v>
      </c>
      <c r="D8" s="24">
        <v>3.7999999999999999E-2</v>
      </c>
      <c r="E8" s="24">
        <v>0.90300000000000002</v>
      </c>
      <c r="F8" s="25">
        <v>1</v>
      </c>
      <c r="H8" s="11">
        <f>AVERAGE(L2:L47)</f>
        <v>1.8381311833585117</v>
      </c>
      <c r="I8" s="14"/>
      <c r="J8" s="19"/>
      <c r="K8" s="10">
        <v>6</v>
      </c>
      <c r="L8" s="9">
        <f t="shared" si="0"/>
        <v>1.1596934182128902</v>
      </c>
      <c r="P8" s="16"/>
      <c r="Q8" s="16"/>
      <c r="T8" s="16"/>
      <c r="U8" s="16"/>
    </row>
    <row r="9" spans="1:21" x14ac:dyDescent="0.2">
      <c r="A9" s="19">
        <v>15</v>
      </c>
      <c r="B9" s="20">
        <v>61047</v>
      </c>
      <c r="C9" s="20">
        <v>26540</v>
      </c>
      <c r="D9" s="24">
        <v>3.6999999999999998E-2</v>
      </c>
      <c r="E9" s="24">
        <v>0.90300000000000002</v>
      </c>
      <c r="F9" s="25">
        <v>1</v>
      </c>
      <c r="H9" s="11">
        <f>AVERAGE(L2:L46)</f>
        <v>1.8114695812355892</v>
      </c>
      <c r="I9" s="14"/>
      <c r="J9" s="19"/>
      <c r="K9" s="10">
        <v>7</v>
      </c>
      <c r="L9" s="9">
        <f t="shared" si="0"/>
        <v>1.1886857536682125</v>
      </c>
      <c r="P9" s="16"/>
      <c r="Q9" s="16"/>
      <c r="T9" s="16"/>
      <c r="U9" s="16"/>
    </row>
    <row r="10" spans="1:21" x14ac:dyDescent="0.2">
      <c r="A10" s="19">
        <v>16</v>
      </c>
      <c r="B10" s="20">
        <v>77353</v>
      </c>
      <c r="C10" s="20">
        <v>32646</v>
      </c>
      <c r="D10" s="24">
        <v>0.03</v>
      </c>
      <c r="E10" s="24">
        <v>0.90300000000000002</v>
      </c>
      <c r="F10" s="25">
        <v>1</v>
      </c>
      <c r="H10" s="11">
        <f>AVERAGE(L2:L45)</f>
        <v>1.7852800699689915</v>
      </c>
      <c r="I10" s="14"/>
      <c r="J10" s="19"/>
      <c r="K10" s="10">
        <v>8</v>
      </c>
      <c r="L10" s="9">
        <f t="shared" si="0"/>
        <v>1.2184028975099177</v>
      </c>
      <c r="P10" s="16"/>
      <c r="Q10" s="16"/>
      <c r="T10" s="16"/>
      <c r="U10" s="16"/>
    </row>
    <row r="11" spans="1:21" x14ac:dyDescent="0.2">
      <c r="A11" s="19">
        <v>17</v>
      </c>
      <c r="B11" s="20">
        <v>78968</v>
      </c>
      <c r="C11" s="20">
        <v>33191</v>
      </c>
      <c r="D11" s="24">
        <v>0.03</v>
      </c>
      <c r="E11" s="24">
        <v>0.70699999999999996</v>
      </c>
      <c r="F11" s="25">
        <v>1</v>
      </c>
      <c r="H11" s="11">
        <f>AVERAGE(L2:L44)</f>
        <v>1.7595535582220223</v>
      </c>
      <c r="I11" s="14"/>
      <c r="J11" s="19"/>
      <c r="K11" s="10">
        <v>9</v>
      </c>
      <c r="L11" s="9">
        <f t="shared" si="0"/>
        <v>1.2488629699476654</v>
      </c>
      <c r="P11" s="16"/>
      <c r="Q11" s="16"/>
      <c r="T11" s="16"/>
      <c r="U11" s="16"/>
    </row>
    <row r="12" spans="1:21" x14ac:dyDescent="0.2">
      <c r="A12" s="19">
        <v>18</v>
      </c>
      <c r="B12" s="20">
        <v>90018</v>
      </c>
      <c r="C12" s="20">
        <v>36907</v>
      </c>
      <c r="D12" s="24">
        <v>2.7E-2</v>
      </c>
      <c r="E12" s="24">
        <v>0.70699999999999996</v>
      </c>
      <c r="F12" s="25">
        <v>1</v>
      </c>
      <c r="H12" s="11">
        <f>AVERAGE(L2:L43)</f>
        <v>1.7342811382937739</v>
      </c>
      <c r="I12" s="14"/>
      <c r="J12" s="19"/>
      <c r="K12" s="10">
        <v>10</v>
      </c>
      <c r="L12" s="9">
        <f t="shared" si="0"/>
        <v>1.2800845441963571</v>
      </c>
      <c r="P12" s="16"/>
      <c r="Q12" s="16"/>
      <c r="T12" s="16"/>
      <c r="U12" s="16"/>
    </row>
    <row r="13" spans="1:21" x14ac:dyDescent="0.2">
      <c r="B13"/>
      <c r="C13"/>
      <c r="K13" s="10">
        <v>11</v>
      </c>
      <c r="L13" s="9">
        <f t="shared" si="0"/>
        <v>1.312086657801266</v>
      </c>
    </row>
    <row r="14" spans="1:21" x14ac:dyDescent="0.2">
      <c r="B14" s="15"/>
      <c r="C14" s="15"/>
      <c r="D14" s="17"/>
      <c r="E14" s="17"/>
      <c r="K14" s="10">
        <v>12</v>
      </c>
      <c r="L14" s="9">
        <f t="shared" si="0"/>
        <v>1.3448888242462975</v>
      </c>
    </row>
    <row r="15" spans="1:21" ht="14.25" x14ac:dyDescent="0.2">
      <c r="B15" s="15"/>
      <c r="C15" s="15"/>
      <c r="D15" s="18"/>
      <c r="E15" s="17"/>
      <c r="K15" s="10">
        <v>13</v>
      </c>
      <c r="L15" s="9">
        <f t="shared" si="0"/>
        <v>1.3785110448524549</v>
      </c>
    </row>
    <row r="16" spans="1:21" ht="14.25" x14ac:dyDescent="0.2">
      <c r="B16" s="15"/>
      <c r="C16" s="15"/>
      <c r="D16" s="18"/>
      <c r="E16" s="17"/>
      <c r="F16" s="21" t="s">
        <v>46</v>
      </c>
      <c r="K16" s="10">
        <v>14</v>
      </c>
      <c r="L16" s="9">
        <f t="shared" si="0"/>
        <v>1.4129738209737661</v>
      </c>
    </row>
    <row r="17" spans="2:12" ht="14.25" x14ac:dyDescent="0.2">
      <c r="B17" s="15"/>
      <c r="C17" s="15"/>
      <c r="D17" s="18"/>
      <c r="E17" s="17"/>
      <c r="K17" s="10">
        <v>15</v>
      </c>
      <c r="L17" s="9">
        <f t="shared" si="0"/>
        <v>1.4482981664981105</v>
      </c>
    </row>
    <row r="18" spans="2:12" ht="14.25" x14ac:dyDescent="0.2">
      <c r="B18" s="15"/>
      <c r="C18" s="15"/>
      <c r="D18" s="18"/>
      <c r="E18" s="17"/>
      <c r="K18" s="10">
        <v>16</v>
      </c>
      <c r="L18" s="9">
        <f t="shared" si="0"/>
        <v>1.4845056206605631</v>
      </c>
    </row>
    <row r="19" spans="2:12" ht="14.25" x14ac:dyDescent="0.2">
      <c r="B19" s="15"/>
      <c r="C19" s="15"/>
      <c r="D19" s="18"/>
      <c r="E19" s="17"/>
      <c r="K19" s="10">
        <v>17</v>
      </c>
      <c r="L19" s="9">
        <f t="shared" si="0"/>
        <v>1.521618261177077</v>
      </c>
    </row>
    <row r="20" spans="2:12" ht="14.25" x14ac:dyDescent="0.2">
      <c r="B20" s="15"/>
      <c r="C20" s="15"/>
      <c r="D20" s="18"/>
      <c r="E20" s="17"/>
      <c r="K20" s="10">
        <v>18</v>
      </c>
      <c r="L20" s="9">
        <f t="shared" si="0"/>
        <v>1.559658717706504</v>
      </c>
    </row>
    <row r="21" spans="2:12" ht="14.25" x14ac:dyDescent="0.2">
      <c r="B21" s="15"/>
      <c r="C21" s="15"/>
      <c r="D21" s="18"/>
      <c r="E21" s="17"/>
      <c r="K21" s="10">
        <v>19</v>
      </c>
      <c r="L21" s="9">
        <f t="shared" si="0"/>
        <v>1.5986501856491666</v>
      </c>
    </row>
    <row r="22" spans="2:12" ht="14.25" x14ac:dyDescent="0.2">
      <c r="B22" s="15"/>
      <c r="C22" s="15"/>
      <c r="D22" s="18"/>
      <c r="E22" s="17"/>
      <c r="K22" s="10">
        <v>20</v>
      </c>
      <c r="L22" s="9">
        <f t="shared" si="0"/>
        <v>1.6386164402903955</v>
      </c>
    </row>
    <row r="23" spans="2:12" ht="14.25" x14ac:dyDescent="0.2">
      <c r="B23" s="15"/>
      <c r="C23" s="15"/>
      <c r="D23" s="18"/>
      <c r="E23" s="17"/>
      <c r="K23" s="10">
        <v>21</v>
      </c>
      <c r="L23" s="9">
        <f t="shared" si="0"/>
        <v>1.6795818512976552</v>
      </c>
    </row>
    <row r="24" spans="2:12" ht="14.25" x14ac:dyDescent="0.2">
      <c r="B24" s="15"/>
      <c r="C24" s="15"/>
      <c r="D24" s="18"/>
      <c r="E24" s="17"/>
      <c r="K24" s="10">
        <v>22</v>
      </c>
      <c r="L24" s="9">
        <f t="shared" si="0"/>
        <v>1.7215713975800966</v>
      </c>
    </row>
    <row r="25" spans="2:12" ht="14.25" x14ac:dyDescent="0.2">
      <c r="B25" s="15"/>
      <c r="C25" s="15"/>
      <c r="D25" s="18"/>
      <c r="E25" s="17"/>
      <c r="K25" s="10">
        <v>23</v>
      </c>
      <c r="L25" s="9">
        <f t="shared" si="0"/>
        <v>1.7646106825195991</v>
      </c>
    </row>
    <row r="26" spans="2:12" x14ac:dyDescent="0.2">
      <c r="B26" s="15"/>
      <c r="C26" s="15"/>
      <c r="D26" s="17"/>
      <c r="E26" s="17"/>
      <c r="K26" s="10">
        <v>24</v>
      </c>
      <c r="L26" s="9">
        <f t="shared" si="0"/>
        <v>1.8087259495825889</v>
      </c>
    </row>
    <row r="27" spans="2:12" x14ac:dyDescent="0.2">
      <c r="B27" s="2"/>
      <c r="C27" s="2"/>
      <c r="D27" s="2"/>
      <c r="E27" s="2"/>
      <c r="K27" s="10">
        <v>25</v>
      </c>
      <c r="L27" s="9">
        <f t="shared" si="0"/>
        <v>1.8539440983221533</v>
      </c>
    </row>
    <row r="28" spans="2:12" x14ac:dyDescent="0.2">
      <c r="B28" s="2"/>
      <c r="C28" s="2"/>
      <c r="D28" s="2"/>
      <c r="E28" s="2"/>
      <c r="K28" s="10">
        <v>26</v>
      </c>
      <c r="L28" s="9">
        <f t="shared" si="0"/>
        <v>1.9002927007802071</v>
      </c>
    </row>
    <row r="29" spans="2:12" x14ac:dyDescent="0.2">
      <c r="K29" s="10">
        <v>27</v>
      </c>
      <c r="L29" s="9">
        <f t="shared" si="0"/>
        <v>1.9478000182997122</v>
      </c>
    </row>
    <row r="30" spans="2:12" x14ac:dyDescent="0.2">
      <c r="K30" s="10">
        <v>28</v>
      </c>
      <c r="L30" s="9">
        <f t="shared" si="0"/>
        <v>1.9964950187572048</v>
      </c>
    </row>
    <row r="31" spans="2:12" x14ac:dyDescent="0.2">
      <c r="K31" s="10">
        <v>29</v>
      </c>
      <c r="L31" s="9">
        <f t="shared" si="0"/>
        <v>2.0464073942261352</v>
      </c>
    </row>
    <row r="32" spans="2:12" x14ac:dyDescent="0.2">
      <c r="K32" s="10">
        <v>30</v>
      </c>
      <c r="L32" s="9">
        <f t="shared" si="0"/>
        <v>2.097567579081788</v>
      </c>
    </row>
    <row r="33" spans="11:12" x14ac:dyDescent="0.2">
      <c r="K33" s="10">
        <v>31</v>
      </c>
      <c r="L33" s="9">
        <f t="shared" si="0"/>
        <v>2.1500067685588333</v>
      </c>
    </row>
    <row r="34" spans="11:12" x14ac:dyDescent="0.2">
      <c r="K34" s="10">
        <v>32</v>
      </c>
      <c r="L34" s="9">
        <f t="shared" ref="L34:L53" si="1">(1+experiencepremium)^K34</f>
        <v>2.2037569377728037</v>
      </c>
    </row>
    <row r="35" spans="11:12" x14ac:dyDescent="0.2">
      <c r="K35" s="10">
        <v>33</v>
      </c>
      <c r="L35" s="9">
        <f t="shared" si="1"/>
        <v>2.2588508612171236</v>
      </c>
    </row>
    <row r="36" spans="11:12" x14ac:dyDescent="0.2">
      <c r="K36" s="10">
        <v>34</v>
      </c>
      <c r="L36" s="9">
        <f t="shared" si="1"/>
        <v>2.3153221327475517</v>
      </c>
    </row>
    <row r="37" spans="11:12" x14ac:dyDescent="0.2">
      <c r="K37" s="10">
        <v>35</v>
      </c>
      <c r="L37" s="9">
        <f t="shared" si="1"/>
        <v>2.3732051860662402</v>
      </c>
    </row>
    <row r="38" spans="11:12" x14ac:dyDescent="0.2">
      <c r="K38" s="10">
        <v>36</v>
      </c>
      <c r="L38" s="9">
        <f t="shared" si="1"/>
        <v>2.4325353157178964</v>
      </c>
    </row>
    <row r="39" spans="11:12" x14ac:dyDescent="0.2">
      <c r="K39" s="10">
        <v>37</v>
      </c>
      <c r="L39" s="9">
        <f t="shared" si="1"/>
        <v>2.4933486986108435</v>
      </c>
    </row>
    <row r="40" spans="11:12" x14ac:dyDescent="0.2">
      <c r="K40" s="10">
        <v>38</v>
      </c>
      <c r="L40" s="9">
        <f t="shared" si="1"/>
        <v>2.555682416076114</v>
      </c>
    </row>
    <row r="41" spans="11:12" x14ac:dyDescent="0.2">
      <c r="K41" s="10">
        <v>39</v>
      </c>
      <c r="L41" s="9">
        <f t="shared" si="1"/>
        <v>2.6195744764780171</v>
      </c>
    </row>
    <row r="42" spans="11:12" x14ac:dyDescent="0.2">
      <c r="K42" s="10">
        <v>40</v>
      </c>
      <c r="L42" s="9">
        <f t="shared" si="1"/>
        <v>2.6850638383899672</v>
      </c>
    </row>
    <row r="43" spans="11:12" x14ac:dyDescent="0.2">
      <c r="K43" s="10">
        <v>41</v>
      </c>
      <c r="L43" s="9">
        <f t="shared" si="1"/>
        <v>2.7521904343497163</v>
      </c>
    </row>
    <row r="44" spans="11:12" x14ac:dyDescent="0.2">
      <c r="K44" s="10">
        <v>42</v>
      </c>
      <c r="L44" s="9">
        <f t="shared" si="1"/>
        <v>2.8209951952084591</v>
      </c>
    </row>
    <row r="45" spans="11:12" x14ac:dyDescent="0.2">
      <c r="K45" s="10">
        <v>43</v>
      </c>
      <c r="L45" s="9">
        <f t="shared" si="1"/>
        <v>2.8915200750886707</v>
      </c>
    </row>
    <row r="46" spans="11:12" x14ac:dyDescent="0.2">
      <c r="K46" s="10">
        <v>44</v>
      </c>
      <c r="L46" s="9">
        <f t="shared" si="1"/>
        <v>2.9638080769658868</v>
      </c>
    </row>
    <row r="47" spans="11:12" x14ac:dyDescent="0.2">
      <c r="K47" s="10">
        <v>45</v>
      </c>
      <c r="L47" s="9">
        <f t="shared" si="1"/>
        <v>3.0379032788900342</v>
      </c>
    </row>
    <row r="48" spans="11:12" x14ac:dyDescent="0.2">
      <c r="K48" s="10">
        <v>46</v>
      </c>
      <c r="L48" s="9">
        <f t="shared" si="1"/>
        <v>3.1138508608622844</v>
      </c>
    </row>
    <row r="49" spans="11:12" x14ac:dyDescent="0.2">
      <c r="K49" s="10">
        <v>47</v>
      </c>
      <c r="L49" s="9">
        <f t="shared" si="1"/>
        <v>3.1916971323838421</v>
      </c>
    </row>
    <row r="50" spans="11:12" x14ac:dyDescent="0.2">
      <c r="K50" s="10">
        <v>48</v>
      </c>
      <c r="L50" s="9">
        <f t="shared" si="1"/>
        <v>3.2714895606934378</v>
      </c>
    </row>
    <row r="51" spans="11:12" x14ac:dyDescent="0.2">
      <c r="K51" s="10">
        <v>49</v>
      </c>
      <c r="L51" s="9">
        <f t="shared" si="1"/>
        <v>3.3532767997107733</v>
      </c>
    </row>
    <row r="52" spans="11:12" x14ac:dyDescent="0.2">
      <c r="K52" s="10">
        <v>50</v>
      </c>
      <c r="L52" s="9">
        <f t="shared" si="1"/>
        <v>3.4371087197035428</v>
      </c>
    </row>
    <row r="53" spans="11:12" x14ac:dyDescent="0.2">
      <c r="K53" s="10">
        <v>51</v>
      </c>
      <c r="L53" s="9">
        <f t="shared" si="1"/>
        <v>3.5230364376961316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P11" sqref="P11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Meta!A9+6</f>
        <v>21</v>
      </c>
      <c r="C2" s="8">
        <f>Meta!B9</f>
        <v>61047</v>
      </c>
      <c r="D2" s="8">
        <f>Meta!C9</f>
        <v>26540</v>
      </c>
      <c r="E2" s="1">
        <f>Meta!D9</f>
        <v>3.6999999999999998E-2</v>
      </c>
      <c r="F2" s="1">
        <f>Meta!H9</f>
        <v>1.8114695812355892</v>
      </c>
      <c r="G2" s="1">
        <f>Meta!E9</f>
        <v>0.90300000000000002</v>
      </c>
      <c r="H2" s="1">
        <f>Meta!F9</f>
        <v>1</v>
      </c>
      <c r="I2" s="1">
        <f>Meta!D8</f>
        <v>3.7999999999999999E-2</v>
      </c>
      <c r="J2" s="14"/>
      <c r="K2" s="13">
        <f>IRR(O5:O69)+1</f>
        <v>1.0294496132386235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C6" s="5"/>
      <c r="D6" s="5"/>
      <c r="E6" s="5"/>
      <c r="F6" s="5"/>
      <c r="G6" s="5"/>
      <c r="H6" s="23"/>
      <c r="I6" s="5"/>
      <c r="J6" s="23"/>
      <c r="K6" s="23"/>
      <c r="L6" s="23"/>
      <c r="M6" s="23"/>
      <c r="N6" s="23"/>
      <c r="O6" s="23"/>
      <c r="P6" s="23"/>
      <c r="Q6" s="23"/>
    </row>
    <row r="7" spans="1:17" x14ac:dyDescent="0.2">
      <c r="A7" s="5">
        <v>16</v>
      </c>
      <c r="C7" s="5"/>
      <c r="D7" s="5"/>
      <c r="E7" s="5"/>
      <c r="F7" s="5"/>
      <c r="G7" s="5"/>
      <c r="H7" s="23"/>
      <c r="I7" s="5"/>
      <c r="J7" s="23"/>
      <c r="K7" s="23"/>
      <c r="L7" s="23"/>
      <c r="M7" s="23"/>
      <c r="N7" s="23"/>
      <c r="O7" s="23"/>
      <c r="P7" s="23"/>
      <c r="Q7" s="23"/>
    </row>
    <row r="8" spans="1:17" x14ac:dyDescent="0.2">
      <c r="A8" s="5">
        <v>17</v>
      </c>
      <c r="C8" s="5"/>
      <c r="D8" s="5"/>
      <c r="E8" s="5"/>
      <c r="F8" s="5"/>
      <c r="G8" s="5"/>
      <c r="H8" s="23"/>
      <c r="I8" s="5"/>
      <c r="J8" s="23"/>
      <c r="K8" s="23"/>
      <c r="L8" s="23"/>
      <c r="M8" s="23"/>
      <c r="N8" s="23"/>
      <c r="O8" s="23"/>
      <c r="P8" s="23"/>
      <c r="Q8" s="23"/>
    </row>
    <row r="9" spans="1:17" x14ac:dyDescent="0.2">
      <c r="A9" s="5">
        <v>18</v>
      </c>
      <c r="C9" s="5"/>
      <c r="D9" s="5"/>
      <c r="E9" s="5"/>
      <c r="F9" s="5"/>
      <c r="G9" s="5"/>
      <c r="H9" s="23"/>
      <c r="I9" s="5"/>
      <c r="J9" s="23"/>
      <c r="K9" s="23"/>
      <c r="L9" s="23"/>
      <c r="M9" s="23"/>
      <c r="N9" s="23"/>
      <c r="O9" s="23"/>
      <c r="P9" s="23"/>
      <c r="Q9" s="23"/>
    </row>
    <row r="10" spans="1:17" x14ac:dyDescent="0.2">
      <c r="A10" s="5">
        <v>19</v>
      </c>
      <c r="C10" s="5"/>
      <c r="D10" s="5"/>
      <c r="E10" s="5"/>
      <c r="F10" s="5"/>
      <c r="G10" s="5"/>
      <c r="H10" s="23"/>
      <c r="I10" s="5"/>
      <c r="J10" s="23"/>
      <c r="K10" s="23"/>
      <c r="L10" s="23"/>
      <c r="M10" s="23"/>
      <c r="N10" s="23"/>
      <c r="O10" s="23"/>
      <c r="P10" s="23"/>
      <c r="Q10" s="23"/>
    </row>
    <row r="11" spans="1:17" x14ac:dyDescent="0.2">
      <c r="A11" s="5">
        <v>20</v>
      </c>
      <c r="B11" s="1">
        <v>1</v>
      </c>
      <c r="C11" s="5">
        <f>0.1*Grade14!C11</f>
        <v>3193.841687225743</v>
      </c>
      <c r="D11" s="5">
        <f t="shared" ref="D11:D36" si="0">IF(A11&lt;startage,1,0)*(C11*(1-initialunempprob))+IF(A11=startage,1,0)*(C11*(1-unempprob))+IF(A11&gt;startage,1,0)*(C11*(1-unempprob)+unempprob*300*52)</f>
        <v>3072.4757031111649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235.04439128800411</v>
      </c>
      <c r="G11" s="5">
        <f t="shared" ref="G11:G56" si="3">D11-F11</f>
        <v>2837.4313118231607</v>
      </c>
      <c r="H11" s="23">
        <f>0.1*Grade14!H11</f>
        <v>1395.9286601687249</v>
      </c>
      <c r="I11" s="5">
        <f t="shared" ref="I11:I36" si="4">G11+IF(A11&lt;startage,1,0)*(H11*(1-initialunempprob))+IF(A11&gt;=startage,1,0)*(H11*(1-unempprob))</f>
        <v>4180.314682905474</v>
      </c>
      <c r="J11" s="23">
        <f>0.05*feel*Grade14!G11</f>
        <v>328.90373404635176</v>
      </c>
      <c r="K11" s="23">
        <f t="shared" ref="K11:K36" si="5">IF(A11&gt;=startage,1,0)*0.002*G11</f>
        <v>0</v>
      </c>
      <c r="L11" s="23">
        <f>coltuition</f>
        <v>3662</v>
      </c>
      <c r="M11" s="23">
        <f t="shared" ref="M11:M69" si="6">I11+K11</f>
        <v>4180.314682905474</v>
      </c>
      <c r="N11" s="23">
        <f>J11+L11+Grade14!I11</f>
        <v>40912.861305323182</v>
      </c>
      <c r="O11" s="23">
        <f t="shared" ref="O11:O42" si="7">IF(A11&lt;startage,1,0)*(M11-N11)+IF(A11&gt;=startage,1,0)*(completionprob*(part*(I11-N11)+K11))</f>
        <v>-36732.546622417707</v>
      </c>
      <c r="P11" s="23">
        <f t="shared" ref="P11:P36" si="8">O11/return^(A11-startage+1)</f>
        <v>-36732.546622417707</v>
      </c>
      <c r="Q11" s="23"/>
    </row>
    <row r="12" spans="1:17" x14ac:dyDescent="0.2">
      <c r="A12" s="5">
        <v>21</v>
      </c>
      <c r="B12" s="1">
        <f t="shared" ref="B12:B36" si="9">(1+experiencepremium)^(A12-startage)</f>
        <v>1</v>
      </c>
      <c r="C12" s="5">
        <f t="shared" ref="C12:C36" si="10">pretaxincome*B12/expnorm</f>
        <v>33700.262280065625</v>
      </c>
      <c r="D12" s="5">
        <f t="shared" si="0"/>
        <v>32453.352575703197</v>
      </c>
      <c r="E12" s="5">
        <f t="shared" si="1"/>
        <v>22953.352575703197</v>
      </c>
      <c r="F12" s="5">
        <f t="shared" si="2"/>
        <v>7796.0196159670941</v>
      </c>
      <c r="G12" s="5">
        <f t="shared" si="3"/>
        <v>24657.332959736101</v>
      </c>
      <c r="H12" s="23">
        <f t="shared" ref="H12:H37" si="11">benefits*B12/expnorm</f>
        <v>14651.087865299551</v>
      </c>
      <c r="I12" s="5">
        <f t="shared" si="4"/>
        <v>38766.330574019565</v>
      </c>
      <c r="J12" s="23"/>
      <c r="K12" s="23">
        <f t="shared" si="5"/>
        <v>49.314665919472205</v>
      </c>
      <c r="L12" s="23"/>
      <c r="M12" s="23">
        <f t="shared" si="6"/>
        <v>38815.64523993904</v>
      </c>
      <c r="N12" s="23">
        <f>J12+L12+Grade14!I12</f>
        <v>38174.257310558743</v>
      </c>
      <c r="O12" s="23">
        <f t="shared" si="7"/>
        <v>579.17330023040495</v>
      </c>
      <c r="P12" s="23">
        <f t="shared" si="8"/>
        <v>562.60480627928916</v>
      </c>
      <c r="Q12" s="23"/>
    </row>
    <row r="13" spans="1:17" x14ac:dyDescent="0.2">
      <c r="A13" s="5">
        <v>22</v>
      </c>
      <c r="B13" s="1">
        <f t="shared" si="9"/>
        <v>1.0249999999999999</v>
      </c>
      <c r="C13" s="5">
        <f t="shared" si="10"/>
        <v>34542.768837067262</v>
      </c>
      <c r="D13" s="5">
        <f t="shared" si="0"/>
        <v>33841.886390095773</v>
      </c>
      <c r="E13" s="5">
        <f t="shared" si="1"/>
        <v>24341.886390095773</v>
      </c>
      <c r="F13" s="5">
        <f t="shared" si="2"/>
        <v>8249.3759063662692</v>
      </c>
      <c r="G13" s="5">
        <f t="shared" si="3"/>
        <v>25592.510483729504</v>
      </c>
      <c r="H13" s="23">
        <f t="shared" si="11"/>
        <v>15017.365061932038</v>
      </c>
      <c r="I13" s="5">
        <f t="shared" si="4"/>
        <v>40054.233038370054</v>
      </c>
      <c r="J13" s="23"/>
      <c r="K13" s="23">
        <f t="shared" si="5"/>
        <v>51.18502096745901</v>
      </c>
      <c r="L13" s="23"/>
      <c r="M13" s="23">
        <f t="shared" si="6"/>
        <v>40105.418059337513</v>
      </c>
      <c r="N13" s="23">
        <f>J13+L13+Grade14!I13</f>
        <v>39048.632473322716</v>
      </c>
      <c r="O13" s="23">
        <f t="shared" si="7"/>
        <v>954.27738417136175</v>
      </c>
      <c r="P13" s="23">
        <f t="shared" si="8"/>
        <v>900.46003397076095</v>
      </c>
      <c r="Q13" s="23"/>
    </row>
    <row r="14" spans="1:17" x14ac:dyDescent="0.2">
      <c r="A14" s="5">
        <v>23</v>
      </c>
      <c r="B14" s="1">
        <f t="shared" si="9"/>
        <v>1.0506249999999999</v>
      </c>
      <c r="C14" s="5">
        <f t="shared" si="10"/>
        <v>35406.338057993948</v>
      </c>
      <c r="D14" s="5">
        <f t="shared" si="0"/>
        <v>34673.503549848167</v>
      </c>
      <c r="E14" s="5">
        <f t="shared" si="1"/>
        <v>25173.503549848167</v>
      </c>
      <c r="F14" s="5">
        <f t="shared" si="2"/>
        <v>8520.8989090254254</v>
      </c>
      <c r="G14" s="5">
        <f t="shared" si="3"/>
        <v>26152.604640822741</v>
      </c>
      <c r="H14" s="23">
        <f t="shared" si="11"/>
        <v>15392.79918848034</v>
      </c>
      <c r="I14" s="5">
        <f t="shared" si="4"/>
        <v>40975.870259329306</v>
      </c>
      <c r="J14" s="23"/>
      <c r="K14" s="23">
        <f t="shared" si="5"/>
        <v>52.305209281645482</v>
      </c>
      <c r="L14" s="23"/>
      <c r="M14" s="23">
        <f t="shared" si="6"/>
        <v>41028.175468610949</v>
      </c>
      <c r="N14" s="23">
        <f>J14+L14+Grade14!I14</f>
        <v>39944.867015155774</v>
      </c>
      <c r="O14" s="23">
        <f t="shared" si="7"/>
        <v>978.22753347002435</v>
      </c>
      <c r="P14" s="23">
        <f t="shared" si="8"/>
        <v>896.65339684000503</v>
      </c>
      <c r="Q14" s="23"/>
    </row>
    <row r="15" spans="1:17" x14ac:dyDescent="0.2">
      <c r="A15" s="5">
        <v>24</v>
      </c>
      <c r="B15" s="1">
        <f t="shared" si="9"/>
        <v>1.0768906249999999</v>
      </c>
      <c r="C15" s="5">
        <f t="shared" si="10"/>
        <v>36291.496509443794</v>
      </c>
      <c r="D15" s="5">
        <f t="shared" si="0"/>
        <v>35525.911138594369</v>
      </c>
      <c r="E15" s="5">
        <f t="shared" si="1"/>
        <v>26025.911138594369</v>
      </c>
      <c r="F15" s="5">
        <f t="shared" si="2"/>
        <v>8799.2099867510624</v>
      </c>
      <c r="G15" s="5">
        <f t="shared" si="3"/>
        <v>26726.701151843306</v>
      </c>
      <c r="H15" s="23">
        <f t="shared" si="11"/>
        <v>15777.619168192348</v>
      </c>
      <c r="I15" s="5">
        <f t="shared" si="4"/>
        <v>41920.548410812538</v>
      </c>
      <c r="J15" s="23"/>
      <c r="K15" s="23">
        <f t="shared" si="5"/>
        <v>53.453402303686616</v>
      </c>
      <c r="L15" s="23"/>
      <c r="M15" s="23">
        <f t="shared" si="6"/>
        <v>41974.001813116221</v>
      </c>
      <c r="N15" s="23">
        <f>J15+L15+Grade14!I15</f>
        <v>40863.507420534675</v>
      </c>
      <c r="O15" s="23">
        <f t="shared" si="7"/>
        <v>1002.7764365011391</v>
      </c>
      <c r="P15" s="23">
        <f t="shared" si="8"/>
        <v>892.86076898401325</v>
      </c>
      <c r="Q15" s="23"/>
    </row>
    <row r="16" spans="1:17" x14ac:dyDescent="0.2">
      <c r="A16" s="5">
        <v>25</v>
      </c>
      <c r="B16" s="1">
        <f t="shared" si="9"/>
        <v>1.1038128906249998</v>
      </c>
      <c r="C16" s="5">
        <f t="shared" si="10"/>
        <v>37198.783922179879</v>
      </c>
      <c r="D16" s="5">
        <f t="shared" si="0"/>
        <v>36399.628917059221</v>
      </c>
      <c r="E16" s="5">
        <f t="shared" si="1"/>
        <v>26899.628917059221</v>
      </c>
      <c r="F16" s="5">
        <f t="shared" si="2"/>
        <v>9084.4788414198356</v>
      </c>
      <c r="G16" s="5">
        <f t="shared" si="3"/>
        <v>27315.150075639387</v>
      </c>
      <c r="H16" s="23">
        <f t="shared" si="11"/>
        <v>16172.059647397155</v>
      </c>
      <c r="I16" s="5">
        <f t="shared" si="4"/>
        <v>42888.843516082845</v>
      </c>
      <c r="J16" s="23"/>
      <c r="K16" s="23">
        <f t="shared" si="5"/>
        <v>54.630300151278774</v>
      </c>
      <c r="L16" s="23"/>
      <c r="M16" s="23">
        <f t="shared" si="6"/>
        <v>42943.473816234124</v>
      </c>
      <c r="N16" s="23">
        <f>J16+L16+Grade14!I16</f>
        <v>41805.11383604804</v>
      </c>
      <c r="O16" s="23">
        <f t="shared" si="7"/>
        <v>1027.9390621080336</v>
      </c>
      <c r="P16" s="23">
        <f t="shared" si="8"/>
        <v>889.08215977288194</v>
      </c>
      <c r="Q16" s="23"/>
    </row>
    <row r="17" spans="1:17" x14ac:dyDescent="0.2">
      <c r="A17" s="5">
        <v>26</v>
      </c>
      <c r="B17" s="1">
        <f t="shared" si="9"/>
        <v>1.1314082128906247</v>
      </c>
      <c r="C17" s="5">
        <f t="shared" si="10"/>
        <v>38128.753520234372</v>
      </c>
      <c r="D17" s="5">
        <f t="shared" si="0"/>
        <v>37295.189639985692</v>
      </c>
      <c r="E17" s="5">
        <f t="shared" si="1"/>
        <v>27795.189639985692</v>
      </c>
      <c r="F17" s="5">
        <f t="shared" si="2"/>
        <v>9376.8794174553295</v>
      </c>
      <c r="G17" s="5">
        <f t="shared" si="3"/>
        <v>27918.310222530363</v>
      </c>
      <c r="H17" s="23">
        <f t="shared" si="11"/>
        <v>16576.36113858208</v>
      </c>
      <c r="I17" s="5">
        <f t="shared" si="4"/>
        <v>43881.345998984907</v>
      </c>
      <c r="J17" s="23"/>
      <c r="K17" s="23">
        <f t="shared" si="5"/>
        <v>55.836620445060724</v>
      </c>
      <c r="L17" s="23"/>
      <c r="M17" s="23">
        <f t="shared" si="6"/>
        <v>43937.182619429965</v>
      </c>
      <c r="N17" s="23">
        <f>J17+L17+Grade14!I17</f>
        <v>42770.260411949232</v>
      </c>
      <c r="O17" s="23">
        <f t="shared" si="7"/>
        <v>1053.7307533551048</v>
      </c>
      <c r="P17" s="23">
        <f t="shared" si="8"/>
        <v>885.31757653590535</v>
      </c>
      <c r="Q17" s="23"/>
    </row>
    <row r="18" spans="1:17" x14ac:dyDescent="0.2">
      <c r="A18" s="5">
        <v>27</v>
      </c>
      <c r="B18" s="1">
        <f t="shared" si="9"/>
        <v>1.1596934182128902</v>
      </c>
      <c r="C18" s="5">
        <f t="shared" si="10"/>
        <v>39081.972358240237</v>
      </c>
      <c r="D18" s="5">
        <f t="shared" si="0"/>
        <v>38213.139380985347</v>
      </c>
      <c r="E18" s="5">
        <f t="shared" si="1"/>
        <v>28713.139380985347</v>
      </c>
      <c r="F18" s="5">
        <f t="shared" si="2"/>
        <v>9676.5900078917148</v>
      </c>
      <c r="G18" s="5">
        <f t="shared" si="3"/>
        <v>28536.549373093632</v>
      </c>
      <c r="H18" s="23">
        <f t="shared" si="11"/>
        <v>16990.77016704663</v>
      </c>
      <c r="I18" s="5">
        <f t="shared" si="4"/>
        <v>44898.661043959539</v>
      </c>
      <c r="J18" s="23"/>
      <c r="K18" s="23">
        <f t="shared" si="5"/>
        <v>57.073098746187263</v>
      </c>
      <c r="L18" s="23"/>
      <c r="M18" s="23">
        <f t="shared" si="6"/>
        <v>44955.734142705725</v>
      </c>
      <c r="N18" s="23">
        <f>J18+L18+Grade14!I18</f>
        <v>43759.535652247963</v>
      </c>
      <c r="O18" s="23">
        <f t="shared" si="7"/>
        <v>1080.1672368833599</v>
      </c>
      <c r="P18" s="23">
        <f t="shared" si="8"/>
        <v>881.56702462763315</v>
      </c>
      <c r="Q18" s="23"/>
    </row>
    <row r="19" spans="1:17" x14ac:dyDescent="0.2">
      <c r="A19" s="5">
        <v>28</v>
      </c>
      <c r="B19" s="1">
        <f t="shared" si="9"/>
        <v>1.1886857536682125</v>
      </c>
      <c r="C19" s="5">
        <f t="shared" si="10"/>
        <v>40059.021667196241</v>
      </c>
      <c r="D19" s="5">
        <f t="shared" si="0"/>
        <v>39154.037865509978</v>
      </c>
      <c r="E19" s="5">
        <f t="shared" si="1"/>
        <v>29654.037865509978</v>
      </c>
      <c r="F19" s="5">
        <f t="shared" si="2"/>
        <v>9983.7933630890075</v>
      </c>
      <c r="G19" s="5">
        <f t="shared" si="3"/>
        <v>29170.24450242097</v>
      </c>
      <c r="H19" s="23">
        <f t="shared" si="11"/>
        <v>17415.539421222798</v>
      </c>
      <c r="I19" s="5">
        <f t="shared" si="4"/>
        <v>45941.408965058523</v>
      </c>
      <c r="J19" s="23"/>
      <c r="K19" s="23">
        <f t="shared" si="5"/>
        <v>58.340489004841942</v>
      </c>
      <c r="L19" s="23"/>
      <c r="M19" s="23">
        <f t="shared" si="6"/>
        <v>45999.749454063363</v>
      </c>
      <c r="N19" s="23">
        <f>J19+L19+Grade14!I19</f>
        <v>44773.54277355416</v>
      </c>
      <c r="O19" s="23">
        <f t="shared" si="7"/>
        <v>1107.264632499812</v>
      </c>
      <c r="P19" s="23">
        <f t="shared" si="8"/>
        <v>877.83050749197423</v>
      </c>
      <c r="Q19" s="23"/>
    </row>
    <row r="20" spans="1:17" x14ac:dyDescent="0.2">
      <c r="A20" s="5">
        <v>29</v>
      </c>
      <c r="B20" s="1">
        <f t="shared" si="9"/>
        <v>1.2184028975099177</v>
      </c>
      <c r="C20" s="5">
        <f t="shared" si="10"/>
        <v>41060.49720887615</v>
      </c>
      <c r="D20" s="5">
        <f t="shared" si="0"/>
        <v>40118.458812147728</v>
      </c>
      <c r="E20" s="5">
        <f t="shared" si="1"/>
        <v>30618.458812147728</v>
      </c>
      <c r="F20" s="5">
        <f t="shared" si="2"/>
        <v>10298.676802166234</v>
      </c>
      <c r="G20" s="5">
        <f t="shared" si="3"/>
        <v>29819.782009981493</v>
      </c>
      <c r="H20" s="23">
        <f t="shared" si="11"/>
        <v>17850.927906753368</v>
      </c>
      <c r="I20" s="5">
        <f t="shared" si="4"/>
        <v>47010.225584184984</v>
      </c>
      <c r="J20" s="23"/>
      <c r="K20" s="23">
        <f t="shared" si="5"/>
        <v>59.63956401996299</v>
      </c>
      <c r="L20" s="23"/>
      <c r="M20" s="23">
        <f t="shared" si="6"/>
        <v>47069.865148204946</v>
      </c>
      <c r="N20" s="23">
        <f>J20+L20+Grade14!I20</f>
        <v>45812.900072893011</v>
      </c>
      <c r="O20" s="23">
        <f t="shared" si="7"/>
        <v>1135.0394630066776</v>
      </c>
      <c r="P20" s="23">
        <f t="shared" si="8"/>
        <v>874.10802672449063</v>
      </c>
      <c r="Q20" s="23"/>
    </row>
    <row r="21" spans="1:17" x14ac:dyDescent="0.2">
      <c r="A21" s="5">
        <v>30</v>
      </c>
      <c r="B21" s="1">
        <f t="shared" si="9"/>
        <v>1.2488629699476654</v>
      </c>
      <c r="C21" s="5">
        <f t="shared" si="10"/>
        <v>42087.009639098032</v>
      </c>
      <c r="D21" s="5">
        <f t="shared" si="0"/>
        <v>41106.990282451399</v>
      </c>
      <c r="E21" s="5">
        <f t="shared" si="1"/>
        <v>31606.990282451399</v>
      </c>
      <c r="F21" s="5">
        <f t="shared" si="2"/>
        <v>10621.432327220382</v>
      </c>
      <c r="G21" s="5">
        <f t="shared" si="3"/>
        <v>30485.557955231016</v>
      </c>
      <c r="H21" s="23">
        <f t="shared" si="11"/>
        <v>18297.201104422198</v>
      </c>
      <c r="I21" s="5">
        <f t="shared" si="4"/>
        <v>48105.762618789595</v>
      </c>
      <c r="J21" s="23"/>
      <c r="K21" s="23">
        <f t="shared" si="5"/>
        <v>60.971115910462032</v>
      </c>
      <c r="L21" s="23"/>
      <c r="M21" s="23">
        <f t="shared" si="6"/>
        <v>48166.733734700058</v>
      </c>
      <c r="N21" s="23">
        <f>J21+L21+Grade14!I21</f>
        <v>46878.241304715339</v>
      </c>
      <c r="O21" s="23">
        <f t="shared" si="7"/>
        <v>1163.5086642762005</v>
      </c>
      <c r="P21" s="23">
        <f t="shared" si="8"/>
        <v>870.39958213279158</v>
      </c>
      <c r="Q21" s="23"/>
    </row>
    <row r="22" spans="1:17" x14ac:dyDescent="0.2">
      <c r="A22" s="5">
        <v>31</v>
      </c>
      <c r="B22" s="1">
        <f t="shared" si="9"/>
        <v>1.2800845441963571</v>
      </c>
      <c r="C22" s="5">
        <f t="shared" si="10"/>
        <v>43139.184880075489</v>
      </c>
      <c r="D22" s="5">
        <f t="shared" si="0"/>
        <v>42120.235039512692</v>
      </c>
      <c r="E22" s="5">
        <f t="shared" si="1"/>
        <v>32620.235039512692</v>
      </c>
      <c r="F22" s="5">
        <f t="shared" si="2"/>
        <v>10952.256740400895</v>
      </c>
      <c r="G22" s="5">
        <f t="shared" si="3"/>
        <v>31167.978299111797</v>
      </c>
      <c r="H22" s="23">
        <f t="shared" si="11"/>
        <v>18754.631132032755</v>
      </c>
      <c r="I22" s="5">
        <f t="shared" si="4"/>
        <v>49228.688079259344</v>
      </c>
      <c r="J22" s="23"/>
      <c r="K22" s="23">
        <f t="shared" si="5"/>
        <v>62.335956598223596</v>
      </c>
      <c r="L22" s="23"/>
      <c r="M22" s="23">
        <f t="shared" si="6"/>
        <v>49291.024035857568</v>
      </c>
      <c r="N22" s="23">
        <f>J22+L22+Grade14!I22</f>
        <v>47970.216067333211</v>
      </c>
      <c r="O22" s="23">
        <f t="shared" si="7"/>
        <v>1192.6895955774939</v>
      </c>
      <c r="P22" s="23">
        <f t="shared" si="8"/>
        <v>866.70517179528122</v>
      </c>
      <c r="Q22" s="23"/>
    </row>
    <row r="23" spans="1:17" x14ac:dyDescent="0.2">
      <c r="A23" s="5">
        <v>32</v>
      </c>
      <c r="B23" s="1">
        <f t="shared" si="9"/>
        <v>1.312086657801266</v>
      </c>
      <c r="C23" s="5">
        <f t="shared" si="10"/>
        <v>44217.664502077379</v>
      </c>
      <c r="D23" s="5">
        <f t="shared" si="0"/>
        <v>43158.810915500515</v>
      </c>
      <c r="E23" s="5">
        <f t="shared" si="1"/>
        <v>33658.810915500515</v>
      </c>
      <c r="F23" s="5">
        <f t="shared" si="2"/>
        <v>11291.351763910918</v>
      </c>
      <c r="G23" s="5">
        <f t="shared" si="3"/>
        <v>31867.459151589595</v>
      </c>
      <c r="H23" s="23">
        <f t="shared" si="11"/>
        <v>19223.496910333572</v>
      </c>
      <c r="I23" s="5">
        <f t="shared" si="4"/>
        <v>50379.686676240824</v>
      </c>
      <c r="J23" s="23"/>
      <c r="K23" s="23">
        <f t="shared" si="5"/>
        <v>63.734918303179192</v>
      </c>
      <c r="L23" s="23"/>
      <c r="M23" s="23">
        <f t="shared" si="6"/>
        <v>50443.421594544001</v>
      </c>
      <c r="N23" s="23">
        <f>J23+L23+Grade14!I23</f>
        <v>49089.490199016538</v>
      </c>
      <c r="O23" s="23">
        <f t="shared" si="7"/>
        <v>1222.6000501613014</v>
      </c>
      <c r="P23" s="23">
        <f t="shared" si="8"/>
        <v>863.02479211800687</v>
      </c>
      <c r="Q23" s="23"/>
    </row>
    <row r="24" spans="1:17" x14ac:dyDescent="0.2">
      <c r="A24" s="5">
        <v>33</v>
      </c>
      <c r="B24" s="1">
        <f t="shared" si="9"/>
        <v>1.3448888242462975</v>
      </c>
      <c r="C24" s="5">
        <f t="shared" si="10"/>
        <v>45323.106114629307</v>
      </c>
      <c r="D24" s="5">
        <f t="shared" si="0"/>
        <v>44223.35118838802</v>
      </c>
      <c r="E24" s="5">
        <f t="shared" si="1"/>
        <v>34723.35118838802</v>
      </c>
      <c r="F24" s="5">
        <f t="shared" si="2"/>
        <v>11661.259281847491</v>
      </c>
      <c r="G24" s="5">
        <f t="shared" si="3"/>
        <v>32562.091906540529</v>
      </c>
      <c r="H24" s="23">
        <f t="shared" si="11"/>
        <v>19704.084333091909</v>
      </c>
      <c r="I24" s="5">
        <f t="shared" si="4"/>
        <v>51537.125119308039</v>
      </c>
      <c r="J24" s="23"/>
      <c r="K24" s="23">
        <f t="shared" si="5"/>
        <v>65.124183813081061</v>
      </c>
      <c r="L24" s="23"/>
      <c r="M24" s="23">
        <f t="shared" si="6"/>
        <v>51602.24930312112</v>
      </c>
      <c r="N24" s="23">
        <f>J24+L24+Grade14!I24</f>
        <v>50236.746183991956</v>
      </c>
      <c r="O24" s="23">
        <f t="shared" si="7"/>
        <v>1233.049316573635</v>
      </c>
      <c r="P24" s="23">
        <f t="shared" si="8"/>
        <v>845.5011733705993</v>
      </c>
      <c r="Q24" s="23"/>
    </row>
    <row r="25" spans="1:17" x14ac:dyDescent="0.2">
      <c r="A25" s="5">
        <v>34</v>
      </c>
      <c r="B25" s="1">
        <f t="shared" si="9"/>
        <v>1.3785110448524549</v>
      </c>
      <c r="C25" s="5">
        <f t="shared" si="10"/>
        <v>46456.183767495044</v>
      </c>
      <c r="D25" s="5">
        <f t="shared" si="0"/>
        <v>45314.504968097724</v>
      </c>
      <c r="E25" s="5">
        <f t="shared" si="1"/>
        <v>35814.504968097724</v>
      </c>
      <c r="F25" s="5">
        <f t="shared" si="2"/>
        <v>12126.636368893678</v>
      </c>
      <c r="G25" s="5">
        <f t="shared" si="3"/>
        <v>33187.868599204048</v>
      </c>
      <c r="H25" s="23">
        <f t="shared" si="11"/>
        <v>20196.686441419206</v>
      </c>
      <c r="I25" s="5">
        <f t="shared" si="4"/>
        <v>52637.277642290748</v>
      </c>
      <c r="J25" s="23"/>
      <c r="K25" s="23">
        <f t="shared" si="5"/>
        <v>66.375737198408103</v>
      </c>
      <c r="L25" s="23"/>
      <c r="M25" s="23">
        <f t="shared" si="6"/>
        <v>52703.653379489158</v>
      </c>
      <c r="N25" s="23">
        <f>J25+L25+Grade14!I25</f>
        <v>51412.075834517709</v>
      </c>
      <c r="O25" s="23">
        <f t="shared" si="7"/>
        <v>1166.2945231092169</v>
      </c>
      <c r="P25" s="23">
        <f t="shared" si="8"/>
        <v>776.84953341315429</v>
      </c>
      <c r="Q25" s="23"/>
    </row>
    <row r="26" spans="1:17" x14ac:dyDescent="0.2">
      <c r="A26" s="5">
        <v>35</v>
      </c>
      <c r="B26" s="1">
        <f t="shared" si="9"/>
        <v>1.4129738209737661</v>
      </c>
      <c r="C26" s="5">
        <f t="shared" si="10"/>
        <v>47617.588361682407</v>
      </c>
      <c r="D26" s="5">
        <f t="shared" si="0"/>
        <v>46432.93759230015</v>
      </c>
      <c r="E26" s="5">
        <f t="shared" si="1"/>
        <v>36932.93759230015</v>
      </c>
      <c r="F26" s="5">
        <f t="shared" si="2"/>
        <v>12603.647883116013</v>
      </c>
      <c r="G26" s="5">
        <f t="shared" si="3"/>
        <v>33829.289709184137</v>
      </c>
      <c r="H26" s="23">
        <f t="shared" si="11"/>
        <v>20701.603602454685</v>
      </c>
      <c r="I26" s="5">
        <f t="shared" si="4"/>
        <v>53764.933978347995</v>
      </c>
      <c r="J26" s="23"/>
      <c r="K26" s="23">
        <f t="shared" si="5"/>
        <v>67.658579418368276</v>
      </c>
      <c r="L26" s="23"/>
      <c r="M26" s="23">
        <f t="shared" si="6"/>
        <v>53832.592557766366</v>
      </c>
      <c r="N26" s="23">
        <f>J26+L26+Grade14!I26</f>
        <v>52508.878460380656</v>
      </c>
      <c r="O26" s="23">
        <f t="shared" si="7"/>
        <v>1195.313829939294</v>
      </c>
      <c r="P26" s="23">
        <f t="shared" si="8"/>
        <v>773.40241282487955</v>
      </c>
      <c r="Q26" s="23"/>
    </row>
    <row r="27" spans="1:17" x14ac:dyDescent="0.2">
      <c r="A27" s="5">
        <v>36</v>
      </c>
      <c r="B27" s="1">
        <f t="shared" si="9"/>
        <v>1.4482981664981105</v>
      </c>
      <c r="C27" s="5">
        <f t="shared" si="10"/>
        <v>48808.028070724475</v>
      </c>
      <c r="D27" s="5">
        <f t="shared" si="0"/>
        <v>47579.331032107664</v>
      </c>
      <c r="E27" s="5">
        <f t="shared" si="1"/>
        <v>38079.331032107664</v>
      </c>
      <c r="F27" s="5">
        <f t="shared" si="2"/>
        <v>13092.58468519392</v>
      </c>
      <c r="G27" s="5">
        <f t="shared" si="3"/>
        <v>34486.746346913744</v>
      </c>
      <c r="H27" s="23">
        <f t="shared" si="11"/>
        <v>21219.143692516056</v>
      </c>
      <c r="I27" s="5">
        <f t="shared" si="4"/>
        <v>54920.7817228067</v>
      </c>
      <c r="J27" s="23"/>
      <c r="K27" s="23">
        <f t="shared" si="5"/>
        <v>68.973492693827495</v>
      </c>
      <c r="L27" s="23"/>
      <c r="M27" s="23">
        <f t="shared" si="6"/>
        <v>54989.755215500525</v>
      </c>
      <c r="N27" s="23">
        <f>J27+L27+Grade14!I27</f>
        <v>53633.101151890165</v>
      </c>
      <c r="O27" s="23">
        <f t="shared" si="7"/>
        <v>1225.0586194401569</v>
      </c>
      <c r="P27" s="23">
        <f t="shared" si="8"/>
        <v>769.97274717562038</v>
      </c>
      <c r="Q27" s="23"/>
    </row>
    <row r="28" spans="1:17" x14ac:dyDescent="0.2">
      <c r="A28" s="5">
        <v>37</v>
      </c>
      <c r="B28" s="1">
        <f t="shared" si="9"/>
        <v>1.4845056206605631</v>
      </c>
      <c r="C28" s="5">
        <f t="shared" si="10"/>
        <v>50028.228772492585</v>
      </c>
      <c r="D28" s="5">
        <f t="shared" si="0"/>
        <v>48754.384307910354</v>
      </c>
      <c r="E28" s="5">
        <f t="shared" si="1"/>
        <v>39254.384307910354</v>
      </c>
      <c r="F28" s="5">
        <f t="shared" si="2"/>
        <v>13593.744907323766</v>
      </c>
      <c r="G28" s="5">
        <f t="shared" si="3"/>
        <v>35160.639400586588</v>
      </c>
      <c r="H28" s="23">
        <f t="shared" si="11"/>
        <v>21749.622284828954</v>
      </c>
      <c r="I28" s="5">
        <f t="shared" si="4"/>
        <v>56105.525660876869</v>
      </c>
      <c r="J28" s="23"/>
      <c r="K28" s="23">
        <f t="shared" si="5"/>
        <v>70.321278801173179</v>
      </c>
      <c r="L28" s="23"/>
      <c r="M28" s="23">
        <f t="shared" si="6"/>
        <v>56175.846939678042</v>
      </c>
      <c r="N28" s="23">
        <f>J28+L28+Grade14!I28</f>
        <v>54785.429410687415</v>
      </c>
      <c r="O28" s="23">
        <f t="shared" si="7"/>
        <v>1255.547028678536</v>
      </c>
      <c r="P28" s="23">
        <f t="shared" si="8"/>
        <v>766.56038791757942</v>
      </c>
      <c r="Q28" s="23"/>
    </row>
    <row r="29" spans="1:17" x14ac:dyDescent="0.2">
      <c r="A29" s="5">
        <v>38</v>
      </c>
      <c r="B29" s="1">
        <f t="shared" si="9"/>
        <v>1.521618261177077</v>
      </c>
      <c r="C29" s="5">
        <f t="shared" si="10"/>
        <v>51278.934491804888</v>
      </c>
      <c r="D29" s="5">
        <f t="shared" si="0"/>
        <v>49958.813915608102</v>
      </c>
      <c r="E29" s="5">
        <f t="shared" si="1"/>
        <v>40458.813915608102</v>
      </c>
      <c r="F29" s="5">
        <f t="shared" si="2"/>
        <v>14107.434135006855</v>
      </c>
      <c r="G29" s="5">
        <f t="shared" si="3"/>
        <v>35851.379780601244</v>
      </c>
      <c r="H29" s="23">
        <f t="shared" si="11"/>
        <v>22293.362841949674</v>
      </c>
      <c r="I29" s="5">
        <f t="shared" si="4"/>
        <v>57319.888197398781</v>
      </c>
      <c r="J29" s="23"/>
      <c r="K29" s="23">
        <f t="shared" si="5"/>
        <v>71.702759561202484</v>
      </c>
      <c r="L29" s="23"/>
      <c r="M29" s="23">
        <f t="shared" si="6"/>
        <v>57391.590956959983</v>
      </c>
      <c r="N29" s="23">
        <f>J29+L29+Grade14!I29</f>
        <v>55966.565875954599</v>
      </c>
      <c r="O29" s="23">
        <f t="shared" si="7"/>
        <v>1286.7976481478627</v>
      </c>
      <c r="P29" s="23">
        <f t="shared" si="8"/>
        <v>763.16518923628848</v>
      </c>
      <c r="Q29" s="23"/>
    </row>
    <row r="30" spans="1:17" x14ac:dyDescent="0.2">
      <c r="A30" s="5">
        <v>39</v>
      </c>
      <c r="B30" s="1">
        <f t="shared" si="9"/>
        <v>1.559658717706504</v>
      </c>
      <c r="C30" s="5">
        <f t="shared" si="10"/>
        <v>52560.907854100013</v>
      </c>
      <c r="D30" s="5">
        <f t="shared" si="0"/>
        <v>51193.35426349831</v>
      </c>
      <c r="E30" s="5">
        <f t="shared" si="1"/>
        <v>41693.35426349831</v>
      </c>
      <c r="F30" s="5">
        <f t="shared" si="2"/>
        <v>14633.965593382029</v>
      </c>
      <c r="G30" s="5">
        <f t="shared" si="3"/>
        <v>36559.388670116285</v>
      </c>
      <c r="H30" s="23">
        <f t="shared" si="11"/>
        <v>22850.696912998417</v>
      </c>
      <c r="I30" s="5">
        <f t="shared" si="4"/>
        <v>58564.60979733376</v>
      </c>
      <c r="J30" s="23"/>
      <c r="K30" s="23">
        <f t="shared" si="5"/>
        <v>73.118777340232569</v>
      </c>
      <c r="L30" s="23"/>
      <c r="M30" s="23">
        <f t="shared" si="6"/>
        <v>58637.728574673994</v>
      </c>
      <c r="N30" s="23">
        <f>J30+L30+Grade14!I30</f>
        <v>57177.230752853466</v>
      </c>
      <c r="O30" s="23">
        <f t="shared" si="7"/>
        <v>1318.8295331039358</v>
      </c>
      <c r="P30" s="23">
        <f t="shared" si="8"/>
        <v>759.78700797896715</v>
      </c>
      <c r="Q30" s="23"/>
    </row>
    <row r="31" spans="1:17" x14ac:dyDescent="0.2">
      <c r="A31" s="5">
        <v>40</v>
      </c>
      <c r="B31" s="1">
        <f t="shared" si="9"/>
        <v>1.5986501856491666</v>
      </c>
      <c r="C31" s="5">
        <f t="shared" si="10"/>
        <v>53874.930550452518</v>
      </c>
      <c r="D31" s="5">
        <f t="shared" si="0"/>
        <v>52458.758120085768</v>
      </c>
      <c r="E31" s="5">
        <f t="shared" si="1"/>
        <v>42958.758120085768</v>
      </c>
      <c r="F31" s="5">
        <f t="shared" si="2"/>
        <v>15173.660338216579</v>
      </c>
      <c r="G31" s="5">
        <f t="shared" si="3"/>
        <v>37285.09778186919</v>
      </c>
      <c r="H31" s="23">
        <f t="shared" si="11"/>
        <v>23421.964335823381</v>
      </c>
      <c r="I31" s="5">
        <f t="shared" si="4"/>
        <v>59840.449437267103</v>
      </c>
      <c r="J31" s="23"/>
      <c r="K31" s="23">
        <f t="shared" si="5"/>
        <v>74.57019556373838</v>
      </c>
      <c r="L31" s="23"/>
      <c r="M31" s="23">
        <f t="shared" si="6"/>
        <v>59915.019632830845</v>
      </c>
      <c r="N31" s="23">
        <f>J31+L31+Grade14!I31</f>
        <v>58418.162251674803</v>
      </c>
      <c r="O31" s="23">
        <f t="shared" si="7"/>
        <v>1351.6622151839031</v>
      </c>
      <c r="P31" s="23">
        <f t="shared" si="8"/>
        <v>756.42570358485978</v>
      </c>
      <c r="Q31" s="23"/>
    </row>
    <row r="32" spans="1:17" x14ac:dyDescent="0.2">
      <c r="A32" s="5">
        <v>41</v>
      </c>
      <c r="B32" s="1">
        <f t="shared" si="9"/>
        <v>1.6386164402903955</v>
      </c>
      <c r="C32" s="5">
        <f t="shared" si="10"/>
        <v>55221.803814213825</v>
      </c>
      <c r="D32" s="5">
        <f t="shared" si="0"/>
        <v>53755.79707308791</v>
      </c>
      <c r="E32" s="5">
        <f t="shared" si="1"/>
        <v>44255.79707308791</v>
      </c>
      <c r="F32" s="5">
        <f t="shared" si="2"/>
        <v>15726.847451671994</v>
      </c>
      <c r="G32" s="5">
        <f t="shared" si="3"/>
        <v>38028.949621415915</v>
      </c>
      <c r="H32" s="23">
        <f t="shared" si="11"/>
        <v>24007.513444218959</v>
      </c>
      <c r="I32" s="5">
        <f t="shared" si="4"/>
        <v>61148.185068198771</v>
      </c>
      <c r="J32" s="23"/>
      <c r="K32" s="23">
        <f t="shared" si="5"/>
        <v>76.057899242831837</v>
      </c>
      <c r="L32" s="23"/>
      <c r="M32" s="23">
        <f t="shared" si="6"/>
        <v>61224.242967441605</v>
      </c>
      <c r="N32" s="23">
        <f>J32+L32+Grade14!I32</f>
        <v>59690.117037966658</v>
      </c>
      <c r="O32" s="23">
        <f t="shared" si="7"/>
        <v>1385.3157143158749</v>
      </c>
      <c r="P32" s="23">
        <f t="shared" si="8"/>
        <v>753.08113801762829</v>
      </c>
      <c r="Q32" s="23"/>
    </row>
    <row r="33" spans="1:17" x14ac:dyDescent="0.2">
      <c r="A33" s="5">
        <v>42</v>
      </c>
      <c r="B33" s="1">
        <f t="shared" si="9"/>
        <v>1.6795818512976552</v>
      </c>
      <c r="C33" s="5">
        <f t="shared" si="10"/>
        <v>56602.348909569162</v>
      </c>
      <c r="D33" s="5">
        <f t="shared" si="0"/>
        <v>55085.261999915099</v>
      </c>
      <c r="E33" s="5">
        <f t="shared" si="1"/>
        <v>45585.261999915099</v>
      </c>
      <c r="F33" s="5">
        <f t="shared" si="2"/>
        <v>16293.864242963791</v>
      </c>
      <c r="G33" s="5">
        <f t="shared" si="3"/>
        <v>38791.397756951308</v>
      </c>
      <c r="H33" s="23">
        <f t="shared" si="11"/>
        <v>24607.701280324429</v>
      </c>
      <c r="I33" s="5">
        <f t="shared" si="4"/>
        <v>62488.614089903727</v>
      </c>
      <c r="J33" s="23"/>
      <c r="K33" s="23">
        <f t="shared" si="5"/>
        <v>77.582795513902624</v>
      </c>
      <c r="L33" s="23"/>
      <c r="M33" s="23">
        <f t="shared" si="6"/>
        <v>62566.19688541763</v>
      </c>
      <c r="N33" s="23">
        <f>J33+L33+Grade14!I33</f>
        <v>60993.870693915829</v>
      </c>
      <c r="O33" s="23">
        <f t="shared" si="7"/>
        <v>1419.8105509261261</v>
      </c>
      <c r="P33" s="23">
        <f t="shared" si="8"/>
        <v>749.75317569956394</v>
      </c>
      <c r="Q33" s="23"/>
    </row>
    <row r="34" spans="1:17" x14ac:dyDescent="0.2">
      <c r="A34" s="5">
        <v>43</v>
      </c>
      <c r="B34" s="1">
        <f t="shared" si="9"/>
        <v>1.7215713975800966</v>
      </c>
      <c r="C34" s="5">
        <f t="shared" si="10"/>
        <v>58017.407632308386</v>
      </c>
      <c r="D34" s="5">
        <f t="shared" si="0"/>
        <v>56447.963549912973</v>
      </c>
      <c r="E34" s="5">
        <f t="shared" si="1"/>
        <v>46947.963549912973</v>
      </c>
      <c r="F34" s="5">
        <f t="shared" si="2"/>
        <v>16875.056454037884</v>
      </c>
      <c r="G34" s="5">
        <f t="shared" si="3"/>
        <v>39572.907095875089</v>
      </c>
      <c r="H34" s="23">
        <f t="shared" si="11"/>
        <v>25222.893812332542</v>
      </c>
      <c r="I34" s="5">
        <f t="shared" si="4"/>
        <v>63862.553837151325</v>
      </c>
      <c r="J34" s="23"/>
      <c r="K34" s="23">
        <f t="shared" si="5"/>
        <v>79.145814191750176</v>
      </c>
      <c r="L34" s="23"/>
      <c r="M34" s="23">
        <f t="shared" si="6"/>
        <v>63941.699651343079</v>
      </c>
      <c r="N34" s="23">
        <f>J34+L34+Grade14!I34</f>
        <v>62330.218191263732</v>
      </c>
      <c r="O34" s="23">
        <f t="shared" si="7"/>
        <v>1455.1677584516472</v>
      </c>
      <c r="P34" s="23">
        <f t="shared" si="8"/>
        <v>746.44168344774675</v>
      </c>
      <c r="Q34" s="23"/>
    </row>
    <row r="35" spans="1:17" x14ac:dyDescent="0.2">
      <c r="A35" s="5">
        <v>44</v>
      </c>
      <c r="B35" s="1">
        <f t="shared" si="9"/>
        <v>1.7646106825195991</v>
      </c>
      <c r="C35" s="5">
        <f t="shared" si="10"/>
        <v>59467.842823116109</v>
      </c>
      <c r="D35" s="5">
        <f t="shared" si="0"/>
        <v>57844.732638660811</v>
      </c>
      <c r="E35" s="5">
        <f t="shared" si="1"/>
        <v>48344.732638660811</v>
      </c>
      <c r="F35" s="5">
        <f t="shared" si="2"/>
        <v>17470.778470388836</v>
      </c>
      <c r="G35" s="5">
        <f t="shared" si="3"/>
        <v>40373.954168271972</v>
      </c>
      <c r="H35" s="23">
        <f t="shared" si="11"/>
        <v>25853.466157640858</v>
      </c>
      <c r="I35" s="5">
        <f t="shared" si="4"/>
        <v>65270.842078080117</v>
      </c>
      <c r="J35" s="23"/>
      <c r="K35" s="23">
        <f t="shared" si="5"/>
        <v>80.747908336543944</v>
      </c>
      <c r="L35" s="23"/>
      <c r="M35" s="23">
        <f t="shared" si="6"/>
        <v>65351.589986416664</v>
      </c>
      <c r="N35" s="23">
        <f>J35+L35+Grade14!I35</f>
        <v>63699.974376045313</v>
      </c>
      <c r="O35" s="23">
        <f t="shared" si="7"/>
        <v>1491.4088961653274</v>
      </c>
      <c r="P35" s="23">
        <f t="shared" si="8"/>
        <v>743.14653041190491</v>
      </c>
      <c r="Q35" s="23"/>
    </row>
    <row r="36" spans="1:17" x14ac:dyDescent="0.2">
      <c r="A36" s="5">
        <v>45</v>
      </c>
      <c r="B36" s="1">
        <f t="shared" si="9"/>
        <v>1.8087259495825889</v>
      </c>
      <c r="C36" s="5">
        <f t="shared" si="10"/>
        <v>60954.538893694007</v>
      </c>
      <c r="D36" s="5">
        <f t="shared" si="0"/>
        <v>59276.420954627327</v>
      </c>
      <c r="E36" s="5">
        <f t="shared" si="1"/>
        <v>49776.420954627327</v>
      </c>
      <c r="F36" s="5">
        <f t="shared" si="2"/>
        <v>18081.393537148557</v>
      </c>
      <c r="G36" s="5">
        <f t="shared" si="3"/>
        <v>41195.02741747877</v>
      </c>
      <c r="H36" s="23">
        <f t="shared" si="11"/>
        <v>26499.802811581874</v>
      </c>
      <c r="I36" s="5">
        <f t="shared" si="4"/>
        <v>66714.337525032111</v>
      </c>
      <c r="J36" s="23"/>
      <c r="K36" s="23">
        <f t="shared" si="5"/>
        <v>82.390054834957539</v>
      </c>
      <c r="L36" s="23"/>
      <c r="M36" s="23">
        <f t="shared" si="6"/>
        <v>66796.727579867074</v>
      </c>
      <c r="N36" s="23">
        <f>J36+L36+Grade14!I36</f>
        <v>65103.974465446438</v>
      </c>
      <c r="O36" s="23">
        <f t="shared" si="7"/>
        <v>1528.5560623218303</v>
      </c>
      <c r="P36" s="23">
        <f t="shared" si="8"/>
        <v>739.86758801406074</v>
      </c>
      <c r="Q36" s="23"/>
    </row>
    <row r="37" spans="1:17" x14ac:dyDescent="0.2">
      <c r="A37" s="5">
        <v>46</v>
      </c>
      <c r="B37" s="1">
        <f t="shared" ref="B37:B56" si="12">(1+experiencepremium)^(A37-startage)</f>
        <v>1.8539440983221533</v>
      </c>
      <c r="C37" s="5">
        <f t="shared" ref="C37:C56" si="13">pretaxincome*B37/expnorm</f>
        <v>62478.402366036345</v>
      </c>
      <c r="D37" s="5">
        <f t="shared" ref="D37:D56" si="14">IF(A37&lt;startage,1,0)*(C37*(1-initialunempprob))+IF(A37=startage,1,0)*(C37*(1-unempprob))+IF(A37&gt;startage,1,0)*(C37*(1-unempprob)+unempprob*300*52)</f>
        <v>60743.901478492997</v>
      </c>
      <c r="E37" s="5">
        <f t="shared" si="1"/>
        <v>51243.901478492997</v>
      </c>
      <c r="F37" s="5">
        <f t="shared" si="2"/>
        <v>18707.273980577265</v>
      </c>
      <c r="G37" s="5">
        <f t="shared" si="3"/>
        <v>42036.627497915732</v>
      </c>
      <c r="H37" s="23">
        <f t="shared" si="11"/>
        <v>27162.297881871418</v>
      </c>
      <c r="I37" s="5">
        <f t="shared" ref="I37:I56" si="15">G37+IF(A37&lt;startage,1,0)*(H37*(1-initialunempprob))+IF(A37&gt;=startage,1,0)*(H37*(1-unempprob))</f>
        <v>68193.920358157906</v>
      </c>
      <c r="J37" s="23"/>
      <c r="K37" s="23">
        <f t="shared" ref="K37:K56" si="16">IF(A37&gt;=startage,1,0)*0.002*G37</f>
        <v>84.073254995831462</v>
      </c>
      <c r="L37" s="23"/>
      <c r="M37" s="23">
        <f t="shared" si="6"/>
        <v>68277.99361315374</v>
      </c>
      <c r="N37" s="23">
        <f>J37+L37+Grade14!I37</f>
        <v>66543.074557082597</v>
      </c>
      <c r="O37" s="23">
        <f t="shared" si="7"/>
        <v>1566.6319076322402</v>
      </c>
      <c r="P37" s="23">
        <f t="shared" ref="P37:P68" si="17">O37/return^(A37-startage+1)</f>
        <v>736.60472988993479</v>
      </c>
      <c r="Q37" s="23"/>
    </row>
    <row r="38" spans="1:17" x14ac:dyDescent="0.2">
      <c r="A38" s="5">
        <v>47</v>
      </c>
      <c r="B38" s="1">
        <f t="shared" si="12"/>
        <v>1.9002927007802071</v>
      </c>
      <c r="C38" s="5">
        <f t="shared" si="13"/>
        <v>64040.362425187246</v>
      </c>
      <c r="D38" s="5">
        <f t="shared" si="14"/>
        <v>62248.069015455316</v>
      </c>
      <c r="E38" s="5">
        <f t="shared" si="1"/>
        <v>52748.069015455316</v>
      </c>
      <c r="F38" s="5">
        <f t="shared" si="2"/>
        <v>19348.801435091693</v>
      </c>
      <c r="G38" s="5">
        <f t="shared" si="3"/>
        <v>42899.267580363623</v>
      </c>
      <c r="H38" s="23">
        <f t="shared" ref="H38:H56" si="18">benefits*B38/expnorm</f>
        <v>27841.355328918202</v>
      </c>
      <c r="I38" s="5">
        <f t="shared" si="15"/>
        <v>69710.492762111855</v>
      </c>
      <c r="J38" s="23"/>
      <c r="K38" s="23">
        <f t="shared" si="16"/>
        <v>85.798535160727255</v>
      </c>
      <c r="L38" s="23"/>
      <c r="M38" s="23">
        <f t="shared" si="6"/>
        <v>69796.291297272575</v>
      </c>
      <c r="N38" s="23">
        <f>J38+L38+Grade14!I38</f>
        <v>68018.15215100965</v>
      </c>
      <c r="O38" s="23">
        <f t="shared" si="7"/>
        <v>1605.6596490754278</v>
      </c>
      <c r="P38" s="23">
        <f t="shared" si="17"/>
        <v>733.3578318319253</v>
      </c>
      <c r="Q38" s="23"/>
    </row>
    <row r="39" spans="1:17" x14ac:dyDescent="0.2">
      <c r="A39" s="5">
        <v>48</v>
      </c>
      <c r="B39" s="1">
        <f t="shared" si="12"/>
        <v>1.9478000182997122</v>
      </c>
      <c r="C39" s="5">
        <f t="shared" si="13"/>
        <v>65641.371485816926</v>
      </c>
      <c r="D39" s="5">
        <f t="shared" si="14"/>
        <v>63789.840740841697</v>
      </c>
      <c r="E39" s="5">
        <f t="shared" si="1"/>
        <v>54289.840740841697</v>
      </c>
      <c r="F39" s="5">
        <f t="shared" si="2"/>
        <v>20006.367075968985</v>
      </c>
      <c r="G39" s="5">
        <f t="shared" si="3"/>
        <v>43783.473664872712</v>
      </c>
      <c r="H39" s="23">
        <f t="shared" si="18"/>
        <v>28537.389212141155</v>
      </c>
      <c r="I39" s="5">
        <f t="shared" si="15"/>
        <v>71264.979476164648</v>
      </c>
      <c r="J39" s="23"/>
      <c r="K39" s="23">
        <f t="shared" si="16"/>
        <v>87.566947329745432</v>
      </c>
      <c r="L39" s="23"/>
      <c r="M39" s="23">
        <f t="shared" si="6"/>
        <v>71352.546423494394</v>
      </c>
      <c r="N39" s="23">
        <f>J39+L39+Grade14!I39</f>
        <v>69530.1066847849</v>
      </c>
      <c r="O39" s="23">
        <f t="shared" si="7"/>
        <v>1645.6630840546729</v>
      </c>
      <c r="P39" s="23">
        <f t="shared" si="17"/>
        <v>730.12677173368309</v>
      </c>
      <c r="Q39" s="23"/>
    </row>
    <row r="40" spans="1:17" x14ac:dyDescent="0.2">
      <c r="A40" s="5">
        <v>49</v>
      </c>
      <c r="B40" s="1">
        <f t="shared" si="12"/>
        <v>1.9964950187572048</v>
      </c>
      <c r="C40" s="5">
        <f t="shared" si="13"/>
        <v>67282.405772962346</v>
      </c>
      <c r="D40" s="5">
        <f t="shared" si="14"/>
        <v>65370.156759362733</v>
      </c>
      <c r="E40" s="5">
        <f t="shared" si="1"/>
        <v>55870.156759362733</v>
      </c>
      <c r="F40" s="5">
        <f t="shared" si="2"/>
        <v>20680.371857868206</v>
      </c>
      <c r="G40" s="5">
        <f t="shared" si="3"/>
        <v>44689.784901494524</v>
      </c>
      <c r="H40" s="23">
        <f t="shared" si="18"/>
        <v>29250.823942444684</v>
      </c>
      <c r="I40" s="5">
        <f t="shared" si="15"/>
        <v>72858.328358068757</v>
      </c>
      <c r="J40" s="23"/>
      <c r="K40" s="23">
        <f t="shared" si="16"/>
        <v>89.379569802989053</v>
      </c>
      <c r="L40" s="23"/>
      <c r="M40" s="23">
        <f t="shared" si="6"/>
        <v>72947.707927871743</v>
      </c>
      <c r="N40" s="23">
        <f>J40+L40+Grade14!I40</f>
        <v>71079.860081904524</v>
      </c>
      <c r="O40" s="23">
        <f t="shared" si="7"/>
        <v>1686.666604908401</v>
      </c>
      <c r="P40" s="23">
        <f t="shared" si="17"/>
        <v>726.9114295363338</v>
      </c>
      <c r="Q40" s="23"/>
    </row>
    <row r="41" spans="1:17" x14ac:dyDescent="0.2">
      <c r="A41" s="5">
        <v>50</v>
      </c>
      <c r="B41" s="1">
        <f t="shared" si="12"/>
        <v>2.0464073942261352</v>
      </c>
      <c r="C41" s="5">
        <f t="shared" si="13"/>
        <v>68964.465917286405</v>
      </c>
      <c r="D41" s="5">
        <f t="shared" si="14"/>
        <v>66989.980678346808</v>
      </c>
      <c r="E41" s="5">
        <f t="shared" si="1"/>
        <v>57489.980678346808</v>
      </c>
      <c r="F41" s="5">
        <f t="shared" si="2"/>
        <v>21371.226759314912</v>
      </c>
      <c r="G41" s="5">
        <f t="shared" si="3"/>
        <v>45618.753919031893</v>
      </c>
      <c r="H41" s="23">
        <f t="shared" si="18"/>
        <v>29982.094541005805</v>
      </c>
      <c r="I41" s="5">
        <f t="shared" si="15"/>
        <v>74491.510962020489</v>
      </c>
      <c r="J41" s="23"/>
      <c r="K41" s="23">
        <f t="shared" si="16"/>
        <v>91.237507838063792</v>
      </c>
      <c r="L41" s="23"/>
      <c r="M41" s="23">
        <f t="shared" si="6"/>
        <v>74582.748469858547</v>
      </c>
      <c r="N41" s="23">
        <f>J41+L41+Grade14!I41</f>
        <v>72668.357313952118</v>
      </c>
      <c r="O41" s="23">
        <f t="shared" si="7"/>
        <v>1728.6952137835112</v>
      </c>
      <c r="P41" s="23">
        <f t="shared" si="17"/>
        <v>723.71168717612909</v>
      </c>
      <c r="Q41" s="23"/>
    </row>
    <row r="42" spans="1:17" x14ac:dyDescent="0.2">
      <c r="A42" s="5">
        <v>51</v>
      </c>
      <c r="B42" s="1">
        <f t="shared" si="12"/>
        <v>2.097567579081788</v>
      </c>
      <c r="C42" s="5">
        <f t="shared" si="13"/>
        <v>70688.57756521854</v>
      </c>
      <c r="D42" s="5">
        <f t="shared" si="14"/>
        <v>68650.300195305448</v>
      </c>
      <c r="E42" s="5">
        <f t="shared" si="1"/>
        <v>59150.300195305448</v>
      </c>
      <c r="F42" s="5">
        <f t="shared" si="2"/>
        <v>22079.353033297775</v>
      </c>
      <c r="G42" s="5">
        <f t="shared" si="3"/>
        <v>46570.947162007673</v>
      </c>
      <c r="H42" s="23">
        <f t="shared" si="18"/>
        <v>30731.646904530942</v>
      </c>
      <c r="I42" s="5">
        <f t="shared" si="15"/>
        <v>76165.523131070964</v>
      </c>
      <c r="J42" s="23"/>
      <c r="K42" s="23">
        <f t="shared" si="16"/>
        <v>93.141894324015354</v>
      </c>
      <c r="L42" s="23"/>
      <c r="M42" s="23">
        <f t="shared" si="6"/>
        <v>76258.665025394977</v>
      </c>
      <c r="N42" s="23">
        <f>J42+L42+Grade14!I42</f>
        <v>74296.566976800939</v>
      </c>
      <c r="O42" s="23">
        <f t="shared" si="7"/>
        <v>1771.7745378804184</v>
      </c>
      <c r="P42" s="23">
        <f t="shared" si="17"/>
        <v>720.52742853352572</v>
      </c>
      <c r="Q42" s="23"/>
    </row>
    <row r="43" spans="1:17" x14ac:dyDescent="0.2">
      <c r="A43" s="5">
        <v>52</v>
      </c>
      <c r="B43" s="1">
        <f t="shared" si="12"/>
        <v>2.1500067685588333</v>
      </c>
      <c r="C43" s="5">
        <f t="shared" si="13"/>
        <v>72455.79200434903</v>
      </c>
      <c r="D43" s="5">
        <f t="shared" si="14"/>
        <v>70352.12770018811</v>
      </c>
      <c r="E43" s="5">
        <f t="shared" si="1"/>
        <v>60852.12770018811</v>
      </c>
      <c r="F43" s="5">
        <f t="shared" si="2"/>
        <v>22805.18246413023</v>
      </c>
      <c r="G43" s="5">
        <f t="shared" si="3"/>
        <v>47546.94523605788</v>
      </c>
      <c r="H43" s="23">
        <f t="shared" si="18"/>
        <v>31499.938077144223</v>
      </c>
      <c r="I43" s="5">
        <f t="shared" si="15"/>
        <v>77881.385604347772</v>
      </c>
      <c r="J43" s="23"/>
      <c r="K43" s="23">
        <f t="shared" si="16"/>
        <v>95.09389047211576</v>
      </c>
      <c r="L43" s="23"/>
      <c r="M43" s="23">
        <f t="shared" si="6"/>
        <v>77976.479494819883</v>
      </c>
      <c r="N43" s="23">
        <f>J43+L43+Grade14!I43</f>
        <v>75965.481881220956</v>
      </c>
      <c r="O43" s="23">
        <f t="shared" ref="O43:O69" si="19">IF(A43&lt;startage,1,0)*(M43-N43)+IF(A43&gt;=startage,1,0)*(completionprob*(part*(I43-N43)+K43))</f>
        <v>1815.9308450798353</v>
      </c>
      <c r="P43" s="23">
        <f t="shared" si="17"/>
        <v>717.35853938394143</v>
      </c>
      <c r="Q43" s="23"/>
    </row>
    <row r="44" spans="1:17" x14ac:dyDescent="0.2">
      <c r="A44" s="5">
        <v>53</v>
      </c>
      <c r="B44" s="1">
        <f t="shared" si="12"/>
        <v>2.2037569377728037</v>
      </c>
      <c r="C44" s="5">
        <f t="shared" si="13"/>
        <v>74267.186804457742</v>
      </c>
      <c r="D44" s="5">
        <f t="shared" si="14"/>
        <v>72096.500892692799</v>
      </c>
      <c r="E44" s="5">
        <f t="shared" si="1"/>
        <v>62596.500892692799</v>
      </c>
      <c r="F44" s="5">
        <f t="shared" si="2"/>
        <v>23549.157630733476</v>
      </c>
      <c r="G44" s="5">
        <f t="shared" si="3"/>
        <v>48547.343261959322</v>
      </c>
      <c r="H44" s="23">
        <f t="shared" si="18"/>
        <v>32287.436529072824</v>
      </c>
      <c r="I44" s="5">
        <f t="shared" si="15"/>
        <v>79640.144639456455</v>
      </c>
      <c r="J44" s="23"/>
      <c r="K44" s="23">
        <f t="shared" si="16"/>
        <v>97.094686523918654</v>
      </c>
      <c r="L44" s="23"/>
      <c r="M44" s="23">
        <f t="shared" si="6"/>
        <v>79737.239325980379</v>
      </c>
      <c r="N44" s="23">
        <f>J44+L44+Grade14!I44</f>
        <v>77676.119658251468</v>
      </c>
      <c r="O44" s="23">
        <f t="shared" si="19"/>
        <v>1861.1910599592024</v>
      </c>
      <c r="P44" s="23">
        <f t="shared" si="17"/>
        <v>714.20490734948328</v>
      </c>
      <c r="Q44" s="23"/>
    </row>
    <row r="45" spans="1:17" x14ac:dyDescent="0.2">
      <c r="A45" s="5">
        <v>54</v>
      </c>
      <c r="B45" s="1">
        <f t="shared" si="12"/>
        <v>2.2588508612171236</v>
      </c>
      <c r="C45" s="5">
        <f t="shared" si="13"/>
        <v>76123.866474569179</v>
      </c>
      <c r="D45" s="5">
        <f t="shared" si="14"/>
        <v>73884.483415010109</v>
      </c>
      <c r="E45" s="5">
        <f t="shared" si="1"/>
        <v>64384.483415010109</v>
      </c>
      <c r="F45" s="5">
        <f t="shared" si="2"/>
        <v>24311.732176501813</v>
      </c>
      <c r="G45" s="5">
        <f t="shared" si="3"/>
        <v>49572.751238508296</v>
      </c>
      <c r="H45" s="23">
        <f t="shared" si="18"/>
        <v>33094.622442299638</v>
      </c>
      <c r="I45" s="5">
        <f t="shared" si="15"/>
        <v>81442.872650442849</v>
      </c>
      <c r="J45" s="23"/>
      <c r="K45" s="23">
        <f t="shared" si="16"/>
        <v>99.145502477016592</v>
      </c>
      <c r="L45" s="23"/>
      <c r="M45" s="23">
        <f t="shared" si="6"/>
        <v>81542.01815291986</v>
      </c>
      <c r="N45" s="23">
        <f>J45+L45+Grade14!I45</f>
        <v>79429.523379707753</v>
      </c>
      <c r="O45" s="23">
        <f t="shared" si="19"/>
        <v>1907.5827802105377</v>
      </c>
      <c r="P45" s="23">
        <f t="shared" si="17"/>
        <v>711.06642185243038</v>
      </c>
      <c r="Q45" s="23"/>
    </row>
    <row r="46" spans="1:17" x14ac:dyDescent="0.2">
      <c r="A46" s="5">
        <v>55</v>
      </c>
      <c r="B46" s="1">
        <f t="shared" si="12"/>
        <v>2.3153221327475517</v>
      </c>
      <c r="C46" s="5">
        <f t="shared" si="13"/>
        <v>78026.96313643342</v>
      </c>
      <c r="D46" s="5">
        <f t="shared" si="14"/>
        <v>75717.165500385381</v>
      </c>
      <c r="E46" s="5">
        <f t="shared" si="1"/>
        <v>66217.165500385381</v>
      </c>
      <c r="F46" s="5">
        <f t="shared" si="2"/>
        <v>25093.371085914365</v>
      </c>
      <c r="G46" s="5">
        <f t="shared" si="3"/>
        <v>50623.79441447102</v>
      </c>
      <c r="H46" s="23">
        <f t="shared" si="18"/>
        <v>33921.988003357132</v>
      </c>
      <c r="I46" s="5">
        <f t="shared" si="15"/>
        <v>83290.668861703933</v>
      </c>
      <c r="J46" s="23"/>
      <c r="K46" s="23">
        <f t="shared" si="16"/>
        <v>101.24758882894204</v>
      </c>
      <c r="L46" s="23"/>
      <c r="M46" s="23">
        <f t="shared" si="6"/>
        <v>83391.916450532881</v>
      </c>
      <c r="N46" s="23">
        <f>J46+L46+Grade14!I46</f>
        <v>81226.762194200433</v>
      </c>
      <c r="O46" s="23">
        <f t="shared" si="19"/>
        <v>1955.1342934681943</v>
      </c>
      <c r="P46" s="23">
        <f t="shared" si="17"/>
        <v>707.94297406980775</v>
      </c>
      <c r="Q46" s="23"/>
    </row>
    <row r="47" spans="1:17" x14ac:dyDescent="0.2">
      <c r="A47" s="5">
        <v>56</v>
      </c>
      <c r="B47" s="1">
        <f t="shared" si="12"/>
        <v>2.3732051860662402</v>
      </c>
      <c r="C47" s="5">
        <f t="shared" si="13"/>
        <v>79977.637214844246</v>
      </c>
      <c r="D47" s="5">
        <f t="shared" si="14"/>
        <v>77595.66463789501</v>
      </c>
      <c r="E47" s="5">
        <f t="shared" si="1"/>
        <v>68095.66463789501</v>
      </c>
      <c r="F47" s="5">
        <f t="shared" si="2"/>
        <v>25894.550968062224</v>
      </c>
      <c r="G47" s="5">
        <f t="shared" si="3"/>
        <v>51701.11366983279</v>
      </c>
      <c r="H47" s="23">
        <f t="shared" si="18"/>
        <v>34770.037703441056</v>
      </c>
      <c r="I47" s="5">
        <f t="shared" si="15"/>
        <v>85184.65997824652</v>
      </c>
      <c r="J47" s="23"/>
      <c r="K47" s="23">
        <f t="shared" si="16"/>
        <v>103.40222733966559</v>
      </c>
      <c r="L47" s="23"/>
      <c r="M47" s="23">
        <f t="shared" si="6"/>
        <v>85288.06220558619</v>
      </c>
      <c r="N47" s="23">
        <f>J47+L47+Grade14!I47</f>
        <v>83068.931979055458</v>
      </c>
      <c r="O47" s="23">
        <f t="shared" si="19"/>
        <v>2003.8745945572468</v>
      </c>
      <c r="P47" s="23">
        <f t="shared" si="17"/>
        <v>704.83445688921483</v>
      </c>
      <c r="Q47" s="23"/>
    </row>
    <row r="48" spans="1:17" x14ac:dyDescent="0.2">
      <c r="A48" s="5">
        <v>57</v>
      </c>
      <c r="B48" s="1">
        <f t="shared" si="12"/>
        <v>2.4325353157178964</v>
      </c>
      <c r="C48" s="5">
        <f t="shared" si="13"/>
        <v>81977.078145215346</v>
      </c>
      <c r="D48" s="5">
        <f t="shared" si="14"/>
        <v>79521.126253842376</v>
      </c>
      <c r="E48" s="5">
        <f t="shared" si="1"/>
        <v>70021.126253842376</v>
      </c>
      <c r="F48" s="5">
        <f t="shared" si="2"/>
        <v>26715.760347263771</v>
      </c>
      <c r="G48" s="5">
        <f t="shared" si="3"/>
        <v>52805.365906578605</v>
      </c>
      <c r="H48" s="23">
        <f t="shared" si="18"/>
        <v>35639.288646027082</v>
      </c>
      <c r="I48" s="5">
        <f t="shared" si="15"/>
        <v>87126.000872702687</v>
      </c>
      <c r="J48" s="23"/>
      <c r="K48" s="23">
        <f t="shared" si="16"/>
        <v>105.61073181315722</v>
      </c>
      <c r="L48" s="23"/>
      <c r="M48" s="23">
        <f t="shared" si="6"/>
        <v>87231.611604515841</v>
      </c>
      <c r="N48" s="23">
        <f>J48+L48+Grade14!I48</f>
        <v>84957.156008531834</v>
      </c>
      <c r="O48" s="23">
        <f t="shared" si="19"/>
        <v>2053.8334031735612</v>
      </c>
      <c r="P48" s="23">
        <f t="shared" si="17"/>
        <v>701.74076486606009</v>
      </c>
      <c r="Q48" s="23"/>
    </row>
    <row r="49" spans="1:17" x14ac:dyDescent="0.2">
      <c r="A49" s="5">
        <v>58</v>
      </c>
      <c r="B49" s="1">
        <f t="shared" si="12"/>
        <v>2.4933486986108435</v>
      </c>
      <c r="C49" s="5">
        <f t="shared" si="13"/>
        <v>84026.505098845722</v>
      </c>
      <c r="D49" s="5">
        <f t="shared" si="14"/>
        <v>81494.724410188428</v>
      </c>
      <c r="E49" s="5">
        <f t="shared" si="1"/>
        <v>71994.724410188428</v>
      </c>
      <c r="F49" s="5">
        <f t="shared" si="2"/>
        <v>27557.499960945366</v>
      </c>
      <c r="G49" s="5">
        <f t="shared" si="3"/>
        <v>53937.224449243062</v>
      </c>
      <c r="H49" s="23">
        <f t="shared" si="18"/>
        <v>36530.270862177756</v>
      </c>
      <c r="I49" s="5">
        <f t="shared" si="15"/>
        <v>89115.875289520249</v>
      </c>
      <c r="J49" s="23"/>
      <c r="K49" s="23">
        <f t="shared" si="16"/>
        <v>107.87444889848612</v>
      </c>
      <c r="L49" s="23"/>
      <c r="M49" s="23">
        <f t="shared" si="6"/>
        <v>89223.74973841873</v>
      </c>
      <c r="N49" s="23">
        <f>J49+L49+Grade14!I49</f>
        <v>86892.585638745106</v>
      </c>
      <c r="O49" s="23">
        <f t="shared" si="19"/>
        <v>2105.0411820052873</v>
      </c>
      <c r="P49" s="23">
        <f t="shared" si="17"/>
        <v>698.66179418178842</v>
      </c>
      <c r="Q49" s="23"/>
    </row>
    <row r="50" spans="1:17" x14ac:dyDescent="0.2">
      <c r="A50" s="5">
        <v>59</v>
      </c>
      <c r="B50" s="1">
        <f t="shared" si="12"/>
        <v>2.555682416076114</v>
      </c>
      <c r="C50" s="5">
        <f t="shared" si="13"/>
        <v>86127.167726316853</v>
      </c>
      <c r="D50" s="5">
        <f t="shared" si="14"/>
        <v>83517.662520443118</v>
      </c>
      <c r="E50" s="5">
        <f t="shared" si="1"/>
        <v>74017.662520443118</v>
      </c>
      <c r="F50" s="5">
        <f t="shared" si="2"/>
        <v>28420.283064968989</v>
      </c>
      <c r="G50" s="5">
        <f t="shared" si="3"/>
        <v>55097.379455474133</v>
      </c>
      <c r="H50" s="23">
        <f t="shared" si="18"/>
        <v>37443.527633732192</v>
      </c>
      <c r="I50" s="5">
        <f t="shared" si="15"/>
        <v>91155.496566758229</v>
      </c>
      <c r="J50" s="23"/>
      <c r="K50" s="23">
        <f t="shared" si="16"/>
        <v>110.19475891094827</v>
      </c>
      <c r="L50" s="23"/>
      <c r="M50" s="23">
        <f t="shared" si="6"/>
        <v>91265.691325669177</v>
      </c>
      <c r="N50" s="23">
        <f>J50+L50+Grade14!I50</f>
        <v>88876.401009713765</v>
      </c>
      <c r="O50" s="23">
        <f t="shared" si="19"/>
        <v>2157.5291553077373</v>
      </c>
      <c r="P50" s="23">
        <f t="shared" si="17"/>
        <v>695.59744260340176</v>
      </c>
      <c r="Q50" s="23"/>
    </row>
    <row r="51" spans="1:17" x14ac:dyDescent="0.2">
      <c r="A51" s="5">
        <v>60</v>
      </c>
      <c r="B51" s="1">
        <f t="shared" si="12"/>
        <v>2.6195744764780171</v>
      </c>
      <c r="C51" s="5">
        <f t="shared" si="13"/>
        <v>88280.346919474774</v>
      </c>
      <c r="D51" s="5">
        <f t="shared" si="14"/>
        <v>85591.1740834542</v>
      </c>
      <c r="E51" s="5">
        <f t="shared" si="1"/>
        <v>76091.1740834542</v>
      </c>
      <c r="F51" s="5">
        <f t="shared" si="2"/>
        <v>29304.635746593216</v>
      </c>
      <c r="G51" s="5">
        <f t="shared" si="3"/>
        <v>56286.538336860984</v>
      </c>
      <c r="H51" s="23">
        <f t="shared" si="18"/>
        <v>38379.6158245755</v>
      </c>
      <c r="I51" s="5">
        <f t="shared" si="15"/>
        <v>93246.108375927186</v>
      </c>
      <c r="J51" s="23"/>
      <c r="K51" s="23">
        <f t="shared" si="16"/>
        <v>112.57307667372197</v>
      </c>
      <c r="L51" s="23"/>
      <c r="M51" s="23">
        <f t="shared" si="6"/>
        <v>93358.681452600911</v>
      </c>
      <c r="N51" s="23">
        <f>J51+L51+Grade14!I51</f>
        <v>90909.811764956568</v>
      </c>
      <c r="O51" s="23">
        <f t="shared" si="19"/>
        <v>2211.3293279428385</v>
      </c>
      <c r="P51" s="23">
        <f t="shared" si="17"/>
        <v>692.54760944417058</v>
      </c>
      <c r="Q51" s="23"/>
    </row>
    <row r="52" spans="1:17" x14ac:dyDescent="0.2">
      <c r="A52" s="5">
        <v>61</v>
      </c>
      <c r="B52" s="1">
        <f t="shared" si="12"/>
        <v>2.6850638383899672</v>
      </c>
      <c r="C52" s="5">
        <f t="shared" si="13"/>
        <v>90487.355592461638</v>
      </c>
      <c r="D52" s="5">
        <f t="shared" si="14"/>
        <v>87716.523435540556</v>
      </c>
      <c r="E52" s="5">
        <f t="shared" si="1"/>
        <v>78216.523435540556</v>
      </c>
      <c r="F52" s="5">
        <f t="shared" si="2"/>
        <v>30211.097245258046</v>
      </c>
      <c r="G52" s="5">
        <f t="shared" si="3"/>
        <v>57505.426190282509</v>
      </c>
      <c r="H52" s="23">
        <f t="shared" si="18"/>
        <v>39339.106220189882</v>
      </c>
      <c r="I52" s="5">
        <f t="shared" si="15"/>
        <v>95388.985480325355</v>
      </c>
      <c r="J52" s="23"/>
      <c r="K52" s="23">
        <f t="shared" si="16"/>
        <v>115.01085238056503</v>
      </c>
      <c r="L52" s="23"/>
      <c r="M52" s="23">
        <f t="shared" si="6"/>
        <v>95503.996332705923</v>
      </c>
      <c r="N52" s="23">
        <f>J52+L52+Grade14!I52</f>
        <v>92994.0577890805</v>
      </c>
      <c r="O52" s="23">
        <f t="shared" si="19"/>
        <v>2266.4745048937543</v>
      </c>
      <c r="P52" s="23">
        <f t="shared" si="17"/>
        <v>689.51219552518569</v>
      </c>
      <c r="Q52" s="23"/>
    </row>
    <row r="53" spans="1:17" x14ac:dyDescent="0.2">
      <c r="A53" s="5">
        <v>62</v>
      </c>
      <c r="B53" s="1">
        <f t="shared" si="12"/>
        <v>2.7521904343497163</v>
      </c>
      <c r="C53" s="5">
        <f t="shared" si="13"/>
        <v>92749.539482273161</v>
      </c>
      <c r="D53" s="5">
        <f t="shared" si="14"/>
        <v>89895.006521429052</v>
      </c>
      <c r="E53" s="5">
        <f t="shared" si="1"/>
        <v>80395.006521429052</v>
      </c>
      <c r="F53" s="5">
        <f t="shared" si="2"/>
        <v>31140.220281389491</v>
      </c>
      <c r="G53" s="5">
        <f t="shared" si="3"/>
        <v>58754.786240039561</v>
      </c>
      <c r="H53" s="23">
        <f t="shared" si="18"/>
        <v>40322.583875694632</v>
      </c>
      <c r="I53" s="5">
        <f t="shared" si="15"/>
        <v>97585.434512333493</v>
      </c>
      <c r="J53" s="23"/>
      <c r="K53" s="23">
        <f t="shared" si="16"/>
        <v>117.50957248007913</v>
      </c>
      <c r="L53" s="23"/>
      <c r="M53" s="23">
        <f t="shared" si="6"/>
        <v>97702.944084813571</v>
      </c>
      <c r="N53" s="23">
        <f>J53+L53+Grade14!I53</f>
        <v>95130.409963807513</v>
      </c>
      <c r="O53" s="23">
        <f t="shared" si="19"/>
        <v>2322.9983112684713</v>
      </c>
      <c r="P53" s="23">
        <f t="shared" si="17"/>
        <v>686.49110313832853</v>
      </c>
      <c r="Q53" s="23"/>
    </row>
    <row r="54" spans="1:17" x14ac:dyDescent="0.2">
      <c r="A54" s="5">
        <v>63</v>
      </c>
      <c r="B54" s="1">
        <f t="shared" si="12"/>
        <v>2.8209951952084591</v>
      </c>
      <c r="C54" s="5">
        <f t="shared" si="13"/>
        <v>95068.277969329996</v>
      </c>
      <c r="D54" s="5">
        <f t="shared" si="14"/>
        <v>92127.951684464773</v>
      </c>
      <c r="E54" s="5">
        <f t="shared" si="1"/>
        <v>82627.951684464773</v>
      </c>
      <c r="F54" s="5">
        <f t="shared" si="2"/>
        <v>32092.571393424223</v>
      </c>
      <c r="G54" s="5">
        <f t="shared" si="3"/>
        <v>60035.38029104055</v>
      </c>
      <c r="H54" s="23">
        <f t="shared" si="18"/>
        <v>41330.648472586989</v>
      </c>
      <c r="I54" s="5">
        <f t="shared" si="15"/>
        <v>99836.794770141816</v>
      </c>
      <c r="J54" s="23"/>
      <c r="K54" s="23">
        <f t="shared" si="16"/>
        <v>120.07076058208111</v>
      </c>
      <c r="L54" s="23"/>
      <c r="M54" s="23">
        <f t="shared" si="6"/>
        <v>99956.865530723895</v>
      </c>
      <c r="N54" s="23">
        <f>J54+L54+Grade14!I54</f>
        <v>97320.170942902681</v>
      </c>
      <c r="O54" s="23">
        <f t="shared" si="19"/>
        <v>2380.935212802558</v>
      </c>
      <c r="P54" s="23">
        <f t="shared" si="17"/>
        <v>683.48423600999297</v>
      </c>
      <c r="Q54" s="23"/>
    </row>
    <row r="55" spans="1:17" x14ac:dyDescent="0.2">
      <c r="A55" s="5">
        <v>64</v>
      </c>
      <c r="B55" s="1">
        <f t="shared" si="12"/>
        <v>2.8915200750886707</v>
      </c>
      <c r="C55" s="5">
        <f t="shared" si="13"/>
        <v>97444.984918563263</v>
      </c>
      <c r="D55" s="5">
        <f t="shared" si="14"/>
        <v>94416.720476576418</v>
      </c>
      <c r="E55" s="5">
        <f t="shared" si="1"/>
        <v>84916.720476576418</v>
      </c>
      <c r="F55" s="5">
        <f t="shared" si="2"/>
        <v>33108.232897557136</v>
      </c>
      <c r="G55" s="5">
        <f t="shared" si="3"/>
        <v>61308.487579019282</v>
      </c>
      <c r="H55" s="23">
        <f t="shared" si="18"/>
        <v>42363.914684401672</v>
      </c>
      <c r="I55" s="5">
        <f t="shared" si="15"/>
        <v>102104.93742009808</v>
      </c>
      <c r="J55" s="23"/>
      <c r="K55" s="23">
        <f t="shared" si="16"/>
        <v>122.61697515803857</v>
      </c>
      <c r="L55" s="23"/>
      <c r="M55" s="23">
        <f t="shared" si="6"/>
        <v>102227.55439525613</v>
      </c>
      <c r="N55" s="23">
        <f>J55+L55+Grade14!I55</f>
        <v>99564.675946475239</v>
      </c>
      <c r="O55" s="23">
        <f t="shared" si="19"/>
        <v>2404.5792392491358</v>
      </c>
      <c r="P55" s="23">
        <f t="shared" si="17"/>
        <v>670.52491953203196</v>
      </c>
      <c r="Q55" s="23"/>
    </row>
    <row r="56" spans="1:17" x14ac:dyDescent="0.2">
      <c r="A56" s="5">
        <v>65</v>
      </c>
      <c r="B56" s="1">
        <f t="shared" si="12"/>
        <v>2.9638080769658868</v>
      </c>
      <c r="C56" s="5">
        <f t="shared" si="13"/>
        <v>99881.109541527316</v>
      </c>
      <c r="D56" s="5">
        <f t="shared" si="14"/>
        <v>96762.708488490796</v>
      </c>
      <c r="E56" s="5">
        <f t="shared" si="1"/>
        <v>87262.708488490796</v>
      </c>
      <c r="F56" s="5">
        <f t="shared" si="2"/>
        <v>34179.176424996054</v>
      </c>
      <c r="G56" s="5">
        <f t="shared" si="3"/>
        <v>62583.532063494742</v>
      </c>
      <c r="H56" s="23">
        <f t="shared" si="18"/>
        <v>43423.012551511703</v>
      </c>
      <c r="I56" s="5">
        <f t="shared" si="15"/>
        <v>104399.89315060052</v>
      </c>
      <c r="J56" s="23"/>
      <c r="K56" s="23">
        <f t="shared" si="16"/>
        <v>125.16706412698949</v>
      </c>
      <c r="L56" s="23"/>
      <c r="M56" s="23">
        <f t="shared" si="6"/>
        <v>104525.06021472751</v>
      </c>
      <c r="N56" s="23">
        <f>J56+L56+Grade14!I56</f>
        <v>101840.34437129973</v>
      </c>
      <c r="O56" s="23">
        <f t="shared" si="19"/>
        <v>2424.2984066152871</v>
      </c>
      <c r="P56" s="23">
        <f t="shared" si="17"/>
        <v>656.68456838774523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125.16706412698949</v>
      </c>
      <c r="L57" s="23"/>
      <c r="M57" s="23">
        <f t="shared" si="6"/>
        <v>125.16706412698949</v>
      </c>
      <c r="N57" s="23">
        <f>J57+L57+Grade14!I57</f>
        <v>0</v>
      </c>
      <c r="O57" s="23">
        <f t="shared" si="19"/>
        <v>113.02585890667152</v>
      </c>
      <c r="P57" s="23">
        <f t="shared" si="17"/>
        <v>29.740170636234268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125.16706412698949</v>
      </c>
      <c r="L58" s="23"/>
      <c r="M58" s="23">
        <f t="shared" si="6"/>
        <v>125.16706412698949</v>
      </c>
      <c r="N58" s="23">
        <f>J58+L58+Grade14!I58</f>
        <v>0</v>
      </c>
      <c r="O58" s="23">
        <f t="shared" si="19"/>
        <v>113.02585890667152</v>
      </c>
      <c r="P58" s="23">
        <f t="shared" si="17"/>
        <v>28.889389294802314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125.16706412698949</v>
      </c>
      <c r="L59" s="23"/>
      <c r="M59" s="23">
        <f t="shared" si="6"/>
        <v>125.16706412698949</v>
      </c>
      <c r="N59" s="23">
        <f>J59+L59+Grade14!I59</f>
        <v>0</v>
      </c>
      <c r="O59" s="23">
        <f t="shared" si="19"/>
        <v>113.02585890667152</v>
      </c>
      <c r="P59" s="23">
        <f t="shared" si="17"/>
        <v>28.062946377644447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125.16706412698949</v>
      </c>
      <c r="L60" s="23"/>
      <c r="M60" s="23">
        <f t="shared" si="6"/>
        <v>125.16706412698949</v>
      </c>
      <c r="N60" s="23">
        <f>J60+L60+Grade14!I60</f>
        <v>0</v>
      </c>
      <c r="O60" s="23">
        <f t="shared" si="19"/>
        <v>113.02585890667152</v>
      </c>
      <c r="P60" s="23">
        <f t="shared" si="17"/>
        <v>27.260145631954831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125.16706412698949</v>
      </c>
      <c r="L61" s="23"/>
      <c r="M61" s="23">
        <f t="shared" si="6"/>
        <v>125.16706412698949</v>
      </c>
      <c r="N61" s="23">
        <f>J61+L61+Grade14!I61</f>
        <v>0</v>
      </c>
      <c r="O61" s="23">
        <f t="shared" si="19"/>
        <v>113.02585890667152</v>
      </c>
      <c r="P61" s="23">
        <f t="shared" si="17"/>
        <v>26.480310722731808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125.16706412698949</v>
      </c>
      <c r="L62" s="23"/>
      <c r="M62" s="23">
        <f t="shared" si="6"/>
        <v>125.16706412698949</v>
      </c>
      <c r="N62" s="23">
        <f>J62+L62+Grade14!I62</f>
        <v>0</v>
      </c>
      <c r="O62" s="23">
        <f t="shared" si="19"/>
        <v>113.02585890667152</v>
      </c>
      <c r="P62" s="23">
        <f t="shared" si="17"/>
        <v>25.722784662986456</v>
      </c>
      <c r="Q62" s="23"/>
    </row>
    <row r="63" spans="1:17" x14ac:dyDescent="0.2">
      <c r="A63" s="5">
        <v>72</v>
      </c>
      <c r="H63" s="22"/>
      <c r="J63" s="23"/>
      <c r="K63" s="23">
        <f>0.002*G56</f>
        <v>125.16706412698949</v>
      </c>
      <c r="L63" s="23"/>
      <c r="M63" s="23">
        <f t="shared" si="6"/>
        <v>125.16706412698949</v>
      </c>
      <c r="N63" s="23">
        <f>J63+L63+Grade14!I63</f>
        <v>0</v>
      </c>
      <c r="O63" s="23">
        <f t="shared" si="19"/>
        <v>113.02585890667152</v>
      </c>
      <c r="P63" s="23">
        <f t="shared" si="17"/>
        <v>24.986929260251209</v>
      </c>
      <c r="Q63" s="23"/>
    </row>
    <row r="64" spans="1:17" x14ac:dyDescent="0.2">
      <c r="A64" s="5">
        <v>73</v>
      </c>
      <c r="H64" s="22"/>
      <c r="J64" s="23"/>
      <c r="K64" s="23">
        <f>0.002*G56</f>
        <v>125.16706412698949</v>
      </c>
      <c r="L64" s="23"/>
      <c r="M64" s="23">
        <f t="shared" si="6"/>
        <v>125.16706412698949</v>
      </c>
      <c r="N64" s="23">
        <f>J64+L64+Grade14!I64</f>
        <v>0</v>
      </c>
      <c r="O64" s="23">
        <f t="shared" si="19"/>
        <v>113.02585890667152</v>
      </c>
      <c r="P64" s="23">
        <f t="shared" si="17"/>
        <v>24.272124578922266</v>
      </c>
      <c r="Q64" s="23"/>
    </row>
    <row r="65" spans="1:17" x14ac:dyDescent="0.2">
      <c r="A65" s="5">
        <v>74</v>
      </c>
      <c r="H65" s="22"/>
      <c r="J65" s="23"/>
      <c r="K65" s="23">
        <f>0.002*G56</f>
        <v>125.16706412698949</v>
      </c>
      <c r="L65" s="23"/>
      <c r="M65" s="23">
        <f t="shared" si="6"/>
        <v>125.16706412698949</v>
      </c>
      <c r="N65" s="23">
        <f>J65+L65+Grade14!I65</f>
        <v>0</v>
      </c>
      <c r="O65" s="23">
        <f t="shared" si="19"/>
        <v>113.02585890667152</v>
      </c>
      <c r="P65" s="23">
        <f t="shared" si="17"/>
        <v>23.577768417982835</v>
      </c>
      <c r="Q65" s="23"/>
    </row>
    <row r="66" spans="1:17" x14ac:dyDescent="0.2">
      <c r="A66" s="5">
        <v>75</v>
      </c>
      <c r="H66" s="22"/>
      <c r="J66" s="23"/>
      <c r="K66" s="23">
        <f>0.002*G56</f>
        <v>125.16706412698949</v>
      </c>
      <c r="L66" s="23"/>
      <c r="M66" s="23">
        <f t="shared" si="6"/>
        <v>125.16706412698949</v>
      </c>
      <c r="N66" s="23">
        <f>J66+L66+Grade14!I66</f>
        <v>0</v>
      </c>
      <c r="O66" s="23">
        <f t="shared" si="19"/>
        <v>113.02585890667152</v>
      </c>
      <c r="P66" s="23">
        <f t="shared" si="17"/>
        <v>22.903275803667313</v>
      </c>
      <c r="Q66" s="23"/>
    </row>
    <row r="67" spans="1:17" x14ac:dyDescent="0.2">
      <c r="A67" s="5">
        <v>76</v>
      </c>
      <c r="H67" s="22"/>
      <c r="J67" s="23"/>
      <c r="K67" s="23">
        <f>0.002*G56</f>
        <v>125.16706412698949</v>
      </c>
      <c r="L67" s="23"/>
      <c r="M67" s="23">
        <f t="shared" si="6"/>
        <v>125.16706412698949</v>
      </c>
      <c r="N67" s="23">
        <f>J67+L67+Grade14!I67</f>
        <v>0</v>
      </c>
      <c r="O67" s="23">
        <f t="shared" si="19"/>
        <v>113.02585890667152</v>
      </c>
      <c r="P67" s="23">
        <f t="shared" si="17"/>
        <v>22.248078496638758</v>
      </c>
      <c r="Q67" s="23"/>
    </row>
    <row r="68" spans="1:17" x14ac:dyDescent="0.2">
      <c r="A68" s="5">
        <v>77</v>
      </c>
      <c r="H68" s="22"/>
      <c r="J68" s="23"/>
      <c r="K68" s="23">
        <f>0.002*G56</f>
        <v>125.16706412698949</v>
      </c>
      <c r="L68" s="23"/>
      <c r="M68" s="23">
        <f t="shared" si="6"/>
        <v>125.16706412698949</v>
      </c>
      <c r="N68" s="23">
        <f>J68+L68+Grade14!I68</f>
        <v>0</v>
      </c>
      <c r="O68" s="23">
        <f t="shared" si="19"/>
        <v>113.02585890667152</v>
      </c>
      <c r="P68" s="23">
        <f t="shared" si="17"/>
        <v>21.611624513264758</v>
      </c>
      <c r="Q68" s="23"/>
    </row>
    <row r="69" spans="1:17" x14ac:dyDescent="0.2">
      <c r="A69" s="5">
        <v>78</v>
      </c>
      <c r="H69" s="22"/>
      <c r="J69" s="23"/>
      <c r="K69" s="23">
        <f>0.002*G56+0.2*G56</f>
        <v>12641.87347682594</v>
      </c>
      <c r="L69" s="23"/>
      <c r="M69" s="23">
        <f t="shared" si="6"/>
        <v>12641.87347682594</v>
      </c>
      <c r="N69" s="23">
        <f>J69+L69+Grade14!I69</f>
        <v>0</v>
      </c>
      <c r="O69" s="23">
        <f t="shared" si="19"/>
        <v>11415.611749573824</v>
      </c>
      <c r="P69" s="23">
        <f>O69/return^(A69-startage+1)</f>
        <v>2120.331143719397</v>
      </c>
      <c r="Q69" s="23"/>
    </row>
    <row r="70" spans="1:17" x14ac:dyDescent="0.2">
      <c r="A70" s="5">
        <v>79</v>
      </c>
      <c r="H70" s="22"/>
      <c r="P70" s="23">
        <f>SUM(P5:P69)</f>
        <v>-2.2964741219766438E-10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N12" sqref="N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Meta!A10+6</f>
        <v>22</v>
      </c>
      <c r="C2" s="8">
        <f>Meta!B10</f>
        <v>77353</v>
      </c>
      <c r="D2" s="8">
        <f>Meta!C10</f>
        <v>32646</v>
      </c>
      <c r="E2" s="1">
        <f>Meta!D10</f>
        <v>0.03</v>
      </c>
      <c r="F2" s="1">
        <f>Meta!H10</f>
        <v>1.7852800699689915</v>
      </c>
      <c r="G2" s="1">
        <f>Meta!E10</f>
        <v>0.90300000000000002</v>
      </c>
      <c r="H2" s="1">
        <f>Meta!F10</f>
        <v>1</v>
      </c>
      <c r="I2" s="1">
        <f>Meta!D9</f>
        <v>3.6999999999999998E-2</v>
      </c>
      <c r="J2" s="14"/>
      <c r="K2" s="13">
        <f>IRR(O5:O69)+1</f>
        <v>1.2325514148865013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C6" s="5"/>
      <c r="D6" s="5"/>
      <c r="E6" s="5"/>
      <c r="F6" s="5"/>
      <c r="G6" s="5"/>
      <c r="H6" s="23"/>
      <c r="I6" s="5"/>
      <c r="J6" s="23"/>
      <c r="K6" s="23"/>
      <c r="L6" s="23"/>
      <c r="M6" s="23"/>
      <c r="N6" s="23"/>
      <c r="O6" s="23"/>
      <c r="P6" s="23"/>
      <c r="Q6" s="23"/>
    </row>
    <row r="7" spans="1:17" x14ac:dyDescent="0.2">
      <c r="A7" s="5">
        <v>16</v>
      </c>
      <c r="C7" s="5"/>
      <c r="D7" s="5"/>
      <c r="E7" s="5"/>
      <c r="F7" s="5"/>
      <c r="G7" s="5"/>
      <c r="H7" s="23"/>
      <c r="I7" s="5"/>
      <c r="J7" s="23"/>
      <c r="K7" s="23"/>
      <c r="L7" s="23"/>
      <c r="M7" s="23"/>
      <c r="N7" s="23"/>
      <c r="O7" s="23"/>
      <c r="P7" s="23"/>
      <c r="Q7" s="23"/>
    </row>
    <row r="8" spans="1:17" x14ac:dyDescent="0.2">
      <c r="A8" s="5">
        <v>17</v>
      </c>
      <c r="C8" s="5"/>
      <c r="D8" s="5"/>
      <c r="E8" s="5"/>
      <c r="F8" s="5"/>
      <c r="G8" s="5"/>
      <c r="H8" s="23"/>
      <c r="I8" s="5"/>
      <c r="J8" s="23"/>
      <c r="K8" s="23"/>
      <c r="L8" s="23"/>
      <c r="M8" s="23"/>
      <c r="N8" s="23"/>
      <c r="O8" s="23"/>
      <c r="P8" s="23"/>
      <c r="Q8" s="23"/>
    </row>
    <row r="9" spans="1:17" x14ac:dyDescent="0.2">
      <c r="A9" s="5">
        <v>18</v>
      </c>
      <c r="C9" s="5"/>
      <c r="D9" s="5"/>
      <c r="E9" s="5"/>
      <c r="F9" s="5"/>
      <c r="G9" s="5"/>
      <c r="H9" s="23"/>
      <c r="I9" s="5"/>
      <c r="J9" s="23"/>
      <c r="K9" s="23"/>
      <c r="L9" s="23"/>
      <c r="M9" s="23"/>
      <c r="N9" s="23"/>
      <c r="O9" s="23"/>
      <c r="P9" s="23"/>
      <c r="Q9" s="23"/>
    </row>
    <row r="10" spans="1:17" x14ac:dyDescent="0.2">
      <c r="A10" s="5">
        <v>19</v>
      </c>
      <c r="C10" s="5"/>
      <c r="D10" s="5"/>
      <c r="E10" s="5"/>
      <c r="F10" s="5"/>
      <c r="G10" s="5"/>
      <c r="H10" s="23"/>
      <c r="I10" s="5"/>
      <c r="J10" s="23"/>
      <c r="K10" s="23"/>
      <c r="L10" s="23"/>
      <c r="M10" s="23"/>
      <c r="N10" s="23"/>
      <c r="O10" s="23"/>
      <c r="P10" s="23"/>
      <c r="Q10" s="23"/>
    </row>
    <row r="11" spans="1:17" x14ac:dyDescent="0.2">
      <c r="A11" s="5">
        <v>20</v>
      </c>
      <c r="C11" s="5"/>
      <c r="D11" s="5"/>
      <c r="E11" s="5"/>
      <c r="F11" s="5"/>
      <c r="G11" s="5"/>
      <c r="H11" s="23"/>
      <c r="I11" s="5"/>
      <c r="J11" s="23"/>
      <c r="K11" s="23"/>
      <c r="L11" s="23"/>
      <c r="M11" s="23"/>
      <c r="N11" s="23"/>
      <c r="O11" s="23"/>
      <c r="P11" s="23"/>
      <c r="Q11" s="23"/>
    </row>
    <row r="12" spans="1:17" x14ac:dyDescent="0.2">
      <c r="A12" s="5">
        <v>21</v>
      </c>
      <c r="B12" s="1">
        <v>1</v>
      </c>
      <c r="C12" s="5">
        <f>0.1*Grade15!C12</f>
        <v>3370.0262280065626</v>
      </c>
      <c r="D12" s="5">
        <f t="shared" ref="D12:D36" si="0">IF(A12&lt;startage,1,0)*(C12*(1-initialunempprob))+IF(A12=startage,1,0)*(C12*(1-unempprob))+IF(A12&gt;startage,1,0)*(C12*(1-unempprob)+unempprob*300*52)</f>
        <v>3245.3352575703198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248.26814720412946</v>
      </c>
      <c r="G12" s="5">
        <f t="shared" ref="G12:G56" si="3">D12-F12</f>
        <v>2997.0671103661903</v>
      </c>
      <c r="H12" s="23">
        <f>0.1*Grade15!H12</f>
        <v>1465.1087865299551</v>
      </c>
      <c r="I12" s="5">
        <f t="shared" ref="I12:I36" si="4">G12+IF(A12&lt;startage,1,0)*(H12*(1-initialunempprob))+IF(A12&gt;=startage,1,0)*(H12*(1-unempprob))</f>
        <v>4407.9668717945369</v>
      </c>
      <c r="J12" s="23">
        <f>0.05*feel*Grade15!G12</f>
        <v>345.20266143630545</v>
      </c>
      <c r="K12" s="23">
        <f t="shared" ref="K12:K36" si="5">IF(A12&gt;=startage,1,0)*0.002*G12</f>
        <v>0</v>
      </c>
      <c r="L12" s="23">
        <f>coltuition</f>
        <v>3662</v>
      </c>
      <c r="M12" s="23">
        <f t="shared" ref="M12:M69" si="6">I12+K12</f>
        <v>4407.9668717945369</v>
      </c>
      <c r="N12" s="23">
        <f>J12+L12+Grade15!I12</f>
        <v>42773.53323545587</v>
      </c>
      <c r="O12" s="23">
        <f t="shared" ref="O12:O43" si="7">IF(A12&lt;startage,1,0)*(M12-N12)+IF(A12&gt;=startage,1,0)*(completionprob*(part*(I12-N12)+K12))</f>
        <v>-38365.566363661332</v>
      </c>
      <c r="P12" s="23">
        <f t="shared" ref="P12:P36" si="8">O12/return^(A12-startage+1)</f>
        <v>-38365.566363661332</v>
      </c>
      <c r="Q12" s="23"/>
    </row>
    <row r="13" spans="1:17" x14ac:dyDescent="0.2">
      <c r="A13" s="5">
        <v>22</v>
      </c>
      <c r="B13" s="1">
        <f t="shared" ref="B13:B36" si="9">(1+experiencepremium)^(A13-startage)</f>
        <v>1</v>
      </c>
      <c r="C13" s="5">
        <f t="shared" ref="C13:C36" si="10">pretaxincome*B13/expnorm</f>
        <v>43328.215724350492</v>
      </c>
      <c r="D13" s="5">
        <f t="shared" si="0"/>
        <v>42028.369252619974</v>
      </c>
      <c r="E13" s="5">
        <f t="shared" si="1"/>
        <v>32528.369252619974</v>
      </c>
      <c r="F13" s="5">
        <f t="shared" si="2"/>
        <v>10922.262560980422</v>
      </c>
      <c r="G13" s="5">
        <f t="shared" si="3"/>
        <v>31106.10669163955</v>
      </c>
      <c r="H13" s="23">
        <f t="shared" ref="H13:H37" si="11">benefits*B13/expnorm</f>
        <v>18286.206488916345</v>
      </c>
      <c r="I13" s="5">
        <f t="shared" si="4"/>
        <v>48843.726985888403</v>
      </c>
      <c r="J13" s="23"/>
      <c r="K13" s="23">
        <f t="shared" si="5"/>
        <v>62.212213383279099</v>
      </c>
      <c r="L13" s="23"/>
      <c r="M13" s="23">
        <f t="shared" si="6"/>
        <v>48905.939199271685</v>
      </c>
      <c r="N13" s="23">
        <f>J13+L13+Grade15!I13</f>
        <v>40054.233038370054</v>
      </c>
      <c r="O13" s="23">
        <f t="shared" si="7"/>
        <v>7993.0906632941715</v>
      </c>
      <c r="P13" s="23">
        <f t="shared" si="8"/>
        <v>6484.9957306082924</v>
      </c>
      <c r="Q13" s="23"/>
    </row>
    <row r="14" spans="1:17" x14ac:dyDescent="0.2">
      <c r="A14" s="5">
        <v>23</v>
      </c>
      <c r="B14" s="1">
        <f t="shared" si="9"/>
        <v>1.0249999999999999</v>
      </c>
      <c r="C14" s="5">
        <f t="shared" si="10"/>
        <v>44411.421117459249</v>
      </c>
      <c r="D14" s="5">
        <f t="shared" si="0"/>
        <v>43547.078483935467</v>
      </c>
      <c r="E14" s="5">
        <f t="shared" si="1"/>
        <v>34047.078483935467</v>
      </c>
      <c r="F14" s="5">
        <f t="shared" si="2"/>
        <v>11418.121125004931</v>
      </c>
      <c r="G14" s="5">
        <f t="shared" si="3"/>
        <v>32128.957358930536</v>
      </c>
      <c r="H14" s="23">
        <f t="shared" si="11"/>
        <v>18743.36165113925</v>
      </c>
      <c r="I14" s="5">
        <f t="shared" si="4"/>
        <v>50310.018160535605</v>
      </c>
      <c r="J14" s="23"/>
      <c r="K14" s="23">
        <f t="shared" si="5"/>
        <v>64.25791471786107</v>
      </c>
      <c r="L14" s="23"/>
      <c r="M14" s="23">
        <f t="shared" si="6"/>
        <v>50374.276075253467</v>
      </c>
      <c r="N14" s="23">
        <f>J14+L14+Grade15!I14</f>
        <v>40975.870259329306</v>
      </c>
      <c r="O14" s="23">
        <f t="shared" si="7"/>
        <v>8486.7604517795171</v>
      </c>
      <c r="P14" s="23">
        <f t="shared" si="8"/>
        <v>5586.39775836834</v>
      </c>
      <c r="Q14" s="23"/>
    </row>
    <row r="15" spans="1:17" x14ac:dyDescent="0.2">
      <c r="A15" s="5">
        <v>24</v>
      </c>
      <c r="B15" s="1">
        <f t="shared" si="9"/>
        <v>1.0506249999999999</v>
      </c>
      <c r="C15" s="5">
        <f t="shared" si="10"/>
        <v>45521.70664539573</v>
      </c>
      <c r="D15" s="5">
        <f t="shared" si="0"/>
        <v>44624.055446033861</v>
      </c>
      <c r="E15" s="5">
        <f t="shared" si="1"/>
        <v>35124.055446033861</v>
      </c>
      <c r="F15" s="5">
        <f t="shared" si="2"/>
        <v>11832.159647733441</v>
      </c>
      <c r="G15" s="5">
        <f t="shared" si="3"/>
        <v>32791.895798300422</v>
      </c>
      <c r="H15" s="23">
        <f t="shared" si="11"/>
        <v>19211.945692417736</v>
      </c>
      <c r="I15" s="5">
        <f t="shared" si="4"/>
        <v>51427.483119945624</v>
      </c>
      <c r="J15" s="23"/>
      <c r="K15" s="23">
        <f t="shared" si="5"/>
        <v>65.583791596600847</v>
      </c>
      <c r="L15" s="23"/>
      <c r="M15" s="23">
        <f t="shared" si="6"/>
        <v>51493.066911542228</v>
      </c>
      <c r="N15" s="23">
        <f>J15+L15+Grade15!I15</f>
        <v>41920.548410812538</v>
      </c>
      <c r="O15" s="23">
        <f t="shared" si="7"/>
        <v>8643.9842061589061</v>
      </c>
      <c r="P15" s="23">
        <f t="shared" si="8"/>
        <v>4616.3510892391923</v>
      </c>
      <c r="Q15" s="23"/>
    </row>
    <row r="16" spans="1:17" x14ac:dyDescent="0.2">
      <c r="A16" s="5">
        <v>25</v>
      </c>
      <c r="B16" s="1">
        <f t="shared" si="9"/>
        <v>1.0768906249999999</v>
      </c>
      <c r="C16" s="5">
        <f t="shared" si="10"/>
        <v>46659.749311530621</v>
      </c>
      <c r="D16" s="5">
        <f t="shared" si="0"/>
        <v>45727.956832184704</v>
      </c>
      <c r="E16" s="5">
        <f t="shared" si="1"/>
        <v>36227.956832184704</v>
      </c>
      <c r="F16" s="5">
        <f t="shared" si="2"/>
        <v>12302.973588926776</v>
      </c>
      <c r="G16" s="5">
        <f t="shared" si="3"/>
        <v>33424.983243257928</v>
      </c>
      <c r="H16" s="23">
        <f t="shared" si="11"/>
        <v>19692.244334728177</v>
      </c>
      <c r="I16" s="5">
        <f t="shared" si="4"/>
        <v>52526.460247944255</v>
      </c>
      <c r="J16" s="23"/>
      <c r="K16" s="23">
        <f t="shared" si="5"/>
        <v>66.849966486515854</v>
      </c>
      <c r="L16" s="23"/>
      <c r="M16" s="23">
        <f t="shared" si="6"/>
        <v>52593.31021443077</v>
      </c>
      <c r="N16" s="23">
        <f>J16+L16+Grade15!I16</f>
        <v>42888.843516082845</v>
      </c>
      <c r="O16" s="23">
        <f t="shared" si="7"/>
        <v>8763.1334286081765</v>
      </c>
      <c r="P16" s="23">
        <f t="shared" si="8"/>
        <v>3796.9881878642277</v>
      </c>
      <c r="Q16" s="23"/>
    </row>
    <row r="17" spans="1:17" x14ac:dyDescent="0.2">
      <c r="A17" s="5">
        <v>26</v>
      </c>
      <c r="B17" s="1">
        <f t="shared" si="9"/>
        <v>1.1038128906249998</v>
      </c>
      <c r="C17" s="5">
        <f t="shared" si="10"/>
        <v>47826.243044318879</v>
      </c>
      <c r="D17" s="5">
        <f t="shared" si="0"/>
        <v>46859.455752989314</v>
      </c>
      <c r="E17" s="5">
        <f t="shared" si="1"/>
        <v>37359.455752989314</v>
      </c>
      <c r="F17" s="5">
        <f t="shared" si="2"/>
        <v>12785.557878649943</v>
      </c>
      <c r="G17" s="5">
        <f t="shared" si="3"/>
        <v>34073.897874339367</v>
      </c>
      <c r="H17" s="23">
        <f t="shared" si="11"/>
        <v>20184.550443096381</v>
      </c>
      <c r="I17" s="5">
        <f t="shared" si="4"/>
        <v>53652.911804142859</v>
      </c>
      <c r="J17" s="23"/>
      <c r="K17" s="23">
        <f t="shared" si="5"/>
        <v>68.147795748678732</v>
      </c>
      <c r="L17" s="23"/>
      <c r="M17" s="23">
        <f t="shared" si="6"/>
        <v>53721.059599891538</v>
      </c>
      <c r="N17" s="23">
        <f>J17+L17+Grade15!I17</f>
        <v>43881.345998984907</v>
      </c>
      <c r="O17" s="23">
        <f t="shared" si="7"/>
        <v>8885.2613816186877</v>
      </c>
      <c r="P17" s="23">
        <f t="shared" si="8"/>
        <v>3123.524992912211</v>
      </c>
      <c r="Q17" s="23"/>
    </row>
    <row r="18" spans="1:17" x14ac:dyDescent="0.2">
      <c r="A18" s="5">
        <v>27</v>
      </c>
      <c r="B18" s="1">
        <f t="shared" si="9"/>
        <v>1.1314082128906247</v>
      </c>
      <c r="C18" s="5">
        <f t="shared" si="10"/>
        <v>49021.899120426846</v>
      </c>
      <c r="D18" s="5">
        <f t="shared" si="0"/>
        <v>48019.242146814038</v>
      </c>
      <c r="E18" s="5">
        <f t="shared" si="1"/>
        <v>38519.242146814038</v>
      </c>
      <c r="F18" s="5">
        <f t="shared" si="2"/>
        <v>13280.206775616187</v>
      </c>
      <c r="G18" s="5">
        <f t="shared" si="3"/>
        <v>34739.035371197853</v>
      </c>
      <c r="H18" s="23">
        <f t="shared" si="11"/>
        <v>20689.164204173787</v>
      </c>
      <c r="I18" s="5">
        <f t="shared" si="4"/>
        <v>54807.524649246421</v>
      </c>
      <c r="J18" s="23"/>
      <c r="K18" s="23">
        <f t="shared" si="5"/>
        <v>69.478070742395701</v>
      </c>
      <c r="L18" s="23"/>
      <c r="M18" s="23">
        <f t="shared" si="6"/>
        <v>54877.002719988814</v>
      </c>
      <c r="N18" s="23">
        <f>J18+L18+Grade15!I18</f>
        <v>44898.661043959539</v>
      </c>
      <c r="O18" s="23">
        <f t="shared" si="7"/>
        <v>9010.4425334544394</v>
      </c>
      <c r="P18" s="23">
        <f t="shared" si="8"/>
        <v>2569.8978068464698</v>
      </c>
      <c r="Q18" s="23"/>
    </row>
    <row r="19" spans="1:17" x14ac:dyDescent="0.2">
      <c r="A19" s="5">
        <v>28</v>
      </c>
      <c r="B19" s="1">
        <f t="shared" si="9"/>
        <v>1.1596934182128902</v>
      </c>
      <c r="C19" s="5">
        <f t="shared" si="10"/>
        <v>50247.44659843752</v>
      </c>
      <c r="D19" s="5">
        <f t="shared" si="0"/>
        <v>49208.023200484393</v>
      </c>
      <c r="E19" s="5">
        <f t="shared" si="1"/>
        <v>39708.023200484393</v>
      </c>
      <c r="F19" s="5">
        <f t="shared" si="2"/>
        <v>13787.221895006594</v>
      </c>
      <c r="G19" s="5">
        <f t="shared" si="3"/>
        <v>35420.801305477798</v>
      </c>
      <c r="H19" s="23">
        <f t="shared" si="11"/>
        <v>21206.39330927813</v>
      </c>
      <c r="I19" s="5">
        <f t="shared" si="4"/>
        <v>55991.002815477579</v>
      </c>
      <c r="J19" s="23"/>
      <c r="K19" s="23">
        <f t="shared" si="5"/>
        <v>70.841602610955604</v>
      </c>
      <c r="L19" s="23"/>
      <c r="M19" s="23">
        <f t="shared" si="6"/>
        <v>56061.844418088534</v>
      </c>
      <c r="N19" s="23">
        <f>J19+L19+Grade15!I19</f>
        <v>45941.408965058523</v>
      </c>
      <c r="O19" s="23">
        <f t="shared" si="7"/>
        <v>9138.7532140861003</v>
      </c>
      <c r="P19" s="23">
        <f t="shared" si="8"/>
        <v>2114.7139864184005</v>
      </c>
      <c r="Q19" s="23"/>
    </row>
    <row r="20" spans="1:17" x14ac:dyDescent="0.2">
      <c r="A20" s="5">
        <v>29</v>
      </c>
      <c r="B20" s="1">
        <f t="shared" si="9"/>
        <v>1.1886857536682125</v>
      </c>
      <c r="C20" s="5">
        <f t="shared" si="10"/>
        <v>51503.632763398455</v>
      </c>
      <c r="D20" s="5">
        <f t="shared" si="0"/>
        <v>50426.5237804965</v>
      </c>
      <c r="E20" s="5">
        <f t="shared" si="1"/>
        <v>40926.5237804965</v>
      </c>
      <c r="F20" s="5">
        <f t="shared" si="2"/>
        <v>14306.912392381757</v>
      </c>
      <c r="G20" s="5">
        <f t="shared" si="3"/>
        <v>36119.611388114747</v>
      </c>
      <c r="H20" s="23">
        <f t="shared" si="11"/>
        <v>21736.553142010082</v>
      </c>
      <c r="I20" s="5">
        <f t="shared" si="4"/>
        <v>57204.067935864528</v>
      </c>
      <c r="J20" s="23"/>
      <c r="K20" s="23">
        <f t="shared" si="5"/>
        <v>72.239222776229497</v>
      </c>
      <c r="L20" s="23"/>
      <c r="M20" s="23">
        <f t="shared" si="6"/>
        <v>57276.30715864076</v>
      </c>
      <c r="N20" s="23">
        <f>J20+L20+Grade15!I20</f>
        <v>47010.225584184984</v>
      </c>
      <c r="O20" s="23">
        <f t="shared" si="7"/>
        <v>9270.2716617335645</v>
      </c>
      <c r="P20" s="23">
        <f t="shared" si="8"/>
        <v>1740.4121424334928</v>
      </c>
      <c r="Q20" s="23"/>
    </row>
    <row r="21" spans="1:17" x14ac:dyDescent="0.2">
      <c r="A21" s="5">
        <v>30</v>
      </c>
      <c r="B21" s="1">
        <f t="shared" si="9"/>
        <v>1.2184028975099177</v>
      </c>
      <c r="C21" s="5">
        <f t="shared" si="10"/>
        <v>52791.223582483413</v>
      </c>
      <c r="D21" s="5">
        <f t="shared" si="0"/>
        <v>51675.486875008908</v>
      </c>
      <c r="E21" s="5">
        <f t="shared" si="1"/>
        <v>42175.486875008908</v>
      </c>
      <c r="F21" s="5">
        <f t="shared" si="2"/>
        <v>14839.595152191298</v>
      </c>
      <c r="G21" s="5">
        <f t="shared" si="3"/>
        <v>36835.891722817614</v>
      </c>
      <c r="H21" s="23">
        <f t="shared" si="11"/>
        <v>22279.966970560334</v>
      </c>
      <c r="I21" s="5">
        <f t="shared" si="4"/>
        <v>58447.459684261135</v>
      </c>
      <c r="J21" s="23"/>
      <c r="K21" s="23">
        <f t="shared" si="5"/>
        <v>73.671783445635228</v>
      </c>
      <c r="L21" s="23"/>
      <c r="M21" s="23">
        <f t="shared" si="6"/>
        <v>58521.131467706771</v>
      </c>
      <c r="N21" s="23">
        <f>J21+L21+Grade15!I21</f>
        <v>48105.762618789595</v>
      </c>
      <c r="O21" s="23">
        <f t="shared" si="7"/>
        <v>9405.07807057221</v>
      </c>
      <c r="P21" s="23">
        <f t="shared" si="8"/>
        <v>1432.5737987206203</v>
      </c>
      <c r="Q21" s="23"/>
    </row>
    <row r="22" spans="1:17" x14ac:dyDescent="0.2">
      <c r="A22" s="5">
        <v>31</v>
      </c>
      <c r="B22" s="1">
        <f t="shared" si="9"/>
        <v>1.2488629699476654</v>
      </c>
      <c r="C22" s="5">
        <f t="shared" si="10"/>
        <v>54111.004172045497</v>
      </c>
      <c r="D22" s="5">
        <f t="shared" si="0"/>
        <v>52955.674046884131</v>
      </c>
      <c r="E22" s="5">
        <f t="shared" si="1"/>
        <v>43455.674046884131</v>
      </c>
      <c r="F22" s="5">
        <f t="shared" si="2"/>
        <v>15385.59498099608</v>
      </c>
      <c r="G22" s="5">
        <f t="shared" si="3"/>
        <v>37570.079065888051</v>
      </c>
      <c r="H22" s="23">
        <f t="shared" si="11"/>
        <v>22836.966144824339</v>
      </c>
      <c r="I22" s="5">
        <f t="shared" si="4"/>
        <v>59721.936226367659</v>
      </c>
      <c r="J22" s="23"/>
      <c r="K22" s="23">
        <f t="shared" si="5"/>
        <v>75.140158131776104</v>
      </c>
      <c r="L22" s="23"/>
      <c r="M22" s="23">
        <f t="shared" si="6"/>
        <v>59797.076384499436</v>
      </c>
      <c r="N22" s="23">
        <f>J22+L22+Grade15!I22</f>
        <v>49228.688079259344</v>
      </c>
      <c r="O22" s="23">
        <f t="shared" si="7"/>
        <v>9543.254639631803</v>
      </c>
      <c r="P22" s="23">
        <f t="shared" si="8"/>
        <v>1179.3591108169398</v>
      </c>
      <c r="Q22" s="23"/>
    </row>
    <row r="23" spans="1:17" x14ac:dyDescent="0.2">
      <c r="A23" s="5">
        <v>32</v>
      </c>
      <c r="B23" s="1">
        <f t="shared" si="9"/>
        <v>1.2800845441963571</v>
      </c>
      <c r="C23" s="5">
        <f t="shared" si="10"/>
        <v>55463.779276346628</v>
      </c>
      <c r="D23" s="5">
        <f t="shared" si="0"/>
        <v>54267.865898056225</v>
      </c>
      <c r="E23" s="5">
        <f t="shared" si="1"/>
        <v>44767.865898056225</v>
      </c>
      <c r="F23" s="5">
        <f t="shared" si="2"/>
        <v>15945.244805520979</v>
      </c>
      <c r="G23" s="5">
        <f t="shared" si="3"/>
        <v>38322.62109253525</v>
      </c>
      <c r="H23" s="23">
        <f t="shared" si="11"/>
        <v>23407.890298444945</v>
      </c>
      <c r="I23" s="5">
        <f t="shared" si="4"/>
        <v>61028.274682026851</v>
      </c>
      <c r="J23" s="23"/>
      <c r="K23" s="23">
        <f t="shared" si="5"/>
        <v>76.645242185070501</v>
      </c>
      <c r="L23" s="23"/>
      <c r="M23" s="23">
        <f t="shared" si="6"/>
        <v>61104.919924211921</v>
      </c>
      <c r="N23" s="23">
        <f>J23+L23+Grade15!I23</f>
        <v>50379.686676240824</v>
      </c>
      <c r="O23" s="23">
        <f t="shared" si="7"/>
        <v>9684.8856229179</v>
      </c>
      <c r="P23" s="23">
        <f t="shared" si="8"/>
        <v>971.04421626869726</v>
      </c>
      <c r="Q23" s="23"/>
    </row>
    <row r="24" spans="1:17" x14ac:dyDescent="0.2">
      <c r="A24" s="5">
        <v>33</v>
      </c>
      <c r="B24" s="1">
        <f t="shared" si="9"/>
        <v>1.312086657801266</v>
      </c>
      <c r="C24" s="5">
        <f t="shared" si="10"/>
        <v>56850.373758255293</v>
      </c>
      <c r="D24" s="5">
        <f t="shared" si="0"/>
        <v>55612.862545507633</v>
      </c>
      <c r="E24" s="5">
        <f t="shared" si="1"/>
        <v>46112.862545507633</v>
      </c>
      <c r="F24" s="5">
        <f t="shared" si="2"/>
        <v>16518.885875659005</v>
      </c>
      <c r="G24" s="5">
        <f t="shared" si="3"/>
        <v>39093.976669848627</v>
      </c>
      <c r="H24" s="23">
        <f t="shared" si="11"/>
        <v>23993.087555906073</v>
      </c>
      <c r="I24" s="5">
        <f t="shared" si="4"/>
        <v>62367.271599077518</v>
      </c>
      <c r="J24" s="23"/>
      <c r="K24" s="23">
        <f t="shared" si="5"/>
        <v>78.187953339697259</v>
      </c>
      <c r="L24" s="23"/>
      <c r="M24" s="23">
        <f t="shared" si="6"/>
        <v>62445.459552417218</v>
      </c>
      <c r="N24" s="23">
        <f>J24+L24+Grade15!I24</f>
        <v>51537.125119308039</v>
      </c>
      <c r="O24" s="23">
        <f t="shared" si="7"/>
        <v>9850.2259930975852</v>
      </c>
      <c r="P24" s="23">
        <f t="shared" si="8"/>
        <v>801.2825034994986</v>
      </c>
      <c r="Q24" s="23"/>
    </row>
    <row r="25" spans="1:17" x14ac:dyDescent="0.2">
      <c r="A25" s="5">
        <v>34</v>
      </c>
      <c r="B25" s="1">
        <f t="shared" si="9"/>
        <v>1.3448888242462975</v>
      </c>
      <c r="C25" s="5">
        <f t="shared" si="10"/>
        <v>58271.633102211672</v>
      </c>
      <c r="D25" s="5">
        <f t="shared" si="0"/>
        <v>56991.48410914532</v>
      </c>
      <c r="E25" s="5">
        <f t="shared" si="1"/>
        <v>47491.48410914532</v>
      </c>
      <c r="F25" s="5">
        <f t="shared" si="2"/>
        <v>17106.867972550481</v>
      </c>
      <c r="G25" s="5">
        <f t="shared" si="3"/>
        <v>39884.616136594836</v>
      </c>
      <c r="H25" s="23">
        <f t="shared" si="11"/>
        <v>24592.914744803722</v>
      </c>
      <c r="I25" s="5">
        <f t="shared" si="4"/>
        <v>63739.743439054444</v>
      </c>
      <c r="J25" s="23"/>
      <c r="K25" s="23">
        <f t="shared" si="5"/>
        <v>79.769232273189672</v>
      </c>
      <c r="L25" s="23"/>
      <c r="M25" s="23">
        <f t="shared" si="6"/>
        <v>63819.512671327633</v>
      </c>
      <c r="N25" s="23">
        <f>J25+L25+Grade15!I25</f>
        <v>52637.277642290748</v>
      </c>
      <c r="O25" s="23">
        <f t="shared" si="7"/>
        <v>10097.558231220308</v>
      </c>
      <c r="P25" s="23">
        <f t="shared" si="8"/>
        <v>666.42424240942387</v>
      </c>
      <c r="Q25" s="23"/>
    </row>
    <row r="26" spans="1:17" x14ac:dyDescent="0.2">
      <c r="A26" s="5">
        <v>35</v>
      </c>
      <c r="B26" s="1">
        <f t="shared" si="9"/>
        <v>1.3785110448524549</v>
      </c>
      <c r="C26" s="5">
        <f t="shared" si="10"/>
        <v>59728.423929766956</v>
      </c>
      <c r="D26" s="5">
        <f t="shared" si="0"/>
        <v>58404.571211873947</v>
      </c>
      <c r="E26" s="5">
        <f t="shared" si="1"/>
        <v>48904.571211873947</v>
      </c>
      <c r="F26" s="5">
        <f t="shared" si="2"/>
        <v>17709.54962186424</v>
      </c>
      <c r="G26" s="5">
        <f t="shared" si="3"/>
        <v>40695.02159000971</v>
      </c>
      <c r="H26" s="23">
        <f t="shared" si="11"/>
        <v>25207.737613423811</v>
      </c>
      <c r="I26" s="5">
        <f t="shared" si="4"/>
        <v>65146.527075030805</v>
      </c>
      <c r="J26" s="23"/>
      <c r="K26" s="23">
        <f t="shared" si="5"/>
        <v>81.390043180019418</v>
      </c>
      <c r="L26" s="23"/>
      <c r="M26" s="23">
        <f t="shared" si="6"/>
        <v>65227.917118210826</v>
      </c>
      <c r="N26" s="23">
        <f>J26+L26+Grade15!I26</f>
        <v>53764.933978347995</v>
      </c>
      <c r="O26" s="23">
        <f t="shared" si="7"/>
        <v>10351.073775296134</v>
      </c>
      <c r="P26" s="23">
        <f t="shared" si="8"/>
        <v>554.26158575570253</v>
      </c>
      <c r="Q26" s="23"/>
    </row>
    <row r="27" spans="1:17" x14ac:dyDescent="0.2">
      <c r="A27" s="5">
        <v>36</v>
      </c>
      <c r="B27" s="1">
        <f t="shared" si="9"/>
        <v>1.4129738209737661</v>
      </c>
      <c r="C27" s="5">
        <f t="shared" si="10"/>
        <v>61221.634528011127</v>
      </c>
      <c r="D27" s="5">
        <f t="shared" si="0"/>
        <v>59852.985492170788</v>
      </c>
      <c r="E27" s="5">
        <f t="shared" si="1"/>
        <v>50352.985492170788</v>
      </c>
      <c r="F27" s="5">
        <f t="shared" si="2"/>
        <v>18327.298312410843</v>
      </c>
      <c r="G27" s="5">
        <f t="shared" si="3"/>
        <v>41525.687179759945</v>
      </c>
      <c r="H27" s="23">
        <f t="shared" si="11"/>
        <v>25837.931053759406</v>
      </c>
      <c r="I27" s="5">
        <f t="shared" si="4"/>
        <v>66588.480301906573</v>
      </c>
      <c r="J27" s="23"/>
      <c r="K27" s="23">
        <f t="shared" si="5"/>
        <v>83.051374359519897</v>
      </c>
      <c r="L27" s="23"/>
      <c r="M27" s="23">
        <f t="shared" si="6"/>
        <v>66671.531676266095</v>
      </c>
      <c r="N27" s="23">
        <f>J27+L27+Grade15!I27</f>
        <v>54920.7817228067</v>
      </c>
      <c r="O27" s="23">
        <f t="shared" si="7"/>
        <v>10610.927207973833</v>
      </c>
      <c r="P27" s="23">
        <f t="shared" si="8"/>
        <v>460.9753117355296</v>
      </c>
      <c r="Q27" s="23"/>
    </row>
    <row r="28" spans="1:17" x14ac:dyDescent="0.2">
      <c r="A28" s="5">
        <v>37</v>
      </c>
      <c r="B28" s="1">
        <f t="shared" si="9"/>
        <v>1.4482981664981105</v>
      </c>
      <c r="C28" s="5">
        <f t="shared" si="10"/>
        <v>62752.175391211415</v>
      </c>
      <c r="D28" s="5">
        <f t="shared" si="0"/>
        <v>61337.61012947507</v>
      </c>
      <c r="E28" s="5">
        <f t="shared" si="1"/>
        <v>51837.61012947507</v>
      </c>
      <c r="F28" s="5">
        <f t="shared" si="2"/>
        <v>18960.490720221118</v>
      </c>
      <c r="G28" s="5">
        <f t="shared" si="3"/>
        <v>42377.119409253952</v>
      </c>
      <c r="H28" s="23">
        <f t="shared" si="11"/>
        <v>26483.879330103395</v>
      </c>
      <c r="I28" s="5">
        <f t="shared" si="4"/>
        <v>68066.482359454239</v>
      </c>
      <c r="J28" s="23"/>
      <c r="K28" s="23">
        <f t="shared" si="5"/>
        <v>84.754238818507901</v>
      </c>
      <c r="L28" s="23"/>
      <c r="M28" s="23">
        <f t="shared" si="6"/>
        <v>68151.23659827275</v>
      </c>
      <c r="N28" s="23">
        <f>J28+L28+Grade15!I28</f>
        <v>56105.525660876869</v>
      </c>
      <c r="O28" s="23">
        <f t="shared" si="7"/>
        <v>10877.27697646848</v>
      </c>
      <c r="P28" s="23">
        <f t="shared" si="8"/>
        <v>383.3888465292622</v>
      </c>
      <c r="Q28" s="23"/>
    </row>
    <row r="29" spans="1:17" x14ac:dyDescent="0.2">
      <c r="A29" s="5">
        <v>38</v>
      </c>
      <c r="B29" s="1">
        <f t="shared" si="9"/>
        <v>1.4845056206605631</v>
      </c>
      <c r="C29" s="5">
        <f t="shared" si="10"/>
        <v>64320.979775991691</v>
      </c>
      <c r="D29" s="5">
        <f t="shared" si="0"/>
        <v>62859.350382711942</v>
      </c>
      <c r="E29" s="5">
        <f t="shared" si="1"/>
        <v>53359.350382711942</v>
      </c>
      <c r="F29" s="5">
        <f t="shared" si="2"/>
        <v>19609.512938226642</v>
      </c>
      <c r="G29" s="5">
        <f t="shared" si="3"/>
        <v>43249.837444485296</v>
      </c>
      <c r="H29" s="23">
        <f t="shared" si="11"/>
        <v>27145.976313355975</v>
      </c>
      <c r="I29" s="5">
        <f t="shared" si="4"/>
        <v>69581.434468440595</v>
      </c>
      <c r="J29" s="23"/>
      <c r="K29" s="23">
        <f t="shared" si="5"/>
        <v>86.499674888970588</v>
      </c>
      <c r="L29" s="23"/>
      <c r="M29" s="23">
        <f t="shared" si="6"/>
        <v>69667.934143329563</v>
      </c>
      <c r="N29" s="23">
        <f>J29+L29+Grade15!I29</f>
        <v>57319.888197398781</v>
      </c>
      <c r="O29" s="23">
        <f t="shared" si="7"/>
        <v>11150.285489175498</v>
      </c>
      <c r="P29" s="23">
        <f t="shared" si="8"/>
        <v>318.86013776181397</v>
      </c>
      <c r="Q29" s="23"/>
    </row>
    <row r="30" spans="1:17" x14ac:dyDescent="0.2">
      <c r="A30" s="5">
        <v>39</v>
      </c>
      <c r="B30" s="1">
        <f t="shared" si="9"/>
        <v>1.521618261177077</v>
      </c>
      <c r="C30" s="5">
        <f t="shared" si="10"/>
        <v>65929.004270391481</v>
      </c>
      <c r="D30" s="5">
        <f t="shared" si="0"/>
        <v>64419.134142279734</v>
      </c>
      <c r="E30" s="5">
        <f t="shared" si="1"/>
        <v>54919.134142279734</v>
      </c>
      <c r="F30" s="5">
        <f t="shared" si="2"/>
        <v>20274.760711682306</v>
      </c>
      <c r="G30" s="5">
        <f t="shared" si="3"/>
        <v>44144.373430597429</v>
      </c>
      <c r="H30" s="23">
        <f t="shared" si="11"/>
        <v>27824.62572118987</v>
      </c>
      <c r="I30" s="5">
        <f t="shared" si="4"/>
        <v>71134.260380151594</v>
      </c>
      <c r="J30" s="23"/>
      <c r="K30" s="23">
        <f t="shared" si="5"/>
        <v>88.288746861194852</v>
      </c>
      <c r="L30" s="23"/>
      <c r="M30" s="23">
        <f t="shared" si="6"/>
        <v>71222.549127012782</v>
      </c>
      <c r="N30" s="23">
        <f>J30+L30+Grade15!I30</f>
        <v>58564.60979733376</v>
      </c>
      <c r="O30" s="23">
        <f t="shared" si="7"/>
        <v>11430.119214700164</v>
      </c>
      <c r="P30" s="23">
        <f t="shared" si="8"/>
        <v>265.19171858609883</v>
      </c>
      <c r="Q30" s="23"/>
    </row>
    <row r="31" spans="1:17" x14ac:dyDescent="0.2">
      <c r="A31" s="5">
        <v>40</v>
      </c>
      <c r="B31" s="1">
        <f t="shared" si="9"/>
        <v>1.559658717706504</v>
      </c>
      <c r="C31" s="5">
        <f t="shared" si="10"/>
        <v>67577.229377151263</v>
      </c>
      <c r="D31" s="5">
        <f t="shared" si="0"/>
        <v>66017.912495836717</v>
      </c>
      <c r="E31" s="5">
        <f t="shared" si="1"/>
        <v>56517.912495836717</v>
      </c>
      <c r="F31" s="5">
        <f t="shared" si="2"/>
        <v>20956.63967947436</v>
      </c>
      <c r="G31" s="5">
        <f t="shared" si="3"/>
        <v>45061.272816362354</v>
      </c>
      <c r="H31" s="23">
        <f t="shared" si="11"/>
        <v>28520.241364219619</v>
      </c>
      <c r="I31" s="5">
        <f t="shared" si="4"/>
        <v>72725.906939655382</v>
      </c>
      <c r="J31" s="23"/>
      <c r="K31" s="23">
        <f t="shared" si="5"/>
        <v>90.122545632724709</v>
      </c>
      <c r="L31" s="23"/>
      <c r="M31" s="23">
        <f t="shared" si="6"/>
        <v>72816.029485288105</v>
      </c>
      <c r="N31" s="23">
        <f>J31+L31+Grade15!I31</f>
        <v>59840.449437267103</v>
      </c>
      <c r="O31" s="23">
        <f t="shared" si="7"/>
        <v>11716.948783362966</v>
      </c>
      <c r="P31" s="23">
        <f t="shared" si="8"/>
        <v>220.5559024442345</v>
      </c>
      <c r="Q31" s="23"/>
    </row>
    <row r="32" spans="1:17" x14ac:dyDescent="0.2">
      <c r="A32" s="5">
        <v>41</v>
      </c>
      <c r="B32" s="1">
        <f t="shared" si="9"/>
        <v>1.5986501856491666</v>
      </c>
      <c r="C32" s="5">
        <f t="shared" si="10"/>
        <v>69266.660111580044</v>
      </c>
      <c r="D32" s="5">
        <f t="shared" si="0"/>
        <v>67656.660308232647</v>
      </c>
      <c r="E32" s="5">
        <f t="shared" si="1"/>
        <v>58156.660308232647</v>
      </c>
      <c r="F32" s="5">
        <f t="shared" si="2"/>
        <v>21655.565621461225</v>
      </c>
      <c r="G32" s="5">
        <f t="shared" si="3"/>
        <v>46001.094686771423</v>
      </c>
      <c r="H32" s="23">
        <f t="shared" si="11"/>
        <v>29233.247398325111</v>
      </c>
      <c r="I32" s="5">
        <f t="shared" si="4"/>
        <v>74357.344663146781</v>
      </c>
      <c r="J32" s="23"/>
      <c r="K32" s="23">
        <f t="shared" si="5"/>
        <v>92.002189373542848</v>
      </c>
      <c r="L32" s="23"/>
      <c r="M32" s="23">
        <f t="shared" si="6"/>
        <v>74449.346852520321</v>
      </c>
      <c r="N32" s="23">
        <f>J32+L32+Grade15!I32</f>
        <v>61148.185068198771</v>
      </c>
      <c r="O32" s="23">
        <f t="shared" si="7"/>
        <v>12010.949091242363</v>
      </c>
      <c r="P32" s="23">
        <f t="shared" si="8"/>
        <v>183.43256322664502</v>
      </c>
      <c r="Q32" s="23"/>
    </row>
    <row r="33" spans="1:17" x14ac:dyDescent="0.2">
      <c r="A33" s="5">
        <v>42</v>
      </c>
      <c r="B33" s="1">
        <f t="shared" si="9"/>
        <v>1.6386164402903955</v>
      </c>
      <c r="C33" s="5">
        <f t="shared" si="10"/>
        <v>70998.326614369536</v>
      </c>
      <c r="D33" s="5">
        <f t="shared" si="0"/>
        <v>69336.376815938449</v>
      </c>
      <c r="E33" s="5">
        <f t="shared" si="1"/>
        <v>59836.376815938449</v>
      </c>
      <c r="F33" s="5">
        <f t="shared" si="2"/>
        <v>22371.964711997749</v>
      </c>
      <c r="G33" s="5">
        <f t="shared" si="3"/>
        <v>46964.412103940704</v>
      </c>
      <c r="H33" s="23">
        <f t="shared" si="11"/>
        <v>29964.078583283237</v>
      </c>
      <c r="I33" s="5">
        <f t="shared" si="4"/>
        <v>76029.568329725444</v>
      </c>
      <c r="J33" s="23"/>
      <c r="K33" s="23">
        <f t="shared" si="5"/>
        <v>93.928824207881405</v>
      </c>
      <c r="L33" s="23"/>
      <c r="M33" s="23">
        <f t="shared" si="6"/>
        <v>76123.49715393332</v>
      </c>
      <c r="N33" s="23">
        <f>J33+L33+Grade15!I33</f>
        <v>62488.614089903727</v>
      </c>
      <c r="O33" s="23">
        <f t="shared" si="7"/>
        <v>12312.299406818727</v>
      </c>
      <c r="P33" s="23">
        <f t="shared" si="8"/>
        <v>152.55738366254019</v>
      </c>
      <c r="Q33" s="23"/>
    </row>
    <row r="34" spans="1:17" x14ac:dyDescent="0.2">
      <c r="A34" s="5">
        <v>43</v>
      </c>
      <c r="B34" s="1">
        <f t="shared" si="9"/>
        <v>1.6795818512976552</v>
      </c>
      <c r="C34" s="5">
        <f t="shared" si="10"/>
        <v>72773.284779728769</v>
      </c>
      <c r="D34" s="5">
        <f t="shared" si="0"/>
        <v>71058.086236336909</v>
      </c>
      <c r="E34" s="5">
        <f t="shared" si="1"/>
        <v>61558.086236336909</v>
      </c>
      <c r="F34" s="5">
        <f t="shared" si="2"/>
        <v>23106.273779797688</v>
      </c>
      <c r="G34" s="5">
        <f t="shared" si="3"/>
        <v>47951.812456539221</v>
      </c>
      <c r="H34" s="23">
        <f t="shared" si="11"/>
        <v>30713.180547865311</v>
      </c>
      <c r="I34" s="5">
        <f t="shared" si="4"/>
        <v>77743.597587968572</v>
      </c>
      <c r="J34" s="23"/>
      <c r="K34" s="23">
        <f t="shared" si="5"/>
        <v>95.903624913078446</v>
      </c>
      <c r="L34" s="23"/>
      <c r="M34" s="23">
        <f t="shared" si="6"/>
        <v>77839.501212881645</v>
      </c>
      <c r="N34" s="23">
        <f>J34+L34+Grade15!I34</f>
        <v>63862.553837151325</v>
      </c>
      <c r="O34" s="23">
        <f t="shared" si="7"/>
        <v>12621.183480284484</v>
      </c>
      <c r="P34" s="23">
        <f t="shared" si="8"/>
        <v>126.87881089039996</v>
      </c>
      <c r="Q34" s="23"/>
    </row>
    <row r="35" spans="1:17" x14ac:dyDescent="0.2">
      <c r="A35" s="5">
        <v>44</v>
      </c>
      <c r="B35" s="1">
        <f t="shared" si="9"/>
        <v>1.7215713975800966</v>
      </c>
      <c r="C35" s="5">
        <f t="shared" si="10"/>
        <v>74592.61689922199</v>
      </c>
      <c r="D35" s="5">
        <f t="shared" si="0"/>
        <v>72822.838392245321</v>
      </c>
      <c r="E35" s="5">
        <f t="shared" si="1"/>
        <v>63322.838392245321</v>
      </c>
      <c r="F35" s="5">
        <f t="shared" si="2"/>
        <v>23858.940574292628</v>
      </c>
      <c r="G35" s="5">
        <f t="shared" si="3"/>
        <v>48963.897817952689</v>
      </c>
      <c r="H35" s="23">
        <f t="shared" si="11"/>
        <v>31481.010061561945</v>
      </c>
      <c r="I35" s="5">
        <f t="shared" si="4"/>
        <v>79500.477577667771</v>
      </c>
      <c r="J35" s="23"/>
      <c r="K35" s="23">
        <f t="shared" si="5"/>
        <v>97.927795635905383</v>
      </c>
      <c r="L35" s="23"/>
      <c r="M35" s="23">
        <f t="shared" si="6"/>
        <v>79598.405373303671</v>
      </c>
      <c r="N35" s="23">
        <f>J35+L35+Grade15!I35</f>
        <v>65270.842078080117</v>
      </c>
      <c r="O35" s="23">
        <f t="shared" si="7"/>
        <v>12937.789655586874</v>
      </c>
      <c r="P35" s="23">
        <f t="shared" si="8"/>
        <v>105.52225438053688</v>
      </c>
      <c r="Q35" s="23"/>
    </row>
    <row r="36" spans="1:17" x14ac:dyDescent="0.2">
      <c r="A36" s="5">
        <v>45</v>
      </c>
      <c r="B36" s="1">
        <f t="shared" si="9"/>
        <v>1.7646106825195991</v>
      </c>
      <c r="C36" s="5">
        <f t="shared" si="10"/>
        <v>76457.432321702538</v>
      </c>
      <c r="D36" s="5">
        <f t="shared" si="0"/>
        <v>74631.709352051461</v>
      </c>
      <c r="E36" s="5">
        <f t="shared" si="1"/>
        <v>65131.709352051461</v>
      </c>
      <c r="F36" s="5">
        <f t="shared" si="2"/>
        <v>24630.424038649951</v>
      </c>
      <c r="G36" s="5">
        <f t="shared" si="3"/>
        <v>50001.285313401509</v>
      </c>
      <c r="H36" s="23">
        <f t="shared" si="11"/>
        <v>32268.035313100994</v>
      </c>
      <c r="I36" s="5">
        <f t="shared" si="4"/>
        <v>81301.279567109479</v>
      </c>
      <c r="J36" s="23"/>
      <c r="K36" s="23">
        <f t="shared" si="5"/>
        <v>100.00257062680302</v>
      </c>
      <c r="L36" s="23"/>
      <c r="M36" s="23">
        <f t="shared" si="6"/>
        <v>81401.282137736285</v>
      </c>
      <c r="N36" s="23">
        <f>J36+L36+Grade15!I36</f>
        <v>66714.337525032111</v>
      </c>
      <c r="O36" s="23">
        <f t="shared" si="7"/>
        <v>13262.310985271866</v>
      </c>
      <c r="P36" s="23">
        <f t="shared" si="8"/>
        <v>87.76030778462794</v>
      </c>
      <c r="Q36" s="23"/>
    </row>
    <row r="37" spans="1:17" x14ac:dyDescent="0.2">
      <c r="A37" s="5">
        <v>46</v>
      </c>
      <c r="B37" s="1">
        <f t="shared" ref="B37:B56" si="12">(1+experiencepremium)^(A37-startage)</f>
        <v>1.8087259495825889</v>
      </c>
      <c r="C37" s="5">
        <f t="shared" ref="C37:C56" si="13">pretaxincome*B37/expnorm</f>
        <v>78368.868129745111</v>
      </c>
      <c r="D37" s="5">
        <f t="shared" ref="D37:D56" si="14">IF(A37&lt;startage,1,0)*(C37*(1-initialunempprob))+IF(A37=startage,1,0)*(C37*(1-unempprob))+IF(A37&gt;startage,1,0)*(C37*(1-unempprob)+unempprob*300*52)</f>
        <v>76485.80208585276</v>
      </c>
      <c r="E37" s="5">
        <f t="shared" si="1"/>
        <v>66985.80208585276</v>
      </c>
      <c r="F37" s="5">
        <f t="shared" si="2"/>
        <v>25421.194589616203</v>
      </c>
      <c r="G37" s="5">
        <f t="shared" si="3"/>
        <v>51064.607496236553</v>
      </c>
      <c r="H37" s="23">
        <f t="shared" si="11"/>
        <v>33074.736195928519</v>
      </c>
      <c r="I37" s="5">
        <f t="shared" ref="I37:I56" si="15">G37+IF(A37&lt;startage,1,0)*(H37*(1-initialunempprob))+IF(A37&gt;=startage,1,0)*(H37*(1-unempprob))</f>
        <v>83147.101606287208</v>
      </c>
      <c r="J37" s="23"/>
      <c r="K37" s="23">
        <f t="shared" ref="K37:K56" si="16">IF(A37&gt;=startage,1,0)*0.002*G37</f>
        <v>102.12921499247311</v>
      </c>
      <c r="L37" s="23"/>
      <c r="M37" s="23">
        <f t="shared" si="6"/>
        <v>83249.230821279678</v>
      </c>
      <c r="N37" s="23">
        <f>J37+L37+Grade15!I37</f>
        <v>68193.920358157906</v>
      </c>
      <c r="O37" s="23">
        <f t="shared" si="7"/>
        <v>13594.945348198964</v>
      </c>
      <c r="P37" s="23">
        <f t="shared" ref="P37:P68" si="17">O37/return^(A37-startage+1)</f>
        <v>72.987981247166104</v>
      </c>
      <c r="Q37" s="23"/>
    </row>
    <row r="38" spans="1:17" x14ac:dyDescent="0.2">
      <c r="A38" s="5">
        <v>47</v>
      </c>
      <c r="B38" s="1">
        <f t="shared" si="12"/>
        <v>1.8539440983221533</v>
      </c>
      <c r="C38" s="5">
        <f t="shared" si="13"/>
        <v>80328.089832988713</v>
      </c>
      <c r="D38" s="5">
        <f t="shared" si="14"/>
        <v>78386.247137999046</v>
      </c>
      <c r="E38" s="5">
        <f t="shared" si="1"/>
        <v>68886.247137999046</v>
      </c>
      <c r="F38" s="5">
        <f t="shared" si="2"/>
        <v>26231.734404356594</v>
      </c>
      <c r="G38" s="5">
        <f t="shared" si="3"/>
        <v>52154.512733642448</v>
      </c>
      <c r="H38" s="23">
        <f t="shared" ref="H38:H56" si="18">benefits*B38/expnorm</f>
        <v>33901.604600826729</v>
      </c>
      <c r="I38" s="5">
        <f t="shared" si="15"/>
        <v>85039.069196444383</v>
      </c>
      <c r="J38" s="23"/>
      <c r="K38" s="23">
        <f t="shared" si="16"/>
        <v>104.3090254672849</v>
      </c>
      <c r="L38" s="23"/>
      <c r="M38" s="23">
        <f t="shared" si="6"/>
        <v>85143.378221911669</v>
      </c>
      <c r="N38" s="23">
        <f>J38+L38+Grade15!I38</f>
        <v>69710.492762111855</v>
      </c>
      <c r="O38" s="23">
        <f t="shared" si="7"/>
        <v>13935.895570199231</v>
      </c>
      <c r="P38" s="23">
        <f t="shared" si="17"/>
        <v>60.70210120039664</v>
      </c>
      <c r="Q38" s="23"/>
    </row>
    <row r="39" spans="1:17" x14ac:dyDescent="0.2">
      <c r="A39" s="5">
        <v>48</v>
      </c>
      <c r="B39" s="1">
        <f t="shared" si="12"/>
        <v>1.9002927007802071</v>
      </c>
      <c r="C39" s="5">
        <f t="shared" si="13"/>
        <v>82336.292078813436</v>
      </c>
      <c r="D39" s="5">
        <f t="shared" si="14"/>
        <v>80334.203316449028</v>
      </c>
      <c r="E39" s="5">
        <f t="shared" si="1"/>
        <v>70834.203316449028</v>
      </c>
      <c r="F39" s="5">
        <f t="shared" si="2"/>
        <v>27062.53771446551</v>
      </c>
      <c r="G39" s="5">
        <f t="shared" si="3"/>
        <v>53271.665601983521</v>
      </c>
      <c r="H39" s="23">
        <f t="shared" si="18"/>
        <v>34749.144715847389</v>
      </c>
      <c r="I39" s="5">
        <f t="shared" si="15"/>
        <v>86978.335976355491</v>
      </c>
      <c r="J39" s="23"/>
      <c r="K39" s="23">
        <f t="shared" si="16"/>
        <v>106.54333120396704</v>
      </c>
      <c r="L39" s="23"/>
      <c r="M39" s="23">
        <f t="shared" si="6"/>
        <v>87084.879307559459</v>
      </c>
      <c r="N39" s="23">
        <f>J39+L39+Grade15!I39</f>
        <v>71264.979476164648</v>
      </c>
      <c r="O39" s="23">
        <f t="shared" si="7"/>
        <v>14285.369547749515</v>
      </c>
      <c r="P39" s="23">
        <f t="shared" si="17"/>
        <v>50.48417647491447</v>
      </c>
      <c r="Q39" s="23"/>
    </row>
    <row r="40" spans="1:17" x14ac:dyDescent="0.2">
      <c r="A40" s="5">
        <v>49</v>
      </c>
      <c r="B40" s="1">
        <f t="shared" si="12"/>
        <v>1.9478000182997122</v>
      </c>
      <c r="C40" s="5">
        <f t="shared" si="13"/>
        <v>84394.699380783772</v>
      </c>
      <c r="D40" s="5">
        <f t="shared" si="14"/>
        <v>82330.858399360251</v>
      </c>
      <c r="E40" s="5">
        <f t="shared" si="1"/>
        <v>72830.858399360251</v>
      </c>
      <c r="F40" s="5">
        <f t="shared" si="2"/>
        <v>27914.111107327146</v>
      </c>
      <c r="G40" s="5">
        <f t="shared" si="3"/>
        <v>54416.747292033106</v>
      </c>
      <c r="H40" s="23">
        <f t="shared" si="18"/>
        <v>35617.873333743577</v>
      </c>
      <c r="I40" s="5">
        <f t="shared" si="15"/>
        <v>88966.084425764377</v>
      </c>
      <c r="J40" s="23"/>
      <c r="K40" s="23">
        <f t="shared" si="16"/>
        <v>108.83349458406622</v>
      </c>
      <c r="L40" s="23"/>
      <c r="M40" s="23">
        <f t="shared" si="6"/>
        <v>89074.917920348438</v>
      </c>
      <c r="N40" s="23">
        <f>J40+L40+Grade15!I40</f>
        <v>72858.328358068757</v>
      </c>
      <c r="O40" s="23">
        <f t="shared" si="7"/>
        <v>14643.580374738558</v>
      </c>
      <c r="P40" s="23">
        <f t="shared" si="17"/>
        <v>41.986147515403502</v>
      </c>
      <c r="Q40" s="23"/>
    </row>
    <row r="41" spans="1:17" x14ac:dyDescent="0.2">
      <c r="A41" s="5">
        <v>50</v>
      </c>
      <c r="B41" s="1">
        <f t="shared" si="12"/>
        <v>1.9964950187572048</v>
      </c>
      <c r="C41" s="5">
        <f t="shared" si="13"/>
        <v>86504.56686530335</v>
      </c>
      <c r="D41" s="5">
        <f t="shared" si="14"/>
        <v>84377.429859344251</v>
      </c>
      <c r="E41" s="5">
        <f t="shared" si="1"/>
        <v>74877.429859344251</v>
      </c>
      <c r="F41" s="5">
        <f t="shared" si="2"/>
        <v>28786.973835010325</v>
      </c>
      <c r="G41" s="5">
        <f t="shared" si="3"/>
        <v>55590.456024333922</v>
      </c>
      <c r="H41" s="23">
        <f t="shared" si="18"/>
        <v>36508.320167087164</v>
      </c>
      <c r="I41" s="5">
        <f t="shared" si="15"/>
        <v>91003.526586408465</v>
      </c>
      <c r="J41" s="23"/>
      <c r="K41" s="23">
        <f t="shared" si="16"/>
        <v>111.18091204866785</v>
      </c>
      <c r="L41" s="23"/>
      <c r="M41" s="23">
        <f t="shared" si="6"/>
        <v>91114.707498457137</v>
      </c>
      <c r="N41" s="23">
        <f>J41+L41+Grade15!I41</f>
        <v>74491.510962020489</v>
      </c>
      <c r="O41" s="23">
        <f t="shared" si="7"/>
        <v>15010.74647240229</v>
      </c>
      <c r="P41" s="23">
        <f t="shared" si="17"/>
        <v>34.918533606683255</v>
      </c>
      <c r="Q41" s="23"/>
    </row>
    <row r="42" spans="1:17" x14ac:dyDescent="0.2">
      <c r="A42" s="5">
        <v>51</v>
      </c>
      <c r="B42" s="1">
        <f t="shared" si="12"/>
        <v>2.0464073942261352</v>
      </c>
      <c r="C42" s="5">
        <f t="shared" si="13"/>
        <v>88667.181036935945</v>
      </c>
      <c r="D42" s="5">
        <f t="shared" si="14"/>
        <v>86475.16560582786</v>
      </c>
      <c r="E42" s="5">
        <f t="shared" si="1"/>
        <v>76975.16560582786</v>
      </c>
      <c r="F42" s="5">
        <f t="shared" si="2"/>
        <v>29681.658130885582</v>
      </c>
      <c r="G42" s="5">
        <f t="shared" si="3"/>
        <v>56793.507474942278</v>
      </c>
      <c r="H42" s="23">
        <f t="shared" si="18"/>
        <v>37421.028171264341</v>
      </c>
      <c r="I42" s="5">
        <f t="shared" si="15"/>
        <v>93091.904801068682</v>
      </c>
      <c r="J42" s="23"/>
      <c r="K42" s="23">
        <f t="shared" si="16"/>
        <v>113.58701494988456</v>
      </c>
      <c r="L42" s="23"/>
      <c r="M42" s="23">
        <f t="shared" si="6"/>
        <v>93205.491816018563</v>
      </c>
      <c r="N42" s="23">
        <f>J42+L42+Grade15!I42</f>
        <v>76165.523131070964</v>
      </c>
      <c r="O42" s="23">
        <f t="shared" si="7"/>
        <v>15387.091722507685</v>
      </c>
      <c r="P42" s="23">
        <f t="shared" si="17"/>
        <v>29.040574626431713</v>
      </c>
      <c r="Q42" s="23"/>
    </row>
    <row r="43" spans="1:17" x14ac:dyDescent="0.2">
      <c r="A43" s="5">
        <v>52</v>
      </c>
      <c r="B43" s="1">
        <f t="shared" si="12"/>
        <v>2.097567579081788</v>
      </c>
      <c r="C43" s="5">
        <f t="shared" si="13"/>
        <v>90883.860562859307</v>
      </c>
      <c r="D43" s="5">
        <f t="shared" si="14"/>
        <v>88625.344745973518</v>
      </c>
      <c r="E43" s="5">
        <f t="shared" si="1"/>
        <v>79125.344745973518</v>
      </c>
      <c r="F43" s="5">
        <f t="shared" si="2"/>
        <v>30598.709534157708</v>
      </c>
      <c r="G43" s="5">
        <f t="shared" si="3"/>
        <v>58026.63521181581</v>
      </c>
      <c r="H43" s="23">
        <f t="shared" si="18"/>
        <v>38356.553875545942</v>
      </c>
      <c r="I43" s="5">
        <f t="shared" si="15"/>
        <v>95232.492471095378</v>
      </c>
      <c r="J43" s="23"/>
      <c r="K43" s="23">
        <f t="shared" si="16"/>
        <v>116.05327042363162</v>
      </c>
      <c r="L43" s="23"/>
      <c r="M43" s="23">
        <f t="shared" si="6"/>
        <v>95348.545741519003</v>
      </c>
      <c r="N43" s="23">
        <f>J43+L43+Grade15!I43</f>
        <v>77881.385604347772</v>
      </c>
      <c r="O43" s="23">
        <f t="shared" si="7"/>
        <v>15772.84560386563</v>
      </c>
      <c r="P43" s="23">
        <f t="shared" si="17"/>
        <v>24.152031723606115</v>
      </c>
      <c r="Q43" s="23"/>
    </row>
    <row r="44" spans="1:17" x14ac:dyDescent="0.2">
      <c r="A44" s="5">
        <v>53</v>
      </c>
      <c r="B44" s="1">
        <f t="shared" si="12"/>
        <v>2.1500067685588333</v>
      </c>
      <c r="C44" s="5">
        <f t="shared" si="13"/>
        <v>93155.957076930819</v>
      </c>
      <c r="D44" s="5">
        <f t="shared" si="14"/>
        <v>90829.278364622893</v>
      </c>
      <c r="E44" s="5">
        <f t="shared" si="1"/>
        <v>81329.278364622893</v>
      </c>
      <c r="F44" s="5">
        <f t="shared" si="2"/>
        <v>31538.687222511668</v>
      </c>
      <c r="G44" s="5">
        <f t="shared" si="3"/>
        <v>59290.591142111225</v>
      </c>
      <c r="H44" s="23">
        <f t="shared" si="18"/>
        <v>39315.467722434601</v>
      </c>
      <c r="I44" s="5">
        <f t="shared" si="15"/>
        <v>97426.594832872797</v>
      </c>
      <c r="J44" s="23"/>
      <c r="K44" s="23">
        <f t="shared" si="16"/>
        <v>118.58118228422245</v>
      </c>
      <c r="L44" s="23"/>
      <c r="M44" s="23">
        <f t="shared" si="6"/>
        <v>97545.17601515702</v>
      </c>
      <c r="N44" s="23">
        <f>J44+L44+Grade15!I44</f>
        <v>79640.144639456455</v>
      </c>
      <c r="O44" s="23">
        <f t="shared" ref="O44:O69" si="19">IF(A44&lt;startage,1,0)*(M44-N44)+IF(A44&gt;=startage,1,0)*(completionprob*(part*(I44-N44)+K44))</f>
        <v>16168.243332257611</v>
      </c>
      <c r="P44" s="23">
        <f t="shared" si="17"/>
        <v>20.086367784808928</v>
      </c>
      <c r="Q44" s="23"/>
    </row>
    <row r="45" spans="1:17" x14ac:dyDescent="0.2">
      <c r="A45" s="5">
        <v>54</v>
      </c>
      <c r="B45" s="1">
        <f t="shared" si="12"/>
        <v>2.2037569377728037</v>
      </c>
      <c r="C45" s="5">
        <f t="shared" si="13"/>
        <v>95484.856003854075</v>
      </c>
      <c r="D45" s="5">
        <f t="shared" si="14"/>
        <v>93088.310323738449</v>
      </c>
      <c r="E45" s="5">
        <f t="shared" si="1"/>
        <v>83588.310323738449</v>
      </c>
      <c r="F45" s="5">
        <f t="shared" si="2"/>
        <v>32502.164353074448</v>
      </c>
      <c r="G45" s="5">
        <f t="shared" si="3"/>
        <v>60586.145970664002</v>
      </c>
      <c r="H45" s="23">
        <f t="shared" si="18"/>
        <v>40298.354415495465</v>
      </c>
      <c r="I45" s="5">
        <f t="shared" si="15"/>
        <v>99675.549753694591</v>
      </c>
      <c r="J45" s="23"/>
      <c r="K45" s="23">
        <f t="shared" si="16"/>
        <v>121.17229194132801</v>
      </c>
      <c r="L45" s="23"/>
      <c r="M45" s="23">
        <f t="shared" si="6"/>
        <v>99796.722045635921</v>
      </c>
      <c r="N45" s="23">
        <f>J45+L45+Grade15!I45</f>
        <v>81442.872650442849</v>
      </c>
      <c r="O45" s="23">
        <f t="shared" si="19"/>
        <v>16573.526003859344</v>
      </c>
      <c r="P45" s="23">
        <f t="shared" si="17"/>
        <v>16.705075515403557</v>
      </c>
      <c r="Q45" s="23"/>
    </row>
    <row r="46" spans="1:17" x14ac:dyDescent="0.2">
      <c r="A46" s="5">
        <v>55</v>
      </c>
      <c r="B46" s="1">
        <f t="shared" si="12"/>
        <v>2.2588508612171236</v>
      </c>
      <c r="C46" s="5">
        <f t="shared" si="13"/>
        <v>97871.977403950426</v>
      </c>
      <c r="D46" s="5">
        <f t="shared" si="14"/>
        <v>95403.818081831909</v>
      </c>
      <c r="E46" s="5">
        <f t="shared" si="1"/>
        <v>85903.818081831909</v>
      </c>
      <c r="F46" s="5">
        <f t="shared" si="2"/>
        <v>33558.842954356267</v>
      </c>
      <c r="G46" s="5">
        <f t="shared" si="3"/>
        <v>61844.975127475642</v>
      </c>
      <c r="H46" s="23">
        <f t="shared" si="18"/>
        <v>41305.813275882843</v>
      </c>
      <c r="I46" s="5">
        <f t="shared" si="15"/>
        <v>101911.614005082</v>
      </c>
      <c r="J46" s="23"/>
      <c r="K46" s="23">
        <f t="shared" si="16"/>
        <v>123.68995025495128</v>
      </c>
      <c r="L46" s="23"/>
      <c r="M46" s="23">
        <f t="shared" si="6"/>
        <v>102035.30395533695</v>
      </c>
      <c r="N46" s="23">
        <f>J46+L46+Grade15!I46</f>
        <v>83290.668861703933</v>
      </c>
      <c r="O46" s="23">
        <f t="shared" si="19"/>
        <v>16926.405489550612</v>
      </c>
      <c r="P46" s="23">
        <f t="shared" si="17"/>
        <v>13.84182088897148</v>
      </c>
      <c r="Q46" s="23"/>
    </row>
    <row r="47" spans="1:17" x14ac:dyDescent="0.2">
      <c r="A47" s="5">
        <v>56</v>
      </c>
      <c r="B47" s="1">
        <f t="shared" si="12"/>
        <v>2.3153221327475517</v>
      </c>
      <c r="C47" s="5">
        <f t="shared" si="13"/>
        <v>100318.77683904918</v>
      </c>
      <c r="D47" s="5">
        <f t="shared" si="14"/>
        <v>97777.213533877701</v>
      </c>
      <c r="E47" s="5">
        <f t="shared" si="1"/>
        <v>88277.213533877701</v>
      </c>
      <c r="F47" s="5">
        <f t="shared" si="2"/>
        <v>34642.297978215174</v>
      </c>
      <c r="G47" s="5">
        <f t="shared" si="3"/>
        <v>63134.915555662526</v>
      </c>
      <c r="H47" s="23">
        <f t="shared" si="18"/>
        <v>42338.458607779918</v>
      </c>
      <c r="I47" s="5">
        <f t="shared" si="15"/>
        <v>104203.22040520905</v>
      </c>
      <c r="J47" s="23"/>
      <c r="K47" s="23">
        <f t="shared" si="16"/>
        <v>126.26983111132506</v>
      </c>
      <c r="L47" s="23"/>
      <c r="M47" s="23">
        <f t="shared" si="6"/>
        <v>104329.49023632037</v>
      </c>
      <c r="N47" s="23">
        <f>J47+L47+Grade15!I47</f>
        <v>85184.65997824652</v>
      </c>
      <c r="O47" s="23">
        <f t="shared" si="19"/>
        <v>17287.781723040694</v>
      </c>
      <c r="P47" s="23">
        <f t="shared" si="17"/>
        <v>11.469981317128108</v>
      </c>
      <c r="Q47" s="23"/>
    </row>
    <row r="48" spans="1:17" x14ac:dyDescent="0.2">
      <c r="A48" s="5">
        <v>57</v>
      </c>
      <c r="B48" s="1">
        <f t="shared" si="12"/>
        <v>2.3732051860662402</v>
      </c>
      <c r="C48" s="5">
        <f t="shared" si="13"/>
        <v>102826.74626002541</v>
      </c>
      <c r="D48" s="5">
        <f t="shared" si="14"/>
        <v>100209.94387222464</v>
      </c>
      <c r="E48" s="5">
        <f t="shared" si="1"/>
        <v>90709.943872224641</v>
      </c>
      <c r="F48" s="5">
        <f t="shared" si="2"/>
        <v>35752.839377670549</v>
      </c>
      <c r="G48" s="5">
        <f t="shared" si="3"/>
        <v>64457.104494554093</v>
      </c>
      <c r="H48" s="23">
        <f t="shared" si="18"/>
        <v>43396.920072974412</v>
      </c>
      <c r="I48" s="5">
        <f t="shared" si="15"/>
        <v>106552.11696533927</v>
      </c>
      <c r="J48" s="23"/>
      <c r="K48" s="23">
        <f t="shared" si="16"/>
        <v>128.91420898910818</v>
      </c>
      <c r="L48" s="23"/>
      <c r="M48" s="23">
        <f t="shared" si="6"/>
        <v>106681.03117432838</v>
      </c>
      <c r="N48" s="23">
        <f>J48+L48+Grade15!I48</f>
        <v>87126.000872702687</v>
      </c>
      <c r="O48" s="23">
        <f t="shared" si="19"/>
        <v>17658.192362368001</v>
      </c>
      <c r="P48" s="23">
        <f t="shared" si="17"/>
        <v>9.5052739699312241</v>
      </c>
      <c r="Q48" s="23"/>
    </row>
    <row r="49" spans="1:17" x14ac:dyDescent="0.2">
      <c r="A49" s="5">
        <v>58</v>
      </c>
      <c r="B49" s="1">
        <f t="shared" si="12"/>
        <v>2.4325353157178964</v>
      </c>
      <c r="C49" s="5">
        <f t="shared" si="13"/>
        <v>105397.41491652605</v>
      </c>
      <c r="D49" s="5">
        <f t="shared" si="14"/>
        <v>102703.49246903026</v>
      </c>
      <c r="E49" s="5">
        <f t="shared" si="1"/>
        <v>93203.492469030258</v>
      </c>
      <c r="F49" s="5">
        <f t="shared" si="2"/>
        <v>36891.144312112316</v>
      </c>
      <c r="G49" s="5">
        <f t="shared" si="3"/>
        <v>65812.348156917942</v>
      </c>
      <c r="H49" s="23">
        <f t="shared" si="18"/>
        <v>44481.843074798766</v>
      </c>
      <c r="I49" s="5">
        <f t="shared" si="15"/>
        <v>108959.73593947274</v>
      </c>
      <c r="J49" s="23"/>
      <c r="K49" s="23">
        <f t="shared" si="16"/>
        <v>131.6246963138359</v>
      </c>
      <c r="L49" s="23"/>
      <c r="M49" s="23">
        <f t="shared" si="6"/>
        <v>109091.36063578658</v>
      </c>
      <c r="N49" s="23">
        <f>J49+L49+Grade15!I49</f>
        <v>89115.875289520249</v>
      </c>
      <c r="O49" s="23">
        <f t="shared" si="19"/>
        <v>18037.863267678495</v>
      </c>
      <c r="P49" s="23">
        <f t="shared" si="17"/>
        <v>7.8776819245017897</v>
      </c>
      <c r="Q49" s="23"/>
    </row>
    <row r="50" spans="1:17" x14ac:dyDescent="0.2">
      <c r="A50" s="5">
        <v>59</v>
      </c>
      <c r="B50" s="1">
        <f t="shared" si="12"/>
        <v>2.4933486986108435</v>
      </c>
      <c r="C50" s="5">
        <f t="shared" si="13"/>
        <v>108032.35028943919</v>
      </c>
      <c r="D50" s="5">
        <f t="shared" si="14"/>
        <v>105259.379780756</v>
      </c>
      <c r="E50" s="5">
        <f t="shared" si="1"/>
        <v>95759.379780756004</v>
      </c>
      <c r="F50" s="5">
        <f t="shared" si="2"/>
        <v>38057.906869915118</v>
      </c>
      <c r="G50" s="5">
        <f t="shared" si="3"/>
        <v>67201.472910840879</v>
      </c>
      <c r="H50" s="23">
        <f t="shared" si="18"/>
        <v>45593.889151668729</v>
      </c>
      <c r="I50" s="5">
        <f t="shared" si="15"/>
        <v>111427.54538795954</v>
      </c>
      <c r="J50" s="23"/>
      <c r="K50" s="23">
        <f t="shared" si="16"/>
        <v>134.40294582168175</v>
      </c>
      <c r="L50" s="23"/>
      <c r="M50" s="23">
        <f t="shared" si="6"/>
        <v>111561.94833378123</v>
      </c>
      <c r="N50" s="23">
        <f>J50+L50+Grade15!I50</f>
        <v>91155.496566758229</v>
      </c>
      <c r="O50" s="23">
        <f t="shared" si="19"/>
        <v>18427.025945621768</v>
      </c>
      <c r="P50" s="23">
        <f t="shared" si="17"/>
        <v>6.5292538476893398</v>
      </c>
      <c r="Q50" s="23"/>
    </row>
    <row r="51" spans="1:17" x14ac:dyDescent="0.2">
      <c r="A51" s="5">
        <v>60</v>
      </c>
      <c r="B51" s="1">
        <f t="shared" si="12"/>
        <v>2.555682416076114</v>
      </c>
      <c r="C51" s="5">
        <f t="shared" si="13"/>
        <v>110733.15904667514</v>
      </c>
      <c r="D51" s="5">
        <f t="shared" si="14"/>
        <v>107879.16427527487</v>
      </c>
      <c r="E51" s="5">
        <f t="shared" si="1"/>
        <v>98379.164275274874</v>
      </c>
      <c r="F51" s="5">
        <f t="shared" si="2"/>
        <v>39186.930306595939</v>
      </c>
      <c r="G51" s="5">
        <f t="shared" si="3"/>
        <v>68692.233968678935</v>
      </c>
      <c r="H51" s="23">
        <f t="shared" si="18"/>
        <v>46733.736380460439</v>
      </c>
      <c r="I51" s="5">
        <f t="shared" si="15"/>
        <v>114023.95825772555</v>
      </c>
      <c r="J51" s="23"/>
      <c r="K51" s="23">
        <f t="shared" si="16"/>
        <v>137.38446793735787</v>
      </c>
      <c r="L51" s="23"/>
      <c r="M51" s="23">
        <f t="shared" si="6"/>
        <v>114161.34272566291</v>
      </c>
      <c r="N51" s="23">
        <f>J51+L51+Grade15!I51</f>
        <v>93246.108375927186</v>
      </c>
      <c r="O51" s="23">
        <f t="shared" si="19"/>
        <v>18886.456617811356</v>
      </c>
      <c r="P51" s="23">
        <f t="shared" si="17"/>
        <v>5.429423860264551</v>
      </c>
      <c r="Q51" s="23"/>
    </row>
    <row r="52" spans="1:17" x14ac:dyDescent="0.2">
      <c r="A52" s="5">
        <v>61</v>
      </c>
      <c r="B52" s="1">
        <f t="shared" si="12"/>
        <v>2.6195744764780171</v>
      </c>
      <c r="C52" s="5">
        <f t="shared" si="13"/>
        <v>113501.48802284202</v>
      </c>
      <c r="D52" s="5">
        <f t="shared" si="14"/>
        <v>110564.44338215677</v>
      </c>
      <c r="E52" s="5">
        <f t="shared" si="1"/>
        <v>101064.44338215677</v>
      </c>
      <c r="F52" s="5">
        <f t="shared" si="2"/>
        <v>40246.272914260837</v>
      </c>
      <c r="G52" s="5">
        <f t="shared" si="3"/>
        <v>70318.170467895921</v>
      </c>
      <c r="H52" s="23">
        <f t="shared" si="18"/>
        <v>47902.079789971955</v>
      </c>
      <c r="I52" s="5">
        <f t="shared" si="15"/>
        <v>116783.18786416872</v>
      </c>
      <c r="J52" s="23"/>
      <c r="K52" s="23">
        <f t="shared" si="16"/>
        <v>140.63634093579185</v>
      </c>
      <c r="L52" s="23"/>
      <c r="M52" s="23">
        <f t="shared" si="6"/>
        <v>116923.82420510451</v>
      </c>
      <c r="N52" s="23">
        <f>J52+L52+Grade15!I52</f>
        <v>95388.985480325355</v>
      </c>
      <c r="O52" s="23">
        <f t="shared" si="19"/>
        <v>19445.959368475582</v>
      </c>
      <c r="P52" s="23">
        <f t="shared" si="17"/>
        <v>4.5355252717196688</v>
      </c>
      <c r="Q52" s="23"/>
    </row>
    <row r="53" spans="1:17" x14ac:dyDescent="0.2">
      <c r="A53" s="5">
        <v>62</v>
      </c>
      <c r="B53" s="1">
        <f t="shared" si="12"/>
        <v>2.6850638383899672</v>
      </c>
      <c r="C53" s="5">
        <f t="shared" si="13"/>
        <v>116339.02522341306</v>
      </c>
      <c r="D53" s="5">
        <f t="shared" si="14"/>
        <v>113316.85446671066</v>
      </c>
      <c r="E53" s="5">
        <f t="shared" si="1"/>
        <v>103816.85446671066</v>
      </c>
      <c r="F53" s="5">
        <f t="shared" si="2"/>
        <v>41332.099087117356</v>
      </c>
      <c r="G53" s="5">
        <f t="shared" si="3"/>
        <v>71984.755379593305</v>
      </c>
      <c r="H53" s="23">
        <f t="shared" si="18"/>
        <v>49099.631784721249</v>
      </c>
      <c r="I53" s="5">
        <f t="shared" si="15"/>
        <v>119611.39821077292</v>
      </c>
      <c r="J53" s="23"/>
      <c r="K53" s="23">
        <f t="shared" si="16"/>
        <v>143.96951075918662</v>
      </c>
      <c r="L53" s="23"/>
      <c r="M53" s="23">
        <f t="shared" si="6"/>
        <v>119755.36772153211</v>
      </c>
      <c r="N53" s="23">
        <f>J53+L53+Grade15!I53</f>
        <v>97585.434512333493</v>
      </c>
      <c r="O53" s="23">
        <f t="shared" si="19"/>
        <v>20019.449687906352</v>
      </c>
      <c r="P53" s="23">
        <f t="shared" si="17"/>
        <v>3.7883082314142857</v>
      </c>
      <c r="Q53" s="23"/>
    </row>
    <row r="54" spans="1:17" x14ac:dyDescent="0.2">
      <c r="A54" s="5">
        <v>63</v>
      </c>
      <c r="B54" s="1">
        <f t="shared" si="12"/>
        <v>2.7521904343497163</v>
      </c>
      <c r="C54" s="5">
        <f t="shared" si="13"/>
        <v>119247.5008539984</v>
      </c>
      <c r="D54" s="5">
        <f t="shared" si="14"/>
        <v>116138.07582837844</v>
      </c>
      <c r="E54" s="5">
        <f t="shared" si="1"/>
        <v>106638.07582837844</v>
      </c>
      <c r="F54" s="5">
        <f t="shared" si="2"/>
        <v>42445.070914295291</v>
      </c>
      <c r="G54" s="5">
        <f t="shared" si="3"/>
        <v>73693.00491408314</v>
      </c>
      <c r="H54" s="23">
        <f t="shared" si="18"/>
        <v>50327.12257933928</v>
      </c>
      <c r="I54" s="5">
        <f t="shared" si="15"/>
        <v>122510.31381604224</v>
      </c>
      <c r="J54" s="23"/>
      <c r="K54" s="23">
        <f t="shared" si="16"/>
        <v>147.38600982816629</v>
      </c>
      <c r="L54" s="23"/>
      <c r="M54" s="23">
        <f t="shared" si="6"/>
        <v>122657.69982587041</v>
      </c>
      <c r="N54" s="23">
        <f>J54+L54+Grade15!I54</f>
        <v>99836.794770141816</v>
      </c>
      <c r="O54" s="23">
        <f t="shared" si="19"/>
        <v>20607.277265322915</v>
      </c>
      <c r="P54" s="23">
        <f t="shared" si="17"/>
        <v>3.1637979658354562</v>
      </c>
      <c r="Q54" s="23"/>
    </row>
    <row r="55" spans="1:17" x14ac:dyDescent="0.2">
      <c r="A55" s="5">
        <v>64</v>
      </c>
      <c r="B55" s="1">
        <f t="shared" si="12"/>
        <v>2.8209951952084591</v>
      </c>
      <c r="C55" s="5">
        <f t="shared" si="13"/>
        <v>122228.68837534834</v>
      </c>
      <c r="D55" s="5">
        <f t="shared" si="14"/>
        <v>119029.82772408788</v>
      </c>
      <c r="E55" s="5">
        <f t="shared" si="1"/>
        <v>109529.82772408788</v>
      </c>
      <c r="F55" s="5">
        <f t="shared" si="2"/>
        <v>43585.867037152668</v>
      </c>
      <c r="G55" s="5">
        <f t="shared" si="3"/>
        <v>75443.960686935214</v>
      </c>
      <c r="H55" s="23">
        <f t="shared" si="18"/>
        <v>51585.30064382276</v>
      </c>
      <c r="I55" s="5">
        <f t="shared" si="15"/>
        <v>125481.70231144328</v>
      </c>
      <c r="J55" s="23"/>
      <c r="K55" s="23">
        <f t="shared" si="16"/>
        <v>150.88792137387043</v>
      </c>
      <c r="L55" s="23"/>
      <c r="M55" s="23">
        <f t="shared" si="6"/>
        <v>125632.59023281715</v>
      </c>
      <c r="N55" s="23">
        <f>J55+L55+Grade15!I55</f>
        <v>102104.93742009808</v>
      </c>
      <c r="O55" s="23">
        <f t="shared" si="19"/>
        <v>21245.47048988532</v>
      </c>
      <c r="P55" s="23">
        <f t="shared" si="17"/>
        <v>2.6463631266480601</v>
      </c>
      <c r="Q55" s="23"/>
    </row>
    <row r="56" spans="1:17" x14ac:dyDescent="0.2">
      <c r="A56" s="5">
        <v>65</v>
      </c>
      <c r="B56" s="1">
        <f t="shared" si="12"/>
        <v>2.8915200750886707</v>
      </c>
      <c r="C56" s="5">
        <f t="shared" si="13"/>
        <v>125284.40558473206</v>
      </c>
      <c r="D56" s="5">
        <f t="shared" si="14"/>
        <v>121993.87341719009</v>
      </c>
      <c r="E56" s="5">
        <f t="shared" si="1"/>
        <v>112493.87341719009</v>
      </c>
      <c r="F56" s="5">
        <f t="shared" si="2"/>
        <v>44755.183063081487</v>
      </c>
      <c r="G56" s="5">
        <f t="shared" si="3"/>
        <v>77238.690354108607</v>
      </c>
      <c r="H56" s="23">
        <f t="shared" si="18"/>
        <v>52874.933159918335</v>
      </c>
      <c r="I56" s="5">
        <f t="shared" si="15"/>
        <v>128527.37551922939</v>
      </c>
      <c r="J56" s="23"/>
      <c r="K56" s="23">
        <f t="shared" si="16"/>
        <v>154.47738070821723</v>
      </c>
      <c r="L56" s="23"/>
      <c r="M56" s="23">
        <f t="shared" si="6"/>
        <v>128681.85289993761</v>
      </c>
      <c r="N56" s="23">
        <f>J56+L56+Grade15!I56</f>
        <v>104399.89315060052</v>
      </c>
      <c r="O56" s="23">
        <f t="shared" si="19"/>
        <v>21926.609653651391</v>
      </c>
      <c r="P56" s="23">
        <f t="shared" si="17"/>
        <v>2.2158967681744666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154.47738070821723</v>
      </c>
      <c r="L57" s="23"/>
      <c r="M57" s="23">
        <f t="shared" si="6"/>
        <v>154.47738070821723</v>
      </c>
      <c r="N57" s="23">
        <f>J57+L57+Grade15!I57</f>
        <v>0</v>
      </c>
      <c r="O57" s="23">
        <f t="shared" si="19"/>
        <v>139.49307477952016</v>
      </c>
      <c r="P57" s="23">
        <f t="shared" si="17"/>
        <v>1.1437356064459697E-2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154.47738070821723</v>
      </c>
      <c r="L58" s="23"/>
      <c r="M58" s="23">
        <f t="shared" si="6"/>
        <v>154.47738070821723</v>
      </c>
      <c r="N58" s="23">
        <f>J58+L58+Grade15!I58</f>
        <v>0</v>
      </c>
      <c r="O58" s="23">
        <f t="shared" si="19"/>
        <v>139.49307477952016</v>
      </c>
      <c r="P58" s="23">
        <f t="shared" si="17"/>
        <v>9.2794149812508234E-3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154.47738070821723</v>
      </c>
      <c r="L59" s="23"/>
      <c r="M59" s="23">
        <f t="shared" si="6"/>
        <v>154.47738070821723</v>
      </c>
      <c r="N59" s="23">
        <f>J59+L59+Grade15!I59</f>
        <v>0</v>
      </c>
      <c r="O59" s="23">
        <f t="shared" si="19"/>
        <v>139.49307477952016</v>
      </c>
      <c r="P59" s="23">
        <f t="shared" si="17"/>
        <v>7.5286230409344112E-3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154.47738070821723</v>
      </c>
      <c r="L60" s="23"/>
      <c r="M60" s="23">
        <f t="shared" si="6"/>
        <v>154.47738070821723</v>
      </c>
      <c r="N60" s="23">
        <f>J60+L60+Grade15!I60</f>
        <v>0</v>
      </c>
      <c r="O60" s="23">
        <f t="shared" si="19"/>
        <v>139.49307477952016</v>
      </c>
      <c r="P60" s="23">
        <f t="shared" si="17"/>
        <v>6.1081614527436819E-3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154.47738070821723</v>
      </c>
      <c r="L61" s="23"/>
      <c r="M61" s="23">
        <f t="shared" si="6"/>
        <v>154.47738070821723</v>
      </c>
      <c r="N61" s="23">
        <f>J61+L61+Grade15!I61</f>
        <v>0</v>
      </c>
      <c r="O61" s="23">
        <f t="shared" si="19"/>
        <v>139.49307477952016</v>
      </c>
      <c r="P61" s="23">
        <f t="shared" si="17"/>
        <v>4.9557051973415228E-3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154.47738070821723</v>
      </c>
      <c r="L62" s="23"/>
      <c r="M62" s="23">
        <f t="shared" si="6"/>
        <v>154.47738070821723</v>
      </c>
      <c r="N62" s="23">
        <f>J62+L62+Grade15!I62</f>
        <v>0</v>
      </c>
      <c r="O62" s="23">
        <f t="shared" si="19"/>
        <v>139.49307477952016</v>
      </c>
      <c r="P62" s="23">
        <f t="shared" si="17"/>
        <v>4.0206884171220267E-3</v>
      </c>
      <c r="Q62" s="23"/>
    </row>
    <row r="63" spans="1:17" x14ac:dyDescent="0.2">
      <c r="A63" s="5">
        <v>72</v>
      </c>
      <c r="H63" s="22"/>
      <c r="J63" s="23"/>
      <c r="K63" s="23">
        <f>0.002*G56</f>
        <v>154.47738070821723</v>
      </c>
      <c r="L63" s="23"/>
      <c r="M63" s="23">
        <f t="shared" si="6"/>
        <v>154.47738070821723</v>
      </c>
      <c r="N63" s="23">
        <f>J63+L63+Grade15!I63</f>
        <v>0</v>
      </c>
      <c r="O63" s="23">
        <f t="shared" si="19"/>
        <v>139.49307477952016</v>
      </c>
      <c r="P63" s="23">
        <f t="shared" si="17"/>
        <v>3.2620857585014171E-3</v>
      </c>
      <c r="Q63" s="23"/>
    </row>
    <row r="64" spans="1:17" x14ac:dyDescent="0.2">
      <c r="A64" s="5">
        <v>73</v>
      </c>
      <c r="H64" s="22"/>
      <c r="J64" s="23"/>
      <c r="K64" s="23">
        <f>0.002*G56</f>
        <v>154.47738070821723</v>
      </c>
      <c r="L64" s="23"/>
      <c r="M64" s="23">
        <f t="shared" si="6"/>
        <v>154.47738070821723</v>
      </c>
      <c r="N64" s="23">
        <f>J64+L64+Grade15!I64</f>
        <v>0</v>
      </c>
      <c r="O64" s="23">
        <f t="shared" si="19"/>
        <v>139.49307477952016</v>
      </c>
      <c r="P64" s="23">
        <f t="shared" si="17"/>
        <v>2.6466123190502394E-3</v>
      </c>
      <c r="Q64" s="23"/>
    </row>
    <row r="65" spans="1:17" x14ac:dyDescent="0.2">
      <c r="A65" s="5">
        <v>74</v>
      </c>
      <c r="H65" s="22"/>
      <c r="J65" s="23"/>
      <c r="K65" s="23">
        <f>0.002*G56</f>
        <v>154.47738070821723</v>
      </c>
      <c r="L65" s="23"/>
      <c r="M65" s="23">
        <f t="shared" si="6"/>
        <v>154.47738070821723</v>
      </c>
      <c r="N65" s="23">
        <f>J65+L65+Grade15!I65</f>
        <v>0</v>
      </c>
      <c r="O65" s="23">
        <f t="shared" si="19"/>
        <v>139.49307477952016</v>
      </c>
      <c r="P65" s="23">
        <f t="shared" si="17"/>
        <v>2.1472632192742649E-3</v>
      </c>
      <c r="Q65" s="23"/>
    </row>
    <row r="66" spans="1:17" x14ac:dyDescent="0.2">
      <c r="A66" s="5">
        <v>75</v>
      </c>
      <c r="H66" s="22"/>
      <c r="J66" s="23"/>
      <c r="K66" s="23">
        <f>0.002*G56</f>
        <v>154.47738070821723</v>
      </c>
      <c r="L66" s="23"/>
      <c r="M66" s="23">
        <f t="shared" si="6"/>
        <v>154.47738070821723</v>
      </c>
      <c r="N66" s="23">
        <f>J66+L66+Grade15!I66</f>
        <v>0</v>
      </c>
      <c r="O66" s="23">
        <f t="shared" si="19"/>
        <v>139.49307477952016</v>
      </c>
      <c r="P66" s="23">
        <f t="shared" si="17"/>
        <v>1.7421287204250173E-3</v>
      </c>
      <c r="Q66" s="23"/>
    </row>
    <row r="67" spans="1:17" x14ac:dyDescent="0.2">
      <c r="A67" s="5">
        <v>76</v>
      </c>
      <c r="H67" s="22"/>
      <c r="J67" s="23"/>
      <c r="K67" s="23">
        <f>0.002*G56</f>
        <v>154.47738070821723</v>
      </c>
      <c r="L67" s="23"/>
      <c r="M67" s="23">
        <f t="shared" si="6"/>
        <v>154.47738070821723</v>
      </c>
      <c r="N67" s="23">
        <f>J67+L67+Grade15!I67</f>
        <v>0</v>
      </c>
      <c r="O67" s="23">
        <f t="shared" si="19"/>
        <v>139.49307477952016</v>
      </c>
      <c r="P67" s="23">
        <f t="shared" si="17"/>
        <v>1.4134328997427177E-3</v>
      </c>
      <c r="Q67" s="23"/>
    </row>
    <row r="68" spans="1:17" x14ac:dyDescent="0.2">
      <c r="A68" s="5">
        <v>77</v>
      </c>
      <c r="H68" s="22"/>
      <c r="J68" s="23"/>
      <c r="K68" s="23">
        <f>0.002*G56</f>
        <v>154.47738070821723</v>
      </c>
      <c r="L68" s="23"/>
      <c r="M68" s="23">
        <f t="shared" si="6"/>
        <v>154.47738070821723</v>
      </c>
      <c r="N68" s="23">
        <f>J68+L68+Grade15!I68</f>
        <v>0</v>
      </c>
      <c r="O68" s="23">
        <f t="shared" si="19"/>
        <v>139.49307477952016</v>
      </c>
      <c r="P68" s="23">
        <f t="shared" si="17"/>
        <v>1.1467537034735977E-3</v>
      </c>
      <c r="Q68" s="23"/>
    </row>
    <row r="69" spans="1:17" x14ac:dyDescent="0.2">
      <c r="A69" s="5">
        <v>78</v>
      </c>
      <c r="H69" s="22"/>
      <c r="J69" s="23"/>
      <c r="K69" s="23">
        <f>0.002*G56+0.2*G56</f>
        <v>15602.215451529939</v>
      </c>
      <c r="L69" s="23"/>
      <c r="M69" s="23">
        <f t="shared" si="6"/>
        <v>15602.215451529939</v>
      </c>
      <c r="N69" s="23">
        <f>J69+L69+Grade15!I69</f>
        <v>0</v>
      </c>
      <c r="O69" s="23">
        <f t="shared" si="19"/>
        <v>14088.800552731534</v>
      </c>
      <c r="P69" s="23">
        <f>O69/return^(A69-startage+1)</f>
        <v>9.3969405780527815E-2</v>
      </c>
      <c r="Q69" s="23"/>
    </row>
    <row r="70" spans="1:17" x14ac:dyDescent="0.2">
      <c r="A70" s="5">
        <v>79</v>
      </c>
      <c r="H70" s="22"/>
      <c r="P70" s="23">
        <f>SUM(P5:P69)</f>
        <v>5.1645773768704828E-10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N13" sqref="N13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Meta!A11+6</f>
        <v>23</v>
      </c>
      <c r="C2" s="8">
        <f>Meta!B11</f>
        <v>78968</v>
      </c>
      <c r="D2" s="8">
        <f>Meta!C11</f>
        <v>33191</v>
      </c>
      <c r="E2" s="1">
        <f>Meta!D11</f>
        <v>0.03</v>
      </c>
      <c r="F2" s="1">
        <f>Meta!H11</f>
        <v>1.7595535582220223</v>
      </c>
      <c r="G2" s="1">
        <f>Meta!E11</f>
        <v>0.70699999999999996</v>
      </c>
      <c r="H2" s="1">
        <f>Meta!F11</f>
        <v>1</v>
      </c>
      <c r="I2" s="1">
        <f>Meta!D10</f>
        <v>0.03</v>
      </c>
      <c r="J2" s="14"/>
      <c r="K2" s="13">
        <f>IRR(O5:O69)+1</f>
        <v>0.99240719666034671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C6" s="5"/>
      <c r="D6" s="5"/>
      <c r="E6" s="5"/>
      <c r="F6" s="5"/>
      <c r="G6" s="5"/>
      <c r="H6" s="23"/>
      <c r="I6" s="5"/>
      <c r="J6" s="23"/>
      <c r="K6" s="23"/>
      <c r="L6" s="23"/>
      <c r="M6" s="23"/>
      <c r="N6" s="23"/>
      <c r="O6" s="23"/>
      <c r="P6" s="23"/>
      <c r="Q6" s="23"/>
    </row>
    <row r="7" spans="1:17" x14ac:dyDescent="0.2">
      <c r="A7" s="5">
        <v>16</v>
      </c>
      <c r="C7" s="5"/>
      <c r="D7" s="5"/>
      <c r="E7" s="5"/>
      <c r="F7" s="5"/>
      <c r="G7" s="5"/>
      <c r="H7" s="23"/>
      <c r="I7" s="5"/>
      <c r="J7" s="23"/>
      <c r="K7" s="23"/>
      <c r="L7" s="23"/>
      <c r="M7" s="23"/>
      <c r="N7" s="23"/>
      <c r="O7" s="23"/>
      <c r="P7" s="23"/>
      <c r="Q7" s="23"/>
    </row>
    <row r="8" spans="1:17" x14ac:dyDescent="0.2">
      <c r="A8" s="5">
        <v>17</v>
      </c>
      <c r="C8" s="5"/>
      <c r="D8" s="5"/>
      <c r="E8" s="5"/>
      <c r="F8" s="5"/>
      <c r="G8" s="5"/>
      <c r="H8" s="23"/>
      <c r="I8" s="5"/>
      <c r="J8" s="23"/>
      <c r="K8" s="23"/>
      <c r="L8" s="23"/>
      <c r="M8" s="23"/>
      <c r="N8" s="23"/>
      <c r="O8" s="23"/>
      <c r="P8" s="23"/>
      <c r="Q8" s="23"/>
    </row>
    <row r="9" spans="1:17" x14ac:dyDescent="0.2">
      <c r="A9" s="5">
        <v>18</v>
      </c>
      <c r="C9" s="5"/>
      <c r="D9" s="5"/>
      <c r="E9" s="5"/>
      <c r="F9" s="5"/>
      <c r="G9" s="5"/>
      <c r="H9" s="23"/>
      <c r="I9" s="5"/>
      <c r="J9" s="23"/>
      <c r="K9" s="23"/>
      <c r="L9" s="23"/>
      <c r="M9" s="23"/>
      <c r="N9" s="23"/>
      <c r="O9" s="23"/>
      <c r="P9" s="23"/>
      <c r="Q9" s="23"/>
    </row>
    <row r="10" spans="1:17" x14ac:dyDescent="0.2">
      <c r="A10" s="5">
        <v>19</v>
      </c>
      <c r="C10" s="5"/>
      <c r="D10" s="5"/>
      <c r="E10" s="5"/>
      <c r="F10" s="5"/>
      <c r="G10" s="5"/>
      <c r="H10" s="23"/>
      <c r="I10" s="5"/>
      <c r="J10" s="23"/>
      <c r="K10" s="23"/>
      <c r="L10" s="23"/>
      <c r="M10" s="23"/>
      <c r="N10" s="23"/>
      <c r="O10" s="23"/>
      <c r="P10" s="23"/>
      <c r="Q10" s="23"/>
    </row>
    <row r="11" spans="1:17" x14ac:dyDescent="0.2">
      <c r="A11" s="5">
        <v>20</v>
      </c>
      <c r="C11" s="5"/>
      <c r="D11" s="5"/>
      <c r="E11" s="5"/>
      <c r="F11" s="5"/>
      <c r="G11" s="5"/>
      <c r="H11" s="23"/>
      <c r="I11" s="5"/>
      <c r="J11" s="23"/>
      <c r="K11" s="23"/>
      <c r="L11" s="23"/>
      <c r="M11" s="23"/>
      <c r="N11" s="23"/>
      <c r="O11" s="23"/>
      <c r="P11" s="23"/>
      <c r="Q11" s="23"/>
    </row>
    <row r="12" spans="1:17" x14ac:dyDescent="0.2">
      <c r="A12" s="5">
        <v>21</v>
      </c>
      <c r="C12" s="5"/>
      <c r="D12" s="5"/>
      <c r="E12" s="5"/>
      <c r="F12" s="5"/>
      <c r="G12" s="5"/>
      <c r="H12" s="23"/>
      <c r="I12" s="5"/>
      <c r="J12" s="23"/>
      <c r="K12" s="23"/>
      <c r="L12" s="23"/>
      <c r="M12" s="23"/>
      <c r="N12" s="23"/>
      <c r="O12" s="23"/>
      <c r="P12" s="23"/>
      <c r="Q12" s="23"/>
    </row>
    <row r="13" spans="1:17" x14ac:dyDescent="0.2">
      <c r="A13" s="5">
        <v>22</v>
      </c>
      <c r="B13" s="1">
        <v>1</v>
      </c>
      <c r="C13" s="5">
        <f>0.1*Grade16!C13</f>
        <v>4332.8215724350493</v>
      </c>
      <c r="D13" s="5">
        <f t="shared" ref="D13:D36" si="0">IF(A13&lt;startage,1,0)*(C13*(1-initialunempprob))+IF(A13=startage,1,0)*(C13*(1-unempprob))+IF(A13&gt;startage,1,0)*(C13*(1-unempprob)+unempprob*300*52)</f>
        <v>4202.8369252619977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321.51702478254282</v>
      </c>
      <c r="G13" s="5">
        <f t="shared" ref="G13:G56" si="3">D13-F13</f>
        <v>3881.3199004794551</v>
      </c>
      <c r="H13" s="23">
        <f>0.1*Grade16!H13</f>
        <v>1828.6206488916346</v>
      </c>
      <c r="I13" s="5">
        <f t="shared" ref="I13:I36" si="4">G13+IF(A13&lt;startage,1,0)*(H13*(1-initialunempprob))+IF(A13&gt;=startage,1,0)*(H13*(1-unempprob))</f>
        <v>5655.0819299043405</v>
      </c>
      <c r="J13" s="23">
        <f>0.05*feel*Grade16!G13</f>
        <v>435.48549368295375</v>
      </c>
      <c r="K13" s="23">
        <f t="shared" ref="K13:K36" si="5">IF(A13&gt;=startage,1,0)*0.002*G13</f>
        <v>0</v>
      </c>
      <c r="L13" s="23">
        <f>coltuition</f>
        <v>3662</v>
      </c>
      <c r="M13" s="23">
        <f t="shared" ref="M13:M69" si="6">I13+K13</f>
        <v>5655.0819299043405</v>
      </c>
      <c r="N13" s="23">
        <f>J13+L13+Grade16!I13</f>
        <v>52941.212479571353</v>
      </c>
      <c r="O13" s="23">
        <f t="shared" ref="O13:O44" si="7">IF(A13&lt;startage,1,0)*(M13-N13)+IF(A13&gt;=startage,1,0)*(completionprob*(part*(I13-N13)+K13))</f>
        <v>-47286.13054966701</v>
      </c>
      <c r="P13" s="23">
        <f t="shared" ref="P13:P36" si="8">O13/return^(A13-startage+1)</f>
        <v>-47286.13054966701</v>
      </c>
      <c r="Q13" s="23"/>
    </row>
    <row r="14" spans="1:17" x14ac:dyDescent="0.2">
      <c r="A14" s="5">
        <v>23</v>
      </c>
      <c r="B14" s="1">
        <f t="shared" ref="B14:B36" si="9">(1+experiencepremium)^(A14-startage)</f>
        <v>1</v>
      </c>
      <c r="C14" s="5">
        <f t="shared" ref="C14:C36" si="10">pretaxincome*B14/expnorm</f>
        <v>44879.565973425022</v>
      </c>
      <c r="D14" s="5">
        <f t="shared" si="0"/>
        <v>43533.178994222268</v>
      </c>
      <c r="E14" s="5">
        <f t="shared" si="1"/>
        <v>34033.178994222268</v>
      </c>
      <c r="F14" s="5">
        <f t="shared" si="2"/>
        <v>11413.582941613571</v>
      </c>
      <c r="G14" s="5">
        <f t="shared" si="3"/>
        <v>32119.596052608696</v>
      </c>
      <c r="H14" s="23">
        <f t="shared" ref="H14:H37" si="11">benefits*B14/expnorm</f>
        <v>18863.307595785001</v>
      </c>
      <c r="I14" s="5">
        <f t="shared" si="4"/>
        <v>50417.004420520148</v>
      </c>
      <c r="J14" s="23"/>
      <c r="K14" s="23">
        <f t="shared" si="5"/>
        <v>64.239192105217398</v>
      </c>
      <c r="L14" s="23"/>
      <c r="M14" s="23">
        <f t="shared" si="6"/>
        <v>50481.243612625367</v>
      </c>
      <c r="N14" s="23">
        <f>J14+L14+Grade16!I14</f>
        <v>50310.018160535605</v>
      </c>
      <c r="O14" s="23">
        <f t="shared" si="7"/>
        <v>121.0563946274611</v>
      </c>
      <c r="P14" s="23">
        <f t="shared" si="8"/>
        <v>121.98258440168576</v>
      </c>
      <c r="Q14" s="23"/>
    </row>
    <row r="15" spans="1:17" x14ac:dyDescent="0.2">
      <c r="A15" s="5">
        <v>24</v>
      </c>
      <c r="B15" s="1">
        <f t="shared" si="9"/>
        <v>1.0249999999999999</v>
      </c>
      <c r="C15" s="5">
        <f t="shared" si="10"/>
        <v>46001.555122760648</v>
      </c>
      <c r="D15" s="5">
        <f t="shared" si="0"/>
        <v>45089.508469077831</v>
      </c>
      <c r="E15" s="5">
        <f t="shared" si="1"/>
        <v>35589.508469077831</v>
      </c>
      <c r="F15" s="5">
        <f t="shared" si="2"/>
        <v>12030.675362061695</v>
      </c>
      <c r="G15" s="5">
        <f t="shared" si="3"/>
        <v>33058.833107016137</v>
      </c>
      <c r="H15" s="23">
        <f t="shared" si="11"/>
        <v>19334.890285679623</v>
      </c>
      <c r="I15" s="5">
        <f t="shared" si="4"/>
        <v>51813.67668412537</v>
      </c>
      <c r="J15" s="23"/>
      <c r="K15" s="23">
        <f t="shared" si="5"/>
        <v>66.117666214032269</v>
      </c>
      <c r="L15" s="23"/>
      <c r="M15" s="23">
        <f t="shared" si="6"/>
        <v>51879.794350339405</v>
      </c>
      <c r="N15" s="23">
        <f>J15+L15+Grade16!I15</f>
        <v>51427.483119945624</v>
      </c>
      <c r="O15" s="23">
        <f t="shared" si="7"/>
        <v>319.78403988840148</v>
      </c>
      <c r="P15" s="23">
        <f t="shared" si="8"/>
        <v>324.69602710526397</v>
      </c>
      <c r="Q15" s="23"/>
    </row>
    <row r="16" spans="1:17" x14ac:dyDescent="0.2">
      <c r="A16" s="5">
        <v>25</v>
      </c>
      <c r="B16" s="1">
        <f t="shared" si="9"/>
        <v>1.0506249999999999</v>
      </c>
      <c r="C16" s="5">
        <f t="shared" si="10"/>
        <v>47151.59400082966</v>
      </c>
      <c r="D16" s="5">
        <f t="shared" si="0"/>
        <v>46205.046180804769</v>
      </c>
      <c r="E16" s="5">
        <f t="shared" si="1"/>
        <v>36705.046180804769</v>
      </c>
      <c r="F16" s="5">
        <f t="shared" si="2"/>
        <v>12506.452196113234</v>
      </c>
      <c r="G16" s="5">
        <f t="shared" si="3"/>
        <v>33698.593984691535</v>
      </c>
      <c r="H16" s="23">
        <f t="shared" si="11"/>
        <v>19818.262542821616</v>
      </c>
      <c r="I16" s="5">
        <f t="shared" si="4"/>
        <v>52922.308651228501</v>
      </c>
      <c r="J16" s="23"/>
      <c r="K16" s="23">
        <f t="shared" si="5"/>
        <v>67.397187969383069</v>
      </c>
      <c r="L16" s="23"/>
      <c r="M16" s="23">
        <f t="shared" si="6"/>
        <v>52989.705839197886</v>
      </c>
      <c r="N16" s="23">
        <f>J16+L16+Grade16!I16</f>
        <v>52526.460247944255</v>
      </c>
      <c r="O16" s="23">
        <f t="shared" si="7"/>
        <v>327.51463301631588</v>
      </c>
      <c r="P16" s="23">
        <f t="shared" si="8"/>
        <v>335.08963436142903</v>
      </c>
      <c r="Q16" s="23"/>
    </row>
    <row r="17" spans="1:17" x14ac:dyDescent="0.2">
      <c r="A17" s="5">
        <v>26</v>
      </c>
      <c r="B17" s="1">
        <f t="shared" si="9"/>
        <v>1.0768906249999999</v>
      </c>
      <c r="C17" s="5">
        <f t="shared" si="10"/>
        <v>48330.383850850398</v>
      </c>
      <c r="D17" s="5">
        <f t="shared" si="0"/>
        <v>47348.472335324885</v>
      </c>
      <c r="E17" s="5">
        <f t="shared" si="1"/>
        <v>37848.472335324885</v>
      </c>
      <c r="F17" s="5">
        <f t="shared" si="2"/>
        <v>12994.123451016063</v>
      </c>
      <c r="G17" s="5">
        <f t="shared" si="3"/>
        <v>34354.34888430882</v>
      </c>
      <c r="H17" s="23">
        <f t="shared" si="11"/>
        <v>20313.719106392156</v>
      </c>
      <c r="I17" s="5">
        <f t="shared" si="4"/>
        <v>54058.656417509206</v>
      </c>
      <c r="J17" s="23"/>
      <c r="K17" s="23">
        <f t="shared" si="5"/>
        <v>68.70869776861764</v>
      </c>
      <c r="L17" s="23"/>
      <c r="M17" s="23">
        <f t="shared" si="6"/>
        <v>54127.365115277826</v>
      </c>
      <c r="N17" s="23">
        <f>J17+L17+Grade16!I17</f>
        <v>53652.911804142859</v>
      </c>
      <c r="O17" s="23">
        <f t="shared" si="7"/>
        <v>335.43849097242003</v>
      </c>
      <c r="P17" s="23">
        <f t="shared" si="8"/>
        <v>345.82252359341652</v>
      </c>
      <c r="Q17" s="23"/>
    </row>
    <row r="18" spans="1:17" x14ac:dyDescent="0.2">
      <c r="A18" s="5">
        <v>27</v>
      </c>
      <c r="B18" s="1">
        <f t="shared" si="9"/>
        <v>1.1038128906249998</v>
      </c>
      <c r="C18" s="5">
        <f t="shared" si="10"/>
        <v>49538.643447121663</v>
      </c>
      <c r="D18" s="5">
        <f t="shared" si="0"/>
        <v>48520.48414370801</v>
      </c>
      <c r="E18" s="5">
        <f t="shared" si="1"/>
        <v>39020.48414370801</v>
      </c>
      <c r="F18" s="5">
        <f t="shared" si="2"/>
        <v>13493.986487291468</v>
      </c>
      <c r="G18" s="5">
        <f t="shared" si="3"/>
        <v>35026.497656416541</v>
      </c>
      <c r="H18" s="23">
        <f t="shared" si="11"/>
        <v>20821.562084051959</v>
      </c>
      <c r="I18" s="5">
        <f t="shared" si="4"/>
        <v>55223.412877946939</v>
      </c>
      <c r="J18" s="23"/>
      <c r="K18" s="23">
        <f t="shared" si="5"/>
        <v>70.05299531283309</v>
      </c>
      <c r="L18" s="23"/>
      <c r="M18" s="23">
        <f t="shared" si="6"/>
        <v>55293.465873259775</v>
      </c>
      <c r="N18" s="23">
        <f>J18+L18+Grade16!I18</f>
        <v>54807.524649246421</v>
      </c>
      <c r="O18" s="23">
        <f t="shared" si="7"/>
        <v>343.56044537743929</v>
      </c>
      <c r="P18" s="23">
        <f t="shared" si="8"/>
        <v>356.90582174526497</v>
      </c>
      <c r="Q18" s="23"/>
    </row>
    <row r="19" spans="1:17" x14ac:dyDescent="0.2">
      <c r="A19" s="5">
        <v>28</v>
      </c>
      <c r="B19" s="1">
        <f t="shared" si="9"/>
        <v>1.1314082128906247</v>
      </c>
      <c r="C19" s="5">
        <f t="shared" si="10"/>
        <v>50777.109533299699</v>
      </c>
      <c r="D19" s="5">
        <f t="shared" si="0"/>
        <v>49721.796247300706</v>
      </c>
      <c r="E19" s="5">
        <f t="shared" si="1"/>
        <v>40221.796247300706</v>
      </c>
      <c r="F19" s="5">
        <f t="shared" si="2"/>
        <v>14006.346099473751</v>
      </c>
      <c r="G19" s="5">
        <f t="shared" si="3"/>
        <v>35715.450147826952</v>
      </c>
      <c r="H19" s="23">
        <f t="shared" si="11"/>
        <v>21342.101136153251</v>
      </c>
      <c r="I19" s="5">
        <f t="shared" si="4"/>
        <v>56417.288249895602</v>
      </c>
      <c r="J19" s="23"/>
      <c r="K19" s="23">
        <f t="shared" si="5"/>
        <v>71.430900295653899</v>
      </c>
      <c r="L19" s="23"/>
      <c r="M19" s="23">
        <f t="shared" si="6"/>
        <v>56488.719150191253</v>
      </c>
      <c r="N19" s="23">
        <f>J19+L19+Grade16!I19</f>
        <v>55991.002815477579</v>
      </c>
      <c r="O19" s="23">
        <f t="shared" si="7"/>
        <v>351.88544864256971</v>
      </c>
      <c r="P19" s="23">
        <f t="shared" si="8"/>
        <v>368.35102107295165</v>
      </c>
      <c r="Q19" s="23"/>
    </row>
    <row r="20" spans="1:17" x14ac:dyDescent="0.2">
      <c r="A20" s="5">
        <v>29</v>
      </c>
      <c r="B20" s="1">
        <f t="shared" si="9"/>
        <v>1.1596934182128902</v>
      </c>
      <c r="C20" s="5">
        <f t="shared" si="10"/>
        <v>52046.53727163218</v>
      </c>
      <c r="D20" s="5">
        <f t="shared" si="0"/>
        <v>50953.141153483215</v>
      </c>
      <c r="E20" s="5">
        <f t="shared" si="1"/>
        <v>41453.141153483215</v>
      </c>
      <c r="F20" s="5">
        <f t="shared" si="2"/>
        <v>14531.514701960592</v>
      </c>
      <c r="G20" s="5">
        <f t="shared" si="3"/>
        <v>36421.626451522621</v>
      </c>
      <c r="H20" s="23">
        <f t="shared" si="11"/>
        <v>21875.653664557085</v>
      </c>
      <c r="I20" s="5">
        <f t="shared" si="4"/>
        <v>57641.010506142993</v>
      </c>
      <c r="J20" s="23"/>
      <c r="K20" s="23">
        <f t="shared" si="5"/>
        <v>72.84325290304524</v>
      </c>
      <c r="L20" s="23"/>
      <c r="M20" s="23">
        <f t="shared" si="6"/>
        <v>57713.85375904604</v>
      </c>
      <c r="N20" s="23">
        <f>J20+L20+Grade16!I20</f>
        <v>57204.067935864528</v>
      </c>
      <c r="O20" s="23">
        <f t="shared" si="7"/>
        <v>360.41857698932751</v>
      </c>
      <c r="P20" s="23">
        <f t="shared" si="8"/>
        <v>380.16999114119352</v>
      </c>
      <c r="Q20" s="23"/>
    </row>
    <row r="21" spans="1:17" x14ac:dyDescent="0.2">
      <c r="A21" s="5">
        <v>30</v>
      </c>
      <c r="B21" s="1">
        <f t="shared" si="9"/>
        <v>1.1886857536682125</v>
      </c>
      <c r="C21" s="5">
        <f t="shared" si="10"/>
        <v>53347.70070342299</v>
      </c>
      <c r="D21" s="5">
        <f t="shared" si="0"/>
        <v>52215.2696823203</v>
      </c>
      <c r="E21" s="5">
        <f t="shared" si="1"/>
        <v>42715.2696823203</v>
      </c>
      <c r="F21" s="5">
        <f t="shared" si="2"/>
        <v>15069.812519509609</v>
      </c>
      <c r="G21" s="5">
        <f t="shared" si="3"/>
        <v>37145.457162810693</v>
      </c>
      <c r="H21" s="23">
        <f t="shared" si="11"/>
        <v>22422.545006171011</v>
      </c>
      <c r="I21" s="5">
        <f t="shared" si="4"/>
        <v>58895.325818796569</v>
      </c>
      <c r="J21" s="23"/>
      <c r="K21" s="23">
        <f t="shared" si="5"/>
        <v>74.290914325621387</v>
      </c>
      <c r="L21" s="23"/>
      <c r="M21" s="23">
        <f t="shared" si="6"/>
        <v>58969.616733122188</v>
      </c>
      <c r="N21" s="23">
        <f>J21+L21+Grade16!I21</f>
        <v>58447.459684261135</v>
      </c>
      <c r="O21" s="23">
        <f t="shared" si="7"/>
        <v>369.16503354476612</v>
      </c>
      <c r="P21" s="23">
        <f t="shared" si="8"/>
        <v>392.37499121410934</v>
      </c>
      <c r="Q21" s="23"/>
    </row>
    <row r="22" spans="1:17" x14ac:dyDescent="0.2">
      <c r="A22" s="5">
        <v>31</v>
      </c>
      <c r="B22" s="1">
        <f t="shared" si="9"/>
        <v>1.2184028975099177</v>
      </c>
      <c r="C22" s="5">
        <f t="shared" si="10"/>
        <v>54681.393221008562</v>
      </c>
      <c r="D22" s="5">
        <f t="shared" si="0"/>
        <v>53508.951424378305</v>
      </c>
      <c r="E22" s="5">
        <f t="shared" si="1"/>
        <v>44008.951424378305</v>
      </c>
      <c r="F22" s="5">
        <f t="shared" si="2"/>
        <v>15621.567782497348</v>
      </c>
      <c r="G22" s="5">
        <f t="shared" si="3"/>
        <v>37887.383641880959</v>
      </c>
      <c r="H22" s="23">
        <f t="shared" si="11"/>
        <v>22983.108631325285</v>
      </c>
      <c r="I22" s="5">
        <f t="shared" si="4"/>
        <v>60180.99901426649</v>
      </c>
      <c r="J22" s="23"/>
      <c r="K22" s="23">
        <f t="shared" si="5"/>
        <v>75.774767283761918</v>
      </c>
      <c r="L22" s="23"/>
      <c r="M22" s="23">
        <f t="shared" si="6"/>
        <v>60256.773781550255</v>
      </c>
      <c r="N22" s="23">
        <f>J22+L22+Grade16!I22</f>
        <v>59721.936226367659</v>
      </c>
      <c r="O22" s="23">
        <f t="shared" si="7"/>
        <v>378.13015151409297</v>
      </c>
      <c r="P22" s="23">
        <f t="shared" si="8"/>
        <v>404.97868305282981</v>
      </c>
      <c r="Q22" s="23"/>
    </row>
    <row r="23" spans="1:17" x14ac:dyDescent="0.2">
      <c r="A23" s="5">
        <v>32</v>
      </c>
      <c r="B23" s="1">
        <f t="shared" si="9"/>
        <v>1.2488629699476654</v>
      </c>
      <c r="C23" s="5">
        <f t="shared" si="10"/>
        <v>56048.428051533767</v>
      </c>
      <c r="D23" s="5">
        <f t="shared" si="0"/>
        <v>54834.975209987751</v>
      </c>
      <c r="E23" s="5">
        <f t="shared" si="1"/>
        <v>45334.975209987751</v>
      </c>
      <c r="F23" s="5">
        <f t="shared" si="2"/>
        <v>16187.116927059775</v>
      </c>
      <c r="G23" s="5">
        <f t="shared" si="3"/>
        <v>38647.858282927977</v>
      </c>
      <c r="H23" s="23">
        <f t="shared" si="11"/>
        <v>23557.686347108414</v>
      </c>
      <c r="I23" s="5">
        <f t="shared" si="4"/>
        <v>61498.814039623139</v>
      </c>
      <c r="J23" s="23"/>
      <c r="K23" s="23">
        <f t="shared" si="5"/>
        <v>77.295716565855955</v>
      </c>
      <c r="L23" s="23"/>
      <c r="M23" s="23">
        <f t="shared" si="6"/>
        <v>61576.109756188998</v>
      </c>
      <c r="N23" s="23">
        <f>J23+L23+Grade16!I23</f>
        <v>61028.274682026851</v>
      </c>
      <c r="O23" s="23">
        <f t="shared" si="7"/>
        <v>387.31939743263581</v>
      </c>
      <c r="P23" s="23">
        <f t="shared" si="8"/>
        <v>417.99414413343737</v>
      </c>
      <c r="Q23" s="23"/>
    </row>
    <row r="24" spans="1:17" x14ac:dyDescent="0.2">
      <c r="A24" s="5">
        <v>33</v>
      </c>
      <c r="B24" s="1">
        <f t="shared" si="9"/>
        <v>1.2800845441963571</v>
      </c>
      <c r="C24" s="5">
        <f t="shared" si="10"/>
        <v>57449.638752822109</v>
      </c>
      <c r="D24" s="5">
        <f t="shared" si="0"/>
        <v>56194.149590237444</v>
      </c>
      <c r="E24" s="5">
        <f t="shared" si="1"/>
        <v>46694.149590237444</v>
      </c>
      <c r="F24" s="5">
        <f t="shared" si="2"/>
        <v>16766.80480023627</v>
      </c>
      <c r="G24" s="5">
        <f t="shared" si="3"/>
        <v>39427.344790001174</v>
      </c>
      <c r="H24" s="23">
        <f t="shared" si="11"/>
        <v>24146.628505786121</v>
      </c>
      <c r="I24" s="5">
        <f t="shared" si="4"/>
        <v>62849.574440613709</v>
      </c>
      <c r="J24" s="23"/>
      <c r="K24" s="23">
        <f t="shared" si="5"/>
        <v>78.854689580002344</v>
      </c>
      <c r="L24" s="23"/>
      <c r="M24" s="23">
        <f t="shared" si="6"/>
        <v>62928.429130193712</v>
      </c>
      <c r="N24" s="23">
        <f>J24+L24+Grade16!I24</f>
        <v>62367.271599077518</v>
      </c>
      <c r="O24" s="23">
        <f t="shared" si="7"/>
        <v>396.7383744991489</v>
      </c>
      <c r="P24" s="23">
        <f t="shared" si="8"/>
        <v>431.43488129904989</v>
      </c>
      <c r="Q24" s="23"/>
    </row>
    <row r="25" spans="1:17" x14ac:dyDescent="0.2">
      <c r="A25" s="5">
        <v>34</v>
      </c>
      <c r="B25" s="1">
        <f t="shared" si="9"/>
        <v>1.312086657801266</v>
      </c>
      <c r="C25" s="5">
        <f t="shared" si="10"/>
        <v>58885.879721642661</v>
      </c>
      <c r="D25" s="5">
        <f t="shared" si="0"/>
        <v>57587.303329993381</v>
      </c>
      <c r="E25" s="5">
        <f t="shared" si="1"/>
        <v>48087.303329993381</v>
      </c>
      <c r="F25" s="5">
        <f t="shared" si="2"/>
        <v>17360.984870242177</v>
      </c>
      <c r="G25" s="5">
        <f t="shared" si="3"/>
        <v>40226.318459751201</v>
      </c>
      <c r="H25" s="23">
        <f t="shared" si="11"/>
        <v>24750.294218430776</v>
      </c>
      <c r="I25" s="5">
        <f t="shared" si="4"/>
        <v>64234.103851629057</v>
      </c>
      <c r="J25" s="23"/>
      <c r="K25" s="23">
        <f t="shared" si="5"/>
        <v>80.45263691950241</v>
      </c>
      <c r="L25" s="23"/>
      <c r="M25" s="23">
        <f t="shared" si="6"/>
        <v>64314.556488548558</v>
      </c>
      <c r="N25" s="23">
        <f>J25+L25+Grade16!I25</f>
        <v>63739.743439054444</v>
      </c>
      <c r="O25" s="23">
        <f t="shared" si="7"/>
        <v>406.39282599233979</v>
      </c>
      <c r="P25" s="23">
        <f t="shared" si="8"/>
        <v>445.31484486013977</v>
      </c>
      <c r="Q25" s="23"/>
    </row>
    <row r="26" spans="1:17" x14ac:dyDescent="0.2">
      <c r="A26" s="5">
        <v>35</v>
      </c>
      <c r="B26" s="1">
        <f t="shared" si="9"/>
        <v>1.3448888242462975</v>
      </c>
      <c r="C26" s="5">
        <f t="shared" si="10"/>
        <v>60358.026714683721</v>
      </c>
      <c r="D26" s="5">
        <f t="shared" si="0"/>
        <v>59015.285913243206</v>
      </c>
      <c r="E26" s="5">
        <f t="shared" si="1"/>
        <v>49515.285913243206</v>
      </c>
      <c r="F26" s="5">
        <f t="shared" si="2"/>
        <v>17970.019441998229</v>
      </c>
      <c r="G26" s="5">
        <f t="shared" si="3"/>
        <v>41045.266471244977</v>
      </c>
      <c r="H26" s="23">
        <f t="shared" si="11"/>
        <v>25369.051573891546</v>
      </c>
      <c r="I26" s="5">
        <f t="shared" si="4"/>
        <v>65653.246497919783</v>
      </c>
      <c r="J26" s="23"/>
      <c r="K26" s="23">
        <f t="shared" si="5"/>
        <v>82.090532942489958</v>
      </c>
      <c r="L26" s="23"/>
      <c r="M26" s="23">
        <f t="shared" si="6"/>
        <v>65735.337030862269</v>
      </c>
      <c r="N26" s="23">
        <f>J26+L26+Grade16!I26</f>
        <v>65146.527075030805</v>
      </c>
      <c r="O26" s="23">
        <f t="shared" si="7"/>
        <v>416.28863877284817</v>
      </c>
      <c r="P26" s="23">
        <f t="shared" si="8"/>
        <v>459.64844315797211</v>
      </c>
      <c r="Q26" s="23"/>
    </row>
    <row r="27" spans="1:17" x14ac:dyDescent="0.2">
      <c r="A27" s="5">
        <v>36</v>
      </c>
      <c r="B27" s="1">
        <f t="shared" si="9"/>
        <v>1.3785110448524549</v>
      </c>
      <c r="C27" s="5">
        <f t="shared" si="10"/>
        <v>61866.977382550809</v>
      </c>
      <c r="D27" s="5">
        <f t="shared" si="0"/>
        <v>60478.96806107428</v>
      </c>
      <c r="E27" s="5">
        <f t="shared" si="1"/>
        <v>50978.96806107428</v>
      </c>
      <c r="F27" s="5">
        <f t="shared" si="2"/>
        <v>18594.279878048183</v>
      </c>
      <c r="G27" s="5">
        <f t="shared" si="3"/>
        <v>41884.688183026097</v>
      </c>
      <c r="H27" s="23">
        <f t="shared" si="11"/>
        <v>26003.277863238829</v>
      </c>
      <c r="I27" s="5">
        <f t="shared" si="4"/>
        <v>67107.867710367762</v>
      </c>
      <c r="J27" s="23"/>
      <c r="K27" s="23">
        <f t="shared" si="5"/>
        <v>83.7693763660522</v>
      </c>
      <c r="L27" s="23"/>
      <c r="M27" s="23">
        <f t="shared" si="6"/>
        <v>67191.637086733812</v>
      </c>
      <c r="N27" s="23">
        <f>J27+L27+Grade16!I27</f>
        <v>66588.480301906573</v>
      </c>
      <c r="O27" s="23">
        <f t="shared" si="7"/>
        <v>426.43184687285947</v>
      </c>
      <c r="P27" s="23">
        <f t="shared" si="8"/>
        <v>474.45055760642339</v>
      </c>
      <c r="Q27" s="23"/>
    </row>
    <row r="28" spans="1:17" x14ac:dyDescent="0.2">
      <c r="A28" s="5">
        <v>37</v>
      </c>
      <c r="B28" s="1">
        <f t="shared" si="9"/>
        <v>1.4129738209737661</v>
      </c>
      <c r="C28" s="5">
        <f t="shared" si="10"/>
        <v>63413.65181711458</v>
      </c>
      <c r="D28" s="5">
        <f t="shared" si="0"/>
        <v>61979.242262601139</v>
      </c>
      <c r="E28" s="5">
        <f t="shared" si="1"/>
        <v>52479.242262601139</v>
      </c>
      <c r="F28" s="5">
        <f t="shared" si="2"/>
        <v>19234.146824999385</v>
      </c>
      <c r="G28" s="5">
        <f t="shared" si="3"/>
        <v>42745.095437601754</v>
      </c>
      <c r="H28" s="23">
        <f t="shared" si="11"/>
        <v>26653.359809819798</v>
      </c>
      <c r="I28" s="5">
        <f t="shared" si="4"/>
        <v>68598.854453126958</v>
      </c>
      <c r="J28" s="23"/>
      <c r="K28" s="23">
        <f t="shared" si="5"/>
        <v>85.49019087520351</v>
      </c>
      <c r="L28" s="23"/>
      <c r="M28" s="23">
        <f t="shared" si="6"/>
        <v>68684.344644002165</v>
      </c>
      <c r="N28" s="23">
        <f>J28+L28+Grade16!I28</f>
        <v>68066.482359454239</v>
      </c>
      <c r="O28" s="23">
        <f t="shared" si="7"/>
        <v>436.82863517538095</v>
      </c>
      <c r="P28" s="23">
        <f t="shared" si="8"/>
        <v>489.73655822771508</v>
      </c>
      <c r="Q28" s="23"/>
    </row>
    <row r="29" spans="1:17" x14ac:dyDescent="0.2">
      <c r="A29" s="5">
        <v>38</v>
      </c>
      <c r="B29" s="1">
        <f t="shared" si="9"/>
        <v>1.4482981664981105</v>
      </c>
      <c r="C29" s="5">
        <f t="shared" si="10"/>
        <v>64998.993112542455</v>
      </c>
      <c r="D29" s="5">
        <f t="shared" si="0"/>
        <v>63517.023319166183</v>
      </c>
      <c r="E29" s="5">
        <f t="shared" si="1"/>
        <v>54017.023319166183</v>
      </c>
      <c r="F29" s="5">
        <f t="shared" si="2"/>
        <v>19890.010445624379</v>
      </c>
      <c r="G29" s="5">
        <f t="shared" si="3"/>
        <v>43627.012873541804</v>
      </c>
      <c r="H29" s="23">
        <f t="shared" si="11"/>
        <v>27319.693805065301</v>
      </c>
      <c r="I29" s="5">
        <f t="shared" si="4"/>
        <v>70127.115864455147</v>
      </c>
      <c r="J29" s="23"/>
      <c r="K29" s="23">
        <f t="shared" si="5"/>
        <v>87.254025747083602</v>
      </c>
      <c r="L29" s="23"/>
      <c r="M29" s="23">
        <f t="shared" si="6"/>
        <v>70214.36989020223</v>
      </c>
      <c r="N29" s="23">
        <f>J29+L29+Grade16!I29</f>
        <v>69581.434468440595</v>
      </c>
      <c r="O29" s="23">
        <f t="shared" si="7"/>
        <v>447.48534318547621</v>
      </c>
      <c r="P29" s="23">
        <f t="shared" si="8"/>
        <v>505.52231969833895</v>
      </c>
      <c r="Q29" s="23"/>
    </row>
    <row r="30" spans="1:17" x14ac:dyDescent="0.2">
      <c r="A30" s="5">
        <v>39</v>
      </c>
      <c r="B30" s="1">
        <f t="shared" si="9"/>
        <v>1.4845056206605631</v>
      </c>
      <c r="C30" s="5">
        <f t="shared" si="10"/>
        <v>66623.967940356015</v>
      </c>
      <c r="D30" s="5">
        <f t="shared" si="0"/>
        <v>65093.248902145329</v>
      </c>
      <c r="E30" s="5">
        <f t="shared" si="1"/>
        <v>55593.248902145329</v>
      </c>
      <c r="F30" s="5">
        <f t="shared" si="2"/>
        <v>20562.270656764984</v>
      </c>
      <c r="G30" s="5">
        <f t="shared" si="3"/>
        <v>44530.978245380349</v>
      </c>
      <c r="H30" s="23">
        <f t="shared" si="11"/>
        <v>28002.686150191927</v>
      </c>
      <c r="I30" s="5">
        <f t="shared" si="4"/>
        <v>71693.583811066521</v>
      </c>
      <c r="J30" s="23"/>
      <c r="K30" s="23">
        <f t="shared" si="5"/>
        <v>89.061956490760707</v>
      </c>
      <c r="L30" s="23"/>
      <c r="M30" s="23">
        <f t="shared" si="6"/>
        <v>71782.645767557275</v>
      </c>
      <c r="N30" s="23">
        <f>J30+L30+Grade16!I30</f>
        <v>71134.260380151594</v>
      </c>
      <c r="O30" s="23">
        <f t="shared" si="7"/>
        <v>458.40846889582093</v>
      </c>
      <c r="P30" s="23">
        <f t="shared" si="8"/>
        <v>521.82423792200279</v>
      </c>
      <c r="Q30" s="23"/>
    </row>
    <row r="31" spans="1:17" x14ac:dyDescent="0.2">
      <c r="A31" s="5">
        <v>40</v>
      </c>
      <c r="B31" s="1">
        <f t="shared" si="9"/>
        <v>1.521618261177077</v>
      </c>
      <c r="C31" s="5">
        <f t="shared" si="10"/>
        <v>68289.567138864892</v>
      </c>
      <c r="D31" s="5">
        <f t="shared" si="0"/>
        <v>66708.880124698946</v>
      </c>
      <c r="E31" s="5">
        <f t="shared" si="1"/>
        <v>57208.880124698946</v>
      </c>
      <c r="F31" s="5">
        <f t="shared" si="2"/>
        <v>21251.337373184102</v>
      </c>
      <c r="G31" s="5">
        <f t="shared" si="3"/>
        <v>45457.542751514848</v>
      </c>
      <c r="H31" s="23">
        <f t="shared" si="11"/>
        <v>28702.753303946723</v>
      </c>
      <c r="I31" s="5">
        <f t="shared" si="4"/>
        <v>73299.213456343161</v>
      </c>
      <c r="J31" s="23"/>
      <c r="K31" s="23">
        <f t="shared" si="5"/>
        <v>90.915085503029701</v>
      </c>
      <c r="L31" s="23"/>
      <c r="M31" s="23">
        <f t="shared" si="6"/>
        <v>73390.128541846192</v>
      </c>
      <c r="N31" s="23">
        <f>J31+L31+Grade16!I31</f>
        <v>72725.906939655382</v>
      </c>
      <c r="O31" s="23">
        <f t="shared" si="7"/>
        <v>469.60467274890146</v>
      </c>
      <c r="P31" s="23">
        <f t="shared" si="8"/>
        <v>538.65924714686423</v>
      </c>
      <c r="Q31" s="23"/>
    </row>
    <row r="32" spans="1:17" x14ac:dyDescent="0.2">
      <c r="A32" s="5">
        <v>41</v>
      </c>
      <c r="B32" s="1">
        <f t="shared" si="9"/>
        <v>1.559658717706504</v>
      </c>
      <c r="C32" s="5">
        <f t="shared" si="10"/>
        <v>69996.806317336523</v>
      </c>
      <c r="D32" s="5">
        <f t="shared" si="0"/>
        <v>68364.902127816429</v>
      </c>
      <c r="E32" s="5">
        <f t="shared" si="1"/>
        <v>58864.902127816429</v>
      </c>
      <c r="F32" s="5">
        <f t="shared" si="2"/>
        <v>21957.630757513707</v>
      </c>
      <c r="G32" s="5">
        <f t="shared" si="3"/>
        <v>46407.271370302726</v>
      </c>
      <c r="H32" s="23">
        <f t="shared" si="11"/>
        <v>29420.322136545394</v>
      </c>
      <c r="I32" s="5">
        <f t="shared" si="4"/>
        <v>74944.983842751753</v>
      </c>
      <c r="J32" s="23"/>
      <c r="K32" s="23">
        <f t="shared" si="5"/>
        <v>92.814542740605447</v>
      </c>
      <c r="L32" s="23"/>
      <c r="M32" s="23">
        <f t="shared" si="6"/>
        <v>75037.798385492366</v>
      </c>
      <c r="N32" s="23">
        <f>J32+L32+Grade16!I32</f>
        <v>74357.344663146781</v>
      </c>
      <c r="O32" s="23">
        <f t="shared" si="7"/>
        <v>481.08078169832328</v>
      </c>
      <c r="P32" s="23">
        <f t="shared" si="8"/>
        <v>556.04483764498832</v>
      </c>
      <c r="Q32" s="23"/>
    </row>
    <row r="33" spans="1:17" x14ac:dyDescent="0.2">
      <c r="A33" s="5">
        <v>42</v>
      </c>
      <c r="B33" s="1">
        <f t="shared" si="9"/>
        <v>1.5986501856491666</v>
      </c>
      <c r="C33" s="5">
        <f t="shared" si="10"/>
        <v>71746.726475269941</v>
      </c>
      <c r="D33" s="5">
        <f t="shared" si="0"/>
        <v>70062.324681011843</v>
      </c>
      <c r="E33" s="5">
        <f t="shared" si="1"/>
        <v>60562.324681011843</v>
      </c>
      <c r="F33" s="5">
        <f t="shared" si="2"/>
        <v>22681.581476451553</v>
      </c>
      <c r="G33" s="5">
        <f t="shared" si="3"/>
        <v>47380.743204560291</v>
      </c>
      <c r="H33" s="23">
        <f t="shared" si="11"/>
        <v>30155.830189959026</v>
      </c>
      <c r="I33" s="5">
        <f t="shared" si="4"/>
        <v>76631.898488820545</v>
      </c>
      <c r="J33" s="23"/>
      <c r="K33" s="23">
        <f t="shared" si="5"/>
        <v>94.761486409120579</v>
      </c>
      <c r="L33" s="23"/>
      <c r="M33" s="23">
        <f t="shared" si="6"/>
        <v>76726.659975229661</v>
      </c>
      <c r="N33" s="23">
        <f>J33+L33+Grade16!I33</f>
        <v>76029.568329725444</v>
      </c>
      <c r="O33" s="23">
        <f t="shared" si="7"/>
        <v>492.84379337148494</v>
      </c>
      <c r="P33" s="23">
        <f t="shared" si="8"/>
        <v>573.9990739722366</v>
      </c>
      <c r="Q33" s="23"/>
    </row>
    <row r="34" spans="1:17" x14ac:dyDescent="0.2">
      <c r="A34" s="5">
        <v>43</v>
      </c>
      <c r="B34" s="1">
        <f t="shared" si="9"/>
        <v>1.6386164402903955</v>
      </c>
      <c r="C34" s="5">
        <f t="shared" si="10"/>
        <v>73540.394637151679</v>
      </c>
      <c r="D34" s="5">
        <f t="shared" si="0"/>
        <v>71802.182798037131</v>
      </c>
      <c r="E34" s="5">
        <f t="shared" si="1"/>
        <v>62302.182798037131</v>
      </c>
      <c r="F34" s="5">
        <f t="shared" si="2"/>
        <v>23423.630963362837</v>
      </c>
      <c r="G34" s="5">
        <f t="shared" si="3"/>
        <v>48378.55183467429</v>
      </c>
      <c r="H34" s="23">
        <f t="shared" si="11"/>
        <v>30909.725944707996</v>
      </c>
      <c r="I34" s="5">
        <f t="shared" si="4"/>
        <v>78360.986001041048</v>
      </c>
      <c r="J34" s="23"/>
      <c r="K34" s="23">
        <f t="shared" si="5"/>
        <v>96.757103669348581</v>
      </c>
      <c r="L34" s="23"/>
      <c r="M34" s="23">
        <f t="shared" si="6"/>
        <v>78457.743104710404</v>
      </c>
      <c r="N34" s="23">
        <f>J34+L34+Grade16!I34</f>
        <v>77743.597587968572</v>
      </c>
      <c r="O34" s="23">
        <f t="shared" si="7"/>
        <v>504.90088033647021</v>
      </c>
      <c r="P34" s="23">
        <f t="shared" si="8"/>
        <v>592.54061382801513</v>
      </c>
      <c r="Q34" s="23"/>
    </row>
    <row r="35" spans="1:17" x14ac:dyDescent="0.2">
      <c r="A35" s="5">
        <v>44</v>
      </c>
      <c r="B35" s="1">
        <f t="shared" si="9"/>
        <v>1.6795818512976552</v>
      </c>
      <c r="C35" s="5">
        <f t="shared" si="10"/>
        <v>75378.904503080455</v>
      </c>
      <c r="D35" s="5">
        <f t="shared" si="0"/>
        <v>73585.537367988043</v>
      </c>
      <c r="E35" s="5">
        <f t="shared" si="1"/>
        <v>64085.537367988043</v>
      </c>
      <c r="F35" s="5">
        <f t="shared" si="2"/>
        <v>24184.2316874469</v>
      </c>
      <c r="G35" s="5">
        <f t="shared" si="3"/>
        <v>49401.305680541147</v>
      </c>
      <c r="H35" s="23">
        <f t="shared" si="11"/>
        <v>31682.469093325697</v>
      </c>
      <c r="I35" s="5">
        <f t="shared" si="4"/>
        <v>80133.30070106707</v>
      </c>
      <c r="J35" s="23"/>
      <c r="K35" s="23">
        <f t="shared" si="5"/>
        <v>98.802611361082299</v>
      </c>
      <c r="L35" s="23"/>
      <c r="M35" s="23">
        <f t="shared" si="6"/>
        <v>80232.103312428153</v>
      </c>
      <c r="N35" s="23">
        <f>J35+L35+Grade16!I35</f>
        <v>79500.477577667771</v>
      </c>
      <c r="O35" s="23">
        <f t="shared" si="7"/>
        <v>517.25939447558972</v>
      </c>
      <c r="P35" s="23">
        <f t="shared" si="8"/>
        <v>611.68872753438643</v>
      </c>
      <c r="Q35" s="23"/>
    </row>
    <row r="36" spans="1:17" x14ac:dyDescent="0.2">
      <c r="A36" s="5">
        <v>45</v>
      </c>
      <c r="B36" s="1">
        <f t="shared" si="9"/>
        <v>1.7215713975800966</v>
      </c>
      <c r="C36" s="5">
        <f t="shared" si="10"/>
        <v>77263.377115657466</v>
      </c>
      <c r="D36" s="5">
        <f t="shared" si="0"/>
        <v>75413.475802187735</v>
      </c>
      <c r="E36" s="5">
        <f t="shared" si="1"/>
        <v>65913.475802187735</v>
      </c>
      <c r="F36" s="5">
        <f t="shared" si="2"/>
        <v>24963.847429633071</v>
      </c>
      <c r="G36" s="5">
        <f t="shared" si="3"/>
        <v>50449.628372554667</v>
      </c>
      <c r="H36" s="23">
        <f t="shared" si="11"/>
        <v>32474.530820658838</v>
      </c>
      <c r="I36" s="5">
        <f t="shared" si="4"/>
        <v>81949.923268593731</v>
      </c>
      <c r="J36" s="23"/>
      <c r="K36" s="23">
        <f t="shared" si="5"/>
        <v>100.89925674510934</v>
      </c>
      <c r="L36" s="23"/>
      <c r="M36" s="23">
        <f t="shared" si="6"/>
        <v>82050.822525338837</v>
      </c>
      <c r="N36" s="23">
        <f>J36+L36+Grade16!I36</f>
        <v>81301.279567109479</v>
      </c>
      <c r="O36" s="23">
        <f t="shared" si="7"/>
        <v>529.92687146815865</v>
      </c>
      <c r="P36" s="23">
        <f t="shared" si="8"/>
        <v>631.46331815478743</v>
      </c>
      <c r="Q36" s="23"/>
    </row>
    <row r="37" spans="1:17" x14ac:dyDescent="0.2">
      <c r="A37" s="5">
        <v>46</v>
      </c>
      <c r="B37" s="1">
        <f t="shared" ref="B37:B56" si="12">(1+experiencepremium)^(A37-startage)</f>
        <v>1.7646106825195991</v>
      </c>
      <c r="C37" s="5">
        <f t="shared" ref="C37:C56" si="13">pretaxincome*B37/expnorm</f>
        <v>79194.961543548896</v>
      </c>
      <c r="D37" s="5">
        <f t="shared" ref="D37:D56" si="14">IF(A37&lt;startage,1,0)*(C37*(1-initialunempprob))+IF(A37=startage,1,0)*(C37*(1-unempprob))+IF(A37&gt;startage,1,0)*(C37*(1-unempprob)+unempprob*300*52)</f>
        <v>77287.112697242424</v>
      </c>
      <c r="E37" s="5">
        <f t="shared" si="1"/>
        <v>67787.112697242424</v>
      </c>
      <c r="F37" s="5">
        <f t="shared" si="2"/>
        <v>25762.953565373897</v>
      </c>
      <c r="G37" s="5">
        <f t="shared" si="3"/>
        <v>51524.159131868524</v>
      </c>
      <c r="H37" s="23">
        <f t="shared" si="11"/>
        <v>33286.394091175309</v>
      </c>
      <c r="I37" s="5">
        <f t="shared" ref="I37:I56" si="15">G37+IF(A37&lt;startage,1,0)*(H37*(1-initialunempprob))+IF(A37&gt;=startage,1,0)*(H37*(1-unempprob))</f>
        <v>83811.961400308574</v>
      </c>
      <c r="J37" s="23"/>
      <c r="K37" s="23">
        <f t="shared" ref="K37:K56" si="16">IF(A37&gt;=startage,1,0)*0.002*G37</f>
        <v>103.04831826373704</v>
      </c>
      <c r="L37" s="23"/>
      <c r="M37" s="23">
        <f t="shared" si="6"/>
        <v>83915.009718572313</v>
      </c>
      <c r="N37" s="23">
        <f>J37+L37+Grade16!I37</f>
        <v>83147.101606287208</v>
      </c>
      <c r="O37" s="23">
        <f t="shared" si="7"/>
        <v>542.91103538556774</v>
      </c>
      <c r="P37" s="23">
        <f t="shared" ref="P37:P68" si="17">O37/return^(A37-startage+1)</f>
        <v>651.88494227374701</v>
      </c>
      <c r="Q37" s="23"/>
    </row>
    <row r="38" spans="1:17" x14ac:dyDescent="0.2">
      <c r="A38" s="5">
        <v>47</v>
      </c>
      <c r="B38" s="1">
        <f t="shared" si="12"/>
        <v>1.8087259495825889</v>
      </c>
      <c r="C38" s="5">
        <f t="shared" si="13"/>
        <v>81174.835582137632</v>
      </c>
      <c r="D38" s="5">
        <f t="shared" si="14"/>
        <v>79207.590514673502</v>
      </c>
      <c r="E38" s="5">
        <f t="shared" si="1"/>
        <v>69707.590514673502</v>
      </c>
      <c r="F38" s="5">
        <f t="shared" si="2"/>
        <v>26582.037354508248</v>
      </c>
      <c r="G38" s="5">
        <f t="shared" si="3"/>
        <v>52625.553160165255</v>
      </c>
      <c r="H38" s="23">
        <f t="shared" ref="H38:H56" si="18">benefits*B38/expnorm</f>
        <v>34118.553943454688</v>
      </c>
      <c r="I38" s="5">
        <f t="shared" si="15"/>
        <v>85720.5504853163</v>
      </c>
      <c r="J38" s="23"/>
      <c r="K38" s="23">
        <f t="shared" si="16"/>
        <v>105.25110632033051</v>
      </c>
      <c r="L38" s="23"/>
      <c r="M38" s="23">
        <f t="shared" si="6"/>
        <v>85825.801591636628</v>
      </c>
      <c r="N38" s="23">
        <f>J38+L38+Grade16!I38</f>
        <v>85039.069196444383</v>
      </c>
      <c r="O38" s="23">
        <f t="shared" si="7"/>
        <v>556.21980340091909</v>
      </c>
      <c r="P38" s="23">
        <f t="shared" si="17"/>
        <v>672.97483145867602</v>
      </c>
      <c r="Q38" s="23"/>
    </row>
    <row r="39" spans="1:17" x14ac:dyDescent="0.2">
      <c r="A39" s="5">
        <v>48</v>
      </c>
      <c r="B39" s="1">
        <f t="shared" si="12"/>
        <v>1.8539440983221533</v>
      </c>
      <c r="C39" s="5">
        <f t="shared" si="13"/>
        <v>83204.206471691054</v>
      </c>
      <c r="D39" s="5">
        <f t="shared" si="14"/>
        <v>81176.080277540314</v>
      </c>
      <c r="E39" s="5">
        <f t="shared" si="1"/>
        <v>71676.080277540314</v>
      </c>
      <c r="F39" s="5">
        <f t="shared" si="2"/>
        <v>27421.598238370942</v>
      </c>
      <c r="G39" s="5">
        <f t="shared" si="3"/>
        <v>53754.482039169372</v>
      </c>
      <c r="H39" s="23">
        <f t="shared" si="18"/>
        <v>34971.51779204105</v>
      </c>
      <c r="I39" s="5">
        <f t="shared" si="15"/>
        <v>87676.854297449187</v>
      </c>
      <c r="J39" s="23"/>
      <c r="K39" s="23">
        <f t="shared" si="16"/>
        <v>107.50896407833875</v>
      </c>
      <c r="L39" s="23"/>
      <c r="M39" s="23">
        <f t="shared" si="6"/>
        <v>87784.363261527527</v>
      </c>
      <c r="N39" s="23">
        <f>J39+L39+Grade16!I39</f>
        <v>86978.335976355491</v>
      </c>
      <c r="O39" s="23">
        <f t="shared" si="7"/>
        <v>569.86129061662837</v>
      </c>
      <c r="P39" s="23">
        <f t="shared" si="17"/>
        <v>694.75491442676855</v>
      </c>
      <c r="Q39" s="23"/>
    </row>
    <row r="40" spans="1:17" x14ac:dyDescent="0.2">
      <c r="A40" s="5">
        <v>49</v>
      </c>
      <c r="B40" s="1">
        <f t="shared" si="12"/>
        <v>1.9002927007802071</v>
      </c>
      <c r="C40" s="5">
        <f t="shared" si="13"/>
        <v>85284.311633483318</v>
      </c>
      <c r="D40" s="5">
        <f t="shared" si="14"/>
        <v>83193.782284478817</v>
      </c>
      <c r="E40" s="5">
        <f t="shared" si="1"/>
        <v>73693.782284478817</v>
      </c>
      <c r="F40" s="5">
        <f t="shared" si="2"/>
        <v>28282.148144330218</v>
      </c>
      <c r="G40" s="5">
        <f t="shared" si="3"/>
        <v>54911.634140148599</v>
      </c>
      <c r="H40" s="23">
        <f t="shared" si="18"/>
        <v>35845.80573684207</v>
      </c>
      <c r="I40" s="5">
        <f t="shared" si="15"/>
        <v>89682.065704885405</v>
      </c>
      <c r="J40" s="23"/>
      <c r="K40" s="23">
        <f t="shared" si="16"/>
        <v>109.8232682802972</v>
      </c>
      <c r="L40" s="23"/>
      <c r="M40" s="23">
        <f t="shared" si="6"/>
        <v>89791.888973165696</v>
      </c>
      <c r="N40" s="23">
        <f>J40+L40+Grade16!I40</f>
        <v>88966.084425764377</v>
      </c>
      <c r="O40" s="23">
        <f t="shared" si="7"/>
        <v>583.84381501273674</v>
      </c>
      <c r="P40" s="23">
        <f t="shared" si="17"/>
        <v>717.24783993992992</v>
      </c>
      <c r="Q40" s="23"/>
    </row>
    <row r="41" spans="1:17" x14ac:dyDescent="0.2">
      <c r="A41" s="5">
        <v>50</v>
      </c>
      <c r="B41" s="1">
        <f t="shared" si="12"/>
        <v>1.9478000182997122</v>
      </c>
      <c r="C41" s="5">
        <f t="shared" si="13"/>
        <v>87416.419424320397</v>
      </c>
      <c r="D41" s="5">
        <f t="shared" si="14"/>
        <v>85261.926841590786</v>
      </c>
      <c r="E41" s="5">
        <f t="shared" si="1"/>
        <v>75761.926841590786</v>
      </c>
      <c r="F41" s="5">
        <f t="shared" si="2"/>
        <v>29164.211797938471</v>
      </c>
      <c r="G41" s="5">
        <f t="shared" si="3"/>
        <v>56097.715043652315</v>
      </c>
      <c r="H41" s="23">
        <f t="shared" si="18"/>
        <v>36741.950880263124</v>
      </c>
      <c r="I41" s="5">
        <f t="shared" si="15"/>
        <v>91737.407397507544</v>
      </c>
      <c r="J41" s="23"/>
      <c r="K41" s="23">
        <f t="shared" si="16"/>
        <v>112.19543008730463</v>
      </c>
      <c r="L41" s="23"/>
      <c r="M41" s="23">
        <f t="shared" si="6"/>
        <v>91849.602827594848</v>
      </c>
      <c r="N41" s="23">
        <f>J41+L41+Grade16!I41</f>
        <v>91003.526586408465</v>
      </c>
      <c r="O41" s="23">
        <f t="shared" si="7"/>
        <v>598.17590251877357</v>
      </c>
      <c r="P41" s="23">
        <f t="shared" si="17"/>
        <v>740.47700045142574</v>
      </c>
      <c r="Q41" s="23"/>
    </row>
    <row r="42" spans="1:17" x14ac:dyDescent="0.2">
      <c r="A42" s="5">
        <v>51</v>
      </c>
      <c r="B42" s="1">
        <f t="shared" si="12"/>
        <v>1.9964950187572048</v>
      </c>
      <c r="C42" s="5">
        <f t="shared" si="13"/>
        <v>89601.829909928405</v>
      </c>
      <c r="D42" s="5">
        <f t="shared" si="14"/>
        <v>87381.775012630547</v>
      </c>
      <c r="E42" s="5">
        <f t="shared" si="1"/>
        <v>77881.775012630547</v>
      </c>
      <c r="F42" s="5">
        <f t="shared" si="2"/>
        <v>30068.327042886929</v>
      </c>
      <c r="G42" s="5">
        <f t="shared" si="3"/>
        <v>57313.447969743618</v>
      </c>
      <c r="H42" s="23">
        <f t="shared" si="18"/>
        <v>37660.499652269697</v>
      </c>
      <c r="I42" s="5">
        <f t="shared" si="15"/>
        <v>93844.132632445224</v>
      </c>
      <c r="J42" s="23"/>
      <c r="K42" s="23">
        <f t="shared" si="16"/>
        <v>114.62689593948724</v>
      </c>
      <c r="L42" s="23"/>
      <c r="M42" s="23">
        <f t="shared" si="6"/>
        <v>93958.759528384704</v>
      </c>
      <c r="N42" s="23">
        <f>J42+L42+Grade16!I42</f>
        <v>93091.904801068682</v>
      </c>
      <c r="O42" s="23">
        <f t="shared" si="7"/>
        <v>612.86629221243254</v>
      </c>
      <c r="P42" s="23">
        <f t="shared" si="17"/>
        <v>764.4665565291474</v>
      </c>
      <c r="Q42" s="23"/>
    </row>
    <row r="43" spans="1:17" x14ac:dyDescent="0.2">
      <c r="A43" s="5">
        <v>52</v>
      </c>
      <c r="B43" s="1">
        <f t="shared" si="12"/>
        <v>2.0464073942261352</v>
      </c>
      <c r="C43" s="5">
        <f t="shared" si="13"/>
        <v>91841.875657676632</v>
      </c>
      <c r="D43" s="5">
        <f t="shared" si="14"/>
        <v>89554.619387946324</v>
      </c>
      <c r="E43" s="5">
        <f t="shared" si="1"/>
        <v>80054.619387946324</v>
      </c>
      <c r="F43" s="5">
        <f t="shared" si="2"/>
        <v>30995.045168959106</v>
      </c>
      <c r="G43" s="5">
        <f t="shared" si="3"/>
        <v>58559.574218987218</v>
      </c>
      <c r="H43" s="23">
        <f t="shared" si="18"/>
        <v>38602.012143576445</v>
      </c>
      <c r="I43" s="5">
        <f t="shared" si="15"/>
        <v>96003.525998256373</v>
      </c>
      <c r="J43" s="23"/>
      <c r="K43" s="23">
        <f t="shared" si="16"/>
        <v>117.11914843797445</v>
      </c>
      <c r="L43" s="23"/>
      <c r="M43" s="23">
        <f t="shared" si="6"/>
        <v>96120.645146694354</v>
      </c>
      <c r="N43" s="23">
        <f>J43+L43+Grade16!I43</f>
        <v>95232.492471095378</v>
      </c>
      <c r="O43" s="23">
        <f t="shared" si="7"/>
        <v>627.92394164847121</v>
      </c>
      <c r="P43" s="23">
        <f t="shared" si="17"/>
        <v>789.24146208130003</v>
      </c>
      <c r="Q43" s="23"/>
    </row>
    <row r="44" spans="1:17" x14ac:dyDescent="0.2">
      <c r="A44" s="5">
        <v>53</v>
      </c>
      <c r="B44" s="1">
        <f t="shared" si="12"/>
        <v>2.097567579081788</v>
      </c>
      <c r="C44" s="5">
        <f t="shared" si="13"/>
        <v>94137.922549118521</v>
      </c>
      <c r="D44" s="5">
        <f t="shared" si="14"/>
        <v>91781.784872644959</v>
      </c>
      <c r="E44" s="5">
        <f t="shared" si="1"/>
        <v>82281.784872644959</v>
      </c>
      <c r="F44" s="5">
        <f t="shared" si="2"/>
        <v>31944.931248183075</v>
      </c>
      <c r="G44" s="5">
        <f t="shared" si="3"/>
        <v>59836.853624461888</v>
      </c>
      <c r="H44" s="23">
        <f t="shared" si="18"/>
        <v>39567.062447165845</v>
      </c>
      <c r="I44" s="5">
        <f t="shared" si="15"/>
        <v>98216.904198212753</v>
      </c>
      <c r="J44" s="23"/>
      <c r="K44" s="23">
        <f t="shared" si="16"/>
        <v>119.67370724892378</v>
      </c>
      <c r="L44" s="23"/>
      <c r="M44" s="23">
        <f t="shared" si="6"/>
        <v>98336.577905461672</v>
      </c>
      <c r="N44" s="23">
        <f>J44+L44+Grade16!I44</f>
        <v>97426.594832872797</v>
      </c>
      <c r="O44" s="23">
        <f t="shared" si="7"/>
        <v>643.35803232033766</v>
      </c>
      <c r="P44" s="23">
        <f t="shared" si="17"/>
        <v>814.82749040993247</v>
      </c>
      <c r="Q44" s="23"/>
    </row>
    <row r="45" spans="1:17" x14ac:dyDescent="0.2">
      <c r="A45" s="5">
        <v>54</v>
      </c>
      <c r="B45" s="1">
        <f t="shared" si="12"/>
        <v>2.1500067685588333</v>
      </c>
      <c r="C45" s="5">
        <f t="shared" si="13"/>
        <v>96491.370612846513</v>
      </c>
      <c r="D45" s="5">
        <f t="shared" si="14"/>
        <v>94064.629494461115</v>
      </c>
      <c r="E45" s="5">
        <f t="shared" si="1"/>
        <v>84564.629494461115</v>
      </c>
      <c r="F45" s="5">
        <f t="shared" si="2"/>
        <v>32947.503364221498</v>
      </c>
      <c r="G45" s="5">
        <f t="shared" si="3"/>
        <v>61117.126130239616</v>
      </c>
      <c r="H45" s="23">
        <f t="shared" si="18"/>
        <v>40556.239008345008</v>
      </c>
      <c r="I45" s="5">
        <f t="shared" si="15"/>
        <v>100456.67796833428</v>
      </c>
      <c r="J45" s="23"/>
      <c r="K45" s="23">
        <f t="shared" si="16"/>
        <v>122.23425226047924</v>
      </c>
      <c r="L45" s="23"/>
      <c r="M45" s="23">
        <f t="shared" si="6"/>
        <v>100578.91222059475</v>
      </c>
      <c r="N45" s="23">
        <f>J45+L45+Grade16!I45</f>
        <v>99675.549753694591</v>
      </c>
      <c r="O45" s="23">
        <f t="shared" ref="O45:O69" si="19">IF(A45&lt;startage,1,0)*(M45-N45)+IF(A45&gt;=startage,1,0)*(completionprob*(part*(I45-N45)+K45))</f>
        <v>638.67726409841555</v>
      </c>
      <c r="P45" s="23">
        <f t="shared" si="17"/>
        <v>815.08799449944797</v>
      </c>
      <c r="Q45" s="23"/>
    </row>
    <row r="46" spans="1:17" x14ac:dyDescent="0.2">
      <c r="A46" s="5">
        <v>55</v>
      </c>
      <c r="B46" s="1">
        <f t="shared" si="12"/>
        <v>2.2037569377728037</v>
      </c>
      <c r="C46" s="5">
        <f t="shared" si="13"/>
        <v>98903.654878167654</v>
      </c>
      <c r="D46" s="5">
        <f t="shared" si="14"/>
        <v>96404.545231822616</v>
      </c>
      <c r="E46" s="5">
        <f t="shared" si="1"/>
        <v>86904.545231822616</v>
      </c>
      <c r="F46" s="5">
        <f t="shared" si="2"/>
        <v>34015.674898327023</v>
      </c>
      <c r="G46" s="5">
        <f t="shared" si="3"/>
        <v>62388.870333495594</v>
      </c>
      <c r="H46" s="23">
        <f t="shared" si="18"/>
        <v>41570.144983553619</v>
      </c>
      <c r="I46" s="5">
        <f t="shared" si="15"/>
        <v>102711.9109675426</v>
      </c>
      <c r="J46" s="23"/>
      <c r="K46" s="23">
        <f t="shared" si="16"/>
        <v>124.77774066699119</v>
      </c>
      <c r="L46" s="23"/>
      <c r="M46" s="23">
        <f t="shared" si="6"/>
        <v>102836.68870820959</v>
      </c>
      <c r="N46" s="23">
        <f>J46+L46+Grade16!I46</f>
        <v>101911.614005082</v>
      </c>
      <c r="O46" s="23">
        <f t="shared" si="19"/>
        <v>654.02781511121043</v>
      </c>
      <c r="P46" s="23">
        <f t="shared" si="17"/>
        <v>841.06459976705275</v>
      </c>
      <c r="Q46" s="23"/>
    </row>
    <row r="47" spans="1:17" x14ac:dyDescent="0.2">
      <c r="A47" s="5">
        <v>56</v>
      </c>
      <c r="B47" s="1">
        <f t="shared" si="12"/>
        <v>2.2588508612171236</v>
      </c>
      <c r="C47" s="5">
        <f t="shared" si="13"/>
        <v>101376.24625012184</v>
      </c>
      <c r="D47" s="5">
        <f t="shared" si="14"/>
        <v>98802.958862618179</v>
      </c>
      <c r="E47" s="5">
        <f t="shared" si="1"/>
        <v>89302.958862618179</v>
      </c>
      <c r="F47" s="5">
        <f t="shared" si="2"/>
        <v>35110.550720785199</v>
      </c>
      <c r="G47" s="5">
        <f t="shared" si="3"/>
        <v>63692.408141832981</v>
      </c>
      <c r="H47" s="23">
        <f t="shared" si="18"/>
        <v>42609.398608142459</v>
      </c>
      <c r="I47" s="5">
        <f t="shared" si="15"/>
        <v>105023.52479173116</v>
      </c>
      <c r="J47" s="23"/>
      <c r="K47" s="23">
        <f t="shared" si="16"/>
        <v>127.38481628366597</v>
      </c>
      <c r="L47" s="23"/>
      <c r="M47" s="23">
        <f t="shared" si="6"/>
        <v>105150.90960801483</v>
      </c>
      <c r="N47" s="23">
        <f>J47+L47+Grade16!I47</f>
        <v>104203.22040520905</v>
      </c>
      <c r="O47" s="23">
        <f t="shared" si="19"/>
        <v>670.01626638368464</v>
      </c>
      <c r="P47" s="23">
        <f t="shared" si="17"/>
        <v>868.21758260496733</v>
      </c>
      <c r="Q47" s="23"/>
    </row>
    <row r="48" spans="1:17" x14ac:dyDescent="0.2">
      <c r="A48" s="5">
        <v>57</v>
      </c>
      <c r="B48" s="1">
        <f t="shared" si="12"/>
        <v>2.3153221327475517</v>
      </c>
      <c r="C48" s="5">
        <f t="shared" si="13"/>
        <v>103910.65240637488</v>
      </c>
      <c r="D48" s="5">
        <f t="shared" si="14"/>
        <v>101261.33283418363</v>
      </c>
      <c r="E48" s="5">
        <f t="shared" si="1"/>
        <v>91761.332834183631</v>
      </c>
      <c r="F48" s="5">
        <f t="shared" si="2"/>
        <v>36232.798438804828</v>
      </c>
      <c r="G48" s="5">
        <f t="shared" si="3"/>
        <v>65028.534395378803</v>
      </c>
      <c r="H48" s="23">
        <f t="shared" si="18"/>
        <v>43674.633573346015</v>
      </c>
      <c r="I48" s="5">
        <f t="shared" si="15"/>
        <v>107392.92896152443</v>
      </c>
      <c r="J48" s="23"/>
      <c r="K48" s="23">
        <f t="shared" si="16"/>
        <v>130.0570687907576</v>
      </c>
      <c r="L48" s="23"/>
      <c r="M48" s="23">
        <f t="shared" si="6"/>
        <v>107522.98603031519</v>
      </c>
      <c r="N48" s="23">
        <f>J48+L48+Grade16!I48</f>
        <v>106552.11696533927</v>
      </c>
      <c r="O48" s="23">
        <f t="shared" si="19"/>
        <v>686.40442893797558</v>
      </c>
      <c r="P48" s="23">
        <f t="shared" si="17"/>
        <v>896.25873690992273</v>
      </c>
      <c r="Q48" s="23"/>
    </row>
    <row r="49" spans="1:17" x14ac:dyDescent="0.2">
      <c r="A49" s="5">
        <v>58</v>
      </c>
      <c r="B49" s="1">
        <f t="shared" si="12"/>
        <v>2.3732051860662402</v>
      </c>
      <c r="C49" s="5">
        <f t="shared" si="13"/>
        <v>106508.41871653424</v>
      </c>
      <c r="D49" s="5">
        <f t="shared" si="14"/>
        <v>103781.16615503821</v>
      </c>
      <c r="E49" s="5">
        <f t="shared" si="1"/>
        <v>94281.166155038212</v>
      </c>
      <c r="F49" s="5">
        <f t="shared" si="2"/>
        <v>37383.102349774941</v>
      </c>
      <c r="G49" s="5">
        <f t="shared" si="3"/>
        <v>66398.063805263271</v>
      </c>
      <c r="H49" s="23">
        <f t="shared" si="18"/>
        <v>44766.499412679666</v>
      </c>
      <c r="I49" s="5">
        <f t="shared" si="15"/>
        <v>109821.56823556255</v>
      </c>
      <c r="J49" s="23"/>
      <c r="K49" s="23">
        <f t="shared" si="16"/>
        <v>132.79612761052655</v>
      </c>
      <c r="L49" s="23"/>
      <c r="M49" s="23">
        <f t="shared" si="6"/>
        <v>109954.36436317307</v>
      </c>
      <c r="N49" s="23">
        <f>J49+L49+Grade16!I49</f>
        <v>108959.73593947274</v>
      </c>
      <c r="O49" s="23">
        <f t="shared" si="19"/>
        <v>703.20229555613628</v>
      </c>
      <c r="P49" s="23">
        <f t="shared" si="17"/>
        <v>925.21720468099829</v>
      </c>
      <c r="Q49" s="23"/>
    </row>
    <row r="50" spans="1:17" x14ac:dyDescent="0.2">
      <c r="A50" s="5">
        <v>59</v>
      </c>
      <c r="B50" s="1">
        <f t="shared" si="12"/>
        <v>2.4325353157178964</v>
      </c>
      <c r="C50" s="5">
        <f t="shared" si="13"/>
        <v>109171.12918444761</v>
      </c>
      <c r="D50" s="5">
        <f t="shared" si="14"/>
        <v>106363.99530891418</v>
      </c>
      <c r="E50" s="5">
        <f t="shared" si="1"/>
        <v>96863.995308914178</v>
      </c>
      <c r="F50" s="5">
        <f t="shared" si="2"/>
        <v>38562.163858519321</v>
      </c>
      <c r="G50" s="5">
        <f t="shared" si="3"/>
        <v>67801.83145039485</v>
      </c>
      <c r="H50" s="23">
        <f t="shared" si="18"/>
        <v>45885.661897996659</v>
      </c>
      <c r="I50" s="5">
        <f t="shared" si="15"/>
        <v>112310.9234914516</v>
      </c>
      <c r="J50" s="23"/>
      <c r="K50" s="23">
        <f t="shared" si="16"/>
        <v>135.60366290078971</v>
      </c>
      <c r="L50" s="23"/>
      <c r="M50" s="23">
        <f t="shared" si="6"/>
        <v>112446.52715435238</v>
      </c>
      <c r="N50" s="23">
        <f>J50+L50+Grade16!I50</f>
        <v>111427.54538795954</v>
      </c>
      <c r="O50" s="23">
        <f t="shared" si="19"/>
        <v>720.42010883974035</v>
      </c>
      <c r="P50" s="23">
        <f t="shared" si="17"/>
        <v>955.12308479342289</v>
      </c>
      <c r="Q50" s="23"/>
    </row>
    <row r="51" spans="1:17" x14ac:dyDescent="0.2">
      <c r="A51" s="5">
        <v>60</v>
      </c>
      <c r="B51" s="1">
        <f t="shared" si="12"/>
        <v>2.4933486986108435</v>
      </c>
      <c r="C51" s="5">
        <f t="shared" si="13"/>
        <v>111900.40741405878</v>
      </c>
      <c r="D51" s="5">
        <f t="shared" si="14"/>
        <v>109011.39519163701</v>
      </c>
      <c r="E51" s="5">
        <f t="shared" si="1"/>
        <v>99511.395191637013</v>
      </c>
      <c r="F51" s="5">
        <f t="shared" si="2"/>
        <v>39633.5954031008</v>
      </c>
      <c r="G51" s="5">
        <f t="shared" si="3"/>
        <v>69377.799788536213</v>
      </c>
      <c r="H51" s="23">
        <f t="shared" si="18"/>
        <v>47032.803445446574</v>
      </c>
      <c r="I51" s="5">
        <f t="shared" si="15"/>
        <v>114999.61913061939</v>
      </c>
      <c r="J51" s="23"/>
      <c r="K51" s="23">
        <f t="shared" si="16"/>
        <v>138.75559957707242</v>
      </c>
      <c r="L51" s="23"/>
      <c r="M51" s="23">
        <f t="shared" si="6"/>
        <v>115138.37473019646</v>
      </c>
      <c r="N51" s="23">
        <f>J51+L51+Grade16!I51</f>
        <v>114023.95825772555</v>
      </c>
      <c r="O51" s="23">
        <f t="shared" si="19"/>
        <v>787.89244603693817</v>
      </c>
      <c r="P51" s="23">
        <f t="shared" si="17"/>
        <v>1052.5689315655118</v>
      </c>
      <c r="Q51" s="23"/>
    </row>
    <row r="52" spans="1:17" x14ac:dyDescent="0.2">
      <c r="A52" s="5">
        <v>61</v>
      </c>
      <c r="B52" s="1">
        <f t="shared" si="12"/>
        <v>2.555682416076114</v>
      </c>
      <c r="C52" s="5">
        <f t="shared" si="13"/>
        <v>114697.91759941023</v>
      </c>
      <c r="D52" s="5">
        <f t="shared" si="14"/>
        <v>111724.98007142791</v>
      </c>
      <c r="E52" s="5">
        <f t="shared" si="1"/>
        <v>102224.98007142791</v>
      </c>
      <c r="F52" s="5">
        <f t="shared" si="2"/>
        <v>40704.104638178309</v>
      </c>
      <c r="G52" s="5">
        <f t="shared" si="3"/>
        <v>71020.875433249603</v>
      </c>
      <c r="H52" s="23">
        <f t="shared" si="18"/>
        <v>48208.623531582722</v>
      </c>
      <c r="I52" s="5">
        <f t="shared" si="15"/>
        <v>117783.24025888485</v>
      </c>
      <c r="J52" s="23"/>
      <c r="K52" s="23">
        <f t="shared" si="16"/>
        <v>142.0417508664992</v>
      </c>
      <c r="L52" s="23"/>
      <c r="M52" s="23">
        <f t="shared" si="6"/>
        <v>117925.28200975135</v>
      </c>
      <c r="N52" s="23">
        <f>J52+L52+Grade16!I52</f>
        <v>116783.18786416872</v>
      </c>
      <c r="O52" s="23">
        <f t="shared" si="19"/>
        <v>807.46056092691686</v>
      </c>
      <c r="P52" s="23">
        <f t="shared" si="17"/>
        <v>1086.9636590308462</v>
      </c>
      <c r="Q52" s="23"/>
    </row>
    <row r="53" spans="1:17" x14ac:dyDescent="0.2">
      <c r="A53" s="5">
        <v>62</v>
      </c>
      <c r="B53" s="1">
        <f t="shared" si="12"/>
        <v>2.6195744764780171</v>
      </c>
      <c r="C53" s="5">
        <f t="shared" si="13"/>
        <v>117565.36553939548</v>
      </c>
      <c r="D53" s="5">
        <f t="shared" si="14"/>
        <v>114506.40457321361</v>
      </c>
      <c r="E53" s="5">
        <f t="shared" si="1"/>
        <v>105006.40457321361</v>
      </c>
      <c r="F53" s="5">
        <f t="shared" si="2"/>
        <v>41801.376604132776</v>
      </c>
      <c r="G53" s="5">
        <f t="shared" si="3"/>
        <v>72705.027969080838</v>
      </c>
      <c r="H53" s="23">
        <f t="shared" si="18"/>
        <v>49413.839119872297</v>
      </c>
      <c r="I53" s="5">
        <f t="shared" si="15"/>
        <v>120636.45191535697</v>
      </c>
      <c r="J53" s="23"/>
      <c r="K53" s="23">
        <f t="shared" si="16"/>
        <v>145.41005593816169</v>
      </c>
      <c r="L53" s="23"/>
      <c r="M53" s="23">
        <f t="shared" si="6"/>
        <v>120781.86197129513</v>
      </c>
      <c r="N53" s="23">
        <f>J53+L53+Grade16!I53</f>
        <v>119611.39821077292</v>
      </c>
      <c r="O53" s="23">
        <f t="shared" si="19"/>
        <v>827.51787868920121</v>
      </c>
      <c r="P53" s="23">
        <f t="shared" si="17"/>
        <v>1122.4866532696922</v>
      </c>
      <c r="Q53" s="23"/>
    </row>
    <row r="54" spans="1:17" x14ac:dyDescent="0.2">
      <c r="A54" s="5">
        <v>63</v>
      </c>
      <c r="B54" s="1">
        <f t="shared" si="12"/>
        <v>2.6850638383899672</v>
      </c>
      <c r="C54" s="5">
        <f t="shared" si="13"/>
        <v>120504.49967788036</v>
      </c>
      <c r="D54" s="5">
        <f t="shared" si="14"/>
        <v>117357.36468754394</v>
      </c>
      <c r="E54" s="5">
        <f t="shared" si="1"/>
        <v>107857.36468754394</v>
      </c>
      <c r="F54" s="5">
        <f t="shared" si="2"/>
        <v>42926.080369236086</v>
      </c>
      <c r="G54" s="5">
        <f t="shared" si="3"/>
        <v>74431.284318307851</v>
      </c>
      <c r="H54" s="23">
        <f t="shared" si="18"/>
        <v>50649.1850978691</v>
      </c>
      <c r="I54" s="5">
        <f t="shared" si="15"/>
        <v>123560.99386324087</v>
      </c>
      <c r="J54" s="23"/>
      <c r="K54" s="23">
        <f t="shared" si="16"/>
        <v>148.86256863661572</v>
      </c>
      <c r="L54" s="23"/>
      <c r="M54" s="23">
        <f t="shared" si="6"/>
        <v>123709.85643187749</v>
      </c>
      <c r="N54" s="23">
        <f>J54+L54+Grade16!I54</f>
        <v>122510.31381604224</v>
      </c>
      <c r="O54" s="23">
        <f t="shared" si="19"/>
        <v>848.07662939552245</v>
      </c>
      <c r="P54" s="23">
        <f t="shared" si="17"/>
        <v>1159.1749588277828</v>
      </c>
      <c r="Q54" s="23"/>
    </row>
    <row r="55" spans="1:17" x14ac:dyDescent="0.2">
      <c r="A55" s="5">
        <v>64</v>
      </c>
      <c r="B55" s="1">
        <f t="shared" si="12"/>
        <v>2.7521904343497163</v>
      </c>
      <c r="C55" s="5">
        <f t="shared" si="13"/>
        <v>123517.11216982738</v>
      </c>
      <c r="D55" s="5">
        <f t="shared" si="14"/>
        <v>120279.59880473255</v>
      </c>
      <c r="E55" s="5">
        <f t="shared" si="1"/>
        <v>110779.59880473255</v>
      </c>
      <c r="F55" s="5">
        <f t="shared" si="2"/>
        <v>44078.90172846699</v>
      </c>
      <c r="G55" s="5">
        <f t="shared" si="3"/>
        <v>76200.697076265555</v>
      </c>
      <c r="H55" s="23">
        <f t="shared" si="18"/>
        <v>51915.41472531583</v>
      </c>
      <c r="I55" s="5">
        <f t="shared" si="15"/>
        <v>126558.64935982191</v>
      </c>
      <c r="J55" s="23"/>
      <c r="K55" s="23">
        <f t="shared" si="16"/>
        <v>152.40139415253111</v>
      </c>
      <c r="L55" s="23"/>
      <c r="M55" s="23">
        <f t="shared" si="6"/>
        <v>126711.05075397444</v>
      </c>
      <c r="N55" s="23">
        <f>J55+L55+Grade16!I55</f>
        <v>125481.70231144328</v>
      </c>
      <c r="O55" s="23">
        <f t="shared" si="19"/>
        <v>869.14934886952949</v>
      </c>
      <c r="P55" s="23">
        <f t="shared" si="17"/>
        <v>1197.0668367963044</v>
      </c>
      <c r="Q55" s="23"/>
    </row>
    <row r="56" spans="1:17" x14ac:dyDescent="0.2">
      <c r="A56" s="5">
        <v>65</v>
      </c>
      <c r="B56" s="1">
        <f t="shared" si="12"/>
        <v>2.8209951952084591</v>
      </c>
      <c r="C56" s="5">
        <f t="shared" si="13"/>
        <v>126605.03997407305</v>
      </c>
      <c r="D56" s="5">
        <f t="shared" si="14"/>
        <v>123274.88877485086</v>
      </c>
      <c r="E56" s="5">
        <f t="shared" si="1"/>
        <v>113774.88877485086</v>
      </c>
      <c r="F56" s="5">
        <f t="shared" si="2"/>
        <v>45260.543621678662</v>
      </c>
      <c r="G56" s="5">
        <f t="shared" si="3"/>
        <v>78014.345153172195</v>
      </c>
      <c r="H56" s="23">
        <f t="shared" si="18"/>
        <v>53213.300093448721</v>
      </c>
      <c r="I56" s="5">
        <f t="shared" si="15"/>
        <v>129631.24624381746</v>
      </c>
      <c r="J56" s="23"/>
      <c r="K56" s="23">
        <f t="shared" si="16"/>
        <v>156.0286903063444</v>
      </c>
      <c r="L56" s="23"/>
      <c r="M56" s="23">
        <f t="shared" si="6"/>
        <v>129787.27493412379</v>
      </c>
      <c r="N56" s="23">
        <f>J56+L56+Grade16!I56</f>
        <v>128527.37551922939</v>
      </c>
      <c r="O56" s="23">
        <f t="shared" si="19"/>
        <v>890.74888633034732</v>
      </c>
      <c r="P56" s="23">
        <f t="shared" si="17"/>
        <v>1236.2018047649633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156.0286903063444</v>
      </c>
      <c r="L57" s="23"/>
      <c r="M57" s="23">
        <f t="shared" si="6"/>
        <v>156.0286903063444</v>
      </c>
      <c r="N57" s="23">
        <f>J57+L57+Grade16!I57</f>
        <v>0</v>
      </c>
      <c r="O57" s="23">
        <f t="shared" si="19"/>
        <v>110.31228404658549</v>
      </c>
      <c r="P57" s="23">
        <f t="shared" si="17"/>
        <v>154.26523217368296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156.0286903063444</v>
      </c>
      <c r="L58" s="23"/>
      <c r="M58" s="23">
        <f t="shared" si="6"/>
        <v>156.0286903063444</v>
      </c>
      <c r="N58" s="23">
        <f>J58+L58+Grade16!I58</f>
        <v>0</v>
      </c>
      <c r="O58" s="23">
        <f t="shared" si="19"/>
        <v>110.31228404658549</v>
      </c>
      <c r="P58" s="23">
        <f t="shared" si="17"/>
        <v>155.4454992797483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156.0286903063444</v>
      </c>
      <c r="L59" s="23"/>
      <c r="M59" s="23">
        <f t="shared" si="6"/>
        <v>156.0286903063444</v>
      </c>
      <c r="N59" s="23">
        <f>J59+L59+Grade16!I59</f>
        <v>0</v>
      </c>
      <c r="O59" s="23">
        <f t="shared" si="19"/>
        <v>110.31228404658549</v>
      </c>
      <c r="P59" s="23">
        <f t="shared" si="17"/>
        <v>156.63479648561017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156.0286903063444</v>
      </c>
      <c r="L60" s="23"/>
      <c r="M60" s="23">
        <f t="shared" si="6"/>
        <v>156.0286903063444</v>
      </c>
      <c r="N60" s="23">
        <f>J60+L60+Grade16!I60</f>
        <v>0</v>
      </c>
      <c r="O60" s="23">
        <f t="shared" si="19"/>
        <v>110.31228404658549</v>
      </c>
      <c r="P60" s="23">
        <f t="shared" si="17"/>
        <v>157.83319287961464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156.0286903063444</v>
      </c>
      <c r="L61" s="23"/>
      <c r="M61" s="23">
        <f t="shared" si="6"/>
        <v>156.0286903063444</v>
      </c>
      <c r="N61" s="23">
        <f>J61+L61+Grade16!I61</f>
        <v>0</v>
      </c>
      <c r="O61" s="23">
        <f t="shared" si="19"/>
        <v>110.31228404658549</v>
      </c>
      <c r="P61" s="23">
        <f t="shared" si="17"/>
        <v>159.04075807869555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156.0286903063444</v>
      </c>
      <c r="L62" s="23"/>
      <c r="M62" s="23">
        <f t="shared" si="6"/>
        <v>156.0286903063444</v>
      </c>
      <c r="N62" s="23">
        <f>J62+L62+Grade16!I62</f>
        <v>0</v>
      </c>
      <c r="O62" s="23">
        <f t="shared" si="19"/>
        <v>110.31228404658549</v>
      </c>
      <c r="P62" s="23">
        <f t="shared" si="17"/>
        <v>160.25756223241856</v>
      </c>
      <c r="Q62" s="23"/>
    </row>
    <row r="63" spans="1:17" x14ac:dyDescent="0.2">
      <c r="A63" s="5">
        <v>72</v>
      </c>
      <c r="H63" s="22"/>
      <c r="J63" s="23"/>
      <c r="K63" s="23">
        <f>0.002*G56</f>
        <v>156.0286903063444</v>
      </c>
      <c r="L63" s="23"/>
      <c r="M63" s="23">
        <f t="shared" si="6"/>
        <v>156.0286903063444</v>
      </c>
      <c r="N63" s="23">
        <f>J63+L63+Grade16!I63</f>
        <v>0</v>
      </c>
      <c r="O63" s="23">
        <f t="shared" si="19"/>
        <v>110.31228404658549</v>
      </c>
      <c r="P63" s="23">
        <f t="shared" si="17"/>
        <v>161.48367602705628</v>
      </c>
      <c r="Q63" s="23"/>
    </row>
    <row r="64" spans="1:17" x14ac:dyDescent="0.2">
      <c r="A64" s="5">
        <v>73</v>
      </c>
      <c r="H64" s="22"/>
      <c r="J64" s="23"/>
      <c r="K64" s="23">
        <f>0.002*G56</f>
        <v>156.0286903063444</v>
      </c>
      <c r="L64" s="23"/>
      <c r="M64" s="23">
        <f t="shared" si="6"/>
        <v>156.0286903063444</v>
      </c>
      <c r="N64" s="23">
        <f>J64+L64+Grade16!I64</f>
        <v>0</v>
      </c>
      <c r="O64" s="23">
        <f t="shared" si="19"/>
        <v>110.31228404658549</v>
      </c>
      <c r="P64" s="23">
        <f t="shared" si="17"/>
        <v>162.71917068969458</v>
      </c>
      <c r="Q64" s="23"/>
    </row>
    <row r="65" spans="1:17" x14ac:dyDescent="0.2">
      <c r="A65" s="5">
        <v>74</v>
      </c>
      <c r="H65" s="22"/>
      <c r="J65" s="23"/>
      <c r="K65" s="23">
        <f>0.002*G56</f>
        <v>156.0286903063444</v>
      </c>
      <c r="L65" s="23"/>
      <c r="M65" s="23">
        <f t="shared" si="6"/>
        <v>156.0286903063444</v>
      </c>
      <c r="N65" s="23">
        <f>J65+L65+Grade16!I65</f>
        <v>0</v>
      </c>
      <c r="O65" s="23">
        <f t="shared" si="19"/>
        <v>110.31228404658549</v>
      </c>
      <c r="P65" s="23">
        <f t="shared" si="17"/>
        <v>163.96411799237038</v>
      </c>
      <c r="Q65" s="23"/>
    </row>
    <row r="66" spans="1:17" x14ac:dyDescent="0.2">
      <c r="A66" s="5">
        <v>75</v>
      </c>
      <c r="H66" s="22"/>
      <c r="J66" s="23"/>
      <c r="K66" s="23">
        <f>0.002*G56</f>
        <v>156.0286903063444</v>
      </c>
      <c r="L66" s="23"/>
      <c r="M66" s="23">
        <f t="shared" si="6"/>
        <v>156.0286903063444</v>
      </c>
      <c r="N66" s="23">
        <f>J66+L66+Grade16!I66</f>
        <v>0</v>
      </c>
      <c r="O66" s="23">
        <f t="shared" si="19"/>
        <v>110.31228404658549</v>
      </c>
      <c r="P66" s="23">
        <f t="shared" si="17"/>
        <v>165.21859025624076</v>
      </c>
      <c r="Q66" s="23"/>
    </row>
    <row r="67" spans="1:17" x14ac:dyDescent="0.2">
      <c r="A67" s="5">
        <v>76</v>
      </c>
      <c r="H67" s="22"/>
      <c r="J67" s="23"/>
      <c r="K67" s="23">
        <f>0.002*G56</f>
        <v>156.0286903063444</v>
      </c>
      <c r="L67" s="23"/>
      <c r="M67" s="23">
        <f t="shared" si="6"/>
        <v>156.0286903063444</v>
      </c>
      <c r="N67" s="23">
        <f>J67+L67+Grade16!I67</f>
        <v>0</v>
      </c>
      <c r="O67" s="23">
        <f t="shared" si="19"/>
        <v>110.31228404658549</v>
      </c>
      <c r="P67" s="23">
        <f t="shared" si="17"/>
        <v>166.48266035578447</v>
      </c>
      <c r="Q67" s="23"/>
    </row>
    <row r="68" spans="1:17" x14ac:dyDescent="0.2">
      <c r="A68" s="5">
        <v>77</v>
      </c>
      <c r="H68" s="22"/>
      <c r="J68" s="23"/>
      <c r="K68" s="23">
        <f>0.002*G56</f>
        <v>156.0286903063444</v>
      </c>
      <c r="L68" s="23"/>
      <c r="M68" s="23">
        <f t="shared" si="6"/>
        <v>156.0286903063444</v>
      </c>
      <c r="N68" s="23">
        <f>J68+L68+Grade16!I68</f>
        <v>0</v>
      </c>
      <c r="O68" s="23">
        <f t="shared" si="19"/>
        <v>110.31228404658549</v>
      </c>
      <c r="P68" s="23">
        <f t="shared" si="17"/>
        <v>167.7564017230354</v>
      </c>
      <c r="Q68" s="23"/>
    </row>
    <row r="69" spans="1:17" x14ac:dyDescent="0.2">
      <c r="A69" s="5">
        <v>78</v>
      </c>
      <c r="H69" s="22"/>
      <c r="J69" s="23"/>
      <c r="K69" s="23">
        <f>0.002*G56+0.2*G56</f>
        <v>15758.897720940784</v>
      </c>
      <c r="L69" s="23"/>
      <c r="M69" s="23">
        <f t="shared" si="6"/>
        <v>15758.897720940784</v>
      </c>
      <c r="N69" s="23">
        <f>J69+L69+Grade16!I69</f>
        <v>0</v>
      </c>
      <c r="O69" s="23">
        <f t="shared" si="19"/>
        <v>11141.540688705134</v>
      </c>
      <c r="P69" s="23">
        <f>O69/return^(A69-startage+1)</f>
        <v>17073.028723536641</v>
      </c>
      <c r="Q69" s="23"/>
    </row>
    <row r="70" spans="1:17" x14ac:dyDescent="0.2">
      <c r="A70" s="5">
        <v>79</v>
      </c>
      <c r="H70" s="22"/>
      <c r="P70" s="23">
        <f>SUM(P5:P69)</f>
        <v>-6.9121597334742546E-11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N13" sqref="N13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Meta!A12+6</f>
        <v>24</v>
      </c>
      <c r="C2" s="8">
        <f>Meta!B12</f>
        <v>90018</v>
      </c>
      <c r="D2" s="8">
        <f>Meta!C12</f>
        <v>36907</v>
      </c>
      <c r="E2" s="1">
        <f>Meta!D12</f>
        <v>2.7E-2</v>
      </c>
      <c r="F2" s="1">
        <f>Meta!H12</f>
        <v>1.7342811382937739</v>
      </c>
      <c r="G2" s="1">
        <f>Meta!E12</f>
        <v>0.70699999999999996</v>
      </c>
      <c r="H2" s="1">
        <f>Meta!F12</f>
        <v>1</v>
      </c>
      <c r="I2" s="1">
        <f>Meta!D11</f>
        <v>0.03</v>
      </c>
      <c r="J2" s="14"/>
      <c r="K2" s="13">
        <f>IRR(O5:O69)+1</f>
        <v>1.0987237120534521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C6" s="5"/>
      <c r="D6" s="5"/>
      <c r="E6" s="5"/>
      <c r="F6" s="5"/>
      <c r="G6" s="5"/>
      <c r="H6" s="23"/>
      <c r="I6" s="5"/>
      <c r="J6" s="23"/>
      <c r="K6" s="23"/>
      <c r="L6" s="23"/>
      <c r="M6" s="23"/>
      <c r="N6" s="23"/>
      <c r="O6" s="23"/>
      <c r="P6" s="23"/>
      <c r="Q6" s="23"/>
    </row>
    <row r="7" spans="1:17" x14ac:dyDescent="0.2">
      <c r="A7" s="5">
        <v>16</v>
      </c>
      <c r="C7" s="5"/>
      <c r="D7" s="5"/>
      <c r="E7" s="5"/>
      <c r="F7" s="5"/>
      <c r="G7" s="5"/>
      <c r="H7" s="23"/>
      <c r="I7" s="5"/>
      <c r="J7" s="23"/>
      <c r="K7" s="23"/>
      <c r="L7" s="23"/>
      <c r="M7" s="23"/>
      <c r="N7" s="23"/>
      <c r="O7" s="23"/>
      <c r="P7" s="23"/>
      <c r="Q7" s="23"/>
    </row>
    <row r="8" spans="1:17" x14ac:dyDescent="0.2">
      <c r="A8" s="5">
        <v>17</v>
      </c>
      <c r="C8" s="5"/>
      <c r="D8" s="5"/>
      <c r="E8" s="5"/>
      <c r="F8" s="5"/>
      <c r="G8" s="5"/>
      <c r="H8" s="23"/>
      <c r="I8" s="5"/>
      <c r="J8" s="23"/>
      <c r="K8" s="23"/>
      <c r="L8" s="23"/>
      <c r="M8" s="23"/>
      <c r="N8" s="23"/>
      <c r="O8" s="23"/>
      <c r="P8" s="23"/>
      <c r="Q8" s="23"/>
    </row>
    <row r="9" spans="1:17" x14ac:dyDescent="0.2">
      <c r="A9" s="5">
        <v>18</v>
      </c>
      <c r="C9" s="5"/>
      <c r="D9" s="5"/>
      <c r="E9" s="5"/>
      <c r="F9" s="5"/>
      <c r="G9" s="5"/>
      <c r="H9" s="23"/>
      <c r="I9" s="5"/>
      <c r="J9" s="23"/>
      <c r="K9" s="23"/>
      <c r="L9" s="23"/>
      <c r="M9" s="23"/>
      <c r="N9" s="23"/>
      <c r="O9" s="23"/>
      <c r="P9" s="23"/>
      <c r="Q9" s="23"/>
    </row>
    <row r="10" spans="1:17" x14ac:dyDescent="0.2">
      <c r="A10" s="5">
        <v>19</v>
      </c>
      <c r="C10" s="5"/>
      <c r="D10" s="5"/>
      <c r="E10" s="5"/>
      <c r="F10" s="5"/>
      <c r="G10" s="5"/>
      <c r="H10" s="23"/>
      <c r="I10" s="5"/>
      <c r="J10" s="23"/>
      <c r="K10" s="23"/>
      <c r="L10" s="23"/>
      <c r="M10" s="23"/>
      <c r="N10" s="23"/>
      <c r="O10" s="23"/>
      <c r="P10" s="23"/>
      <c r="Q10" s="23"/>
    </row>
    <row r="11" spans="1:17" x14ac:dyDescent="0.2">
      <c r="A11" s="5">
        <v>20</v>
      </c>
      <c r="C11" s="5"/>
      <c r="D11" s="5"/>
      <c r="E11" s="5"/>
      <c r="F11" s="5"/>
      <c r="G11" s="5"/>
      <c r="H11" s="23"/>
      <c r="I11" s="5"/>
      <c r="J11" s="23"/>
      <c r="K11" s="23"/>
      <c r="L11" s="23"/>
      <c r="M11" s="23"/>
      <c r="N11" s="23"/>
      <c r="O11" s="23"/>
      <c r="P11" s="23"/>
      <c r="Q11" s="23"/>
    </row>
    <row r="12" spans="1:17" x14ac:dyDescent="0.2">
      <c r="A12" s="5">
        <v>21</v>
      </c>
      <c r="C12" s="5"/>
      <c r="D12" s="5"/>
      <c r="E12" s="5"/>
      <c r="F12" s="5"/>
      <c r="G12" s="5"/>
      <c r="H12" s="23"/>
      <c r="I12" s="5"/>
      <c r="J12" s="23"/>
      <c r="K12" s="23"/>
      <c r="L12" s="23"/>
      <c r="M12" s="23"/>
      <c r="N12" s="23"/>
      <c r="O12" s="23"/>
      <c r="P12" s="23"/>
      <c r="Q12" s="23"/>
    </row>
    <row r="13" spans="1:17" x14ac:dyDescent="0.2">
      <c r="A13" s="5">
        <v>22</v>
      </c>
      <c r="C13" s="5"/>
      <c r="D13" s="5"/>
      <c r="E13" s="5"/>
      <c r="F13" s="5"/>
      <c r="G13" s="5"/>
      <c r="H13" s="23"/>
      <c r="I13" s="5"/>
      <c r="J13" s="23"/>
      <c r="K13" s="23"/>
      <c r="L13" s="23"/>
      <c r="M13" s="23"/>
      <c r="N13" s="23"/>
      <c r="O13" s="23"/>
      <c r="P13" s="23"/>
      <c r="Q13" s="23"/>
    </row>
    <row r="14" spans="1:17" x14ac:dyDescent="0.2">
      <c r="A14" s="5">
        <v>23</v>
      </c>
      <c r="B14" s="1">
        <v>1</v>
      </c>
      <c r="C14" s="5">
        <f>0.1*Grade17!C14</f>
        <v>4487.9565973425024</v>
      </c>
      <c r="D14" s="5">
        <f t="shared" ref="D14:D36" si="0">IF(A14&lt;startage,1,0)*(C14*(1-initialunempprob))+IF(A14=startage,1,0)*(C14*(1-unempprob))+IF(A14&gt;startage,1,0)*(C14*(1-unempprob)+unempprob*300*52)</f>
        <v>4353.3178994222271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333.02881930580037</v>
      </c>
      <c r="G14" s="5">
        <f t="shared" ref="G14:G56" si="3">D14-F14</f>
        <v>4020.2890801164267</v>
      </c>
      <c r="H14" s="23">
        <f>0.1*Grade17!H14</f>
        <v>1886.3307595785002</v>
      </c>
      <c r="I14" s="5">
        <f t="shared" ref="I14:I36" si="4">G14+IF(A14&lt;startage,1,0)*(H14*(1-initialunempprob))+IF(A14&gt;=startage,1,0)*(H14*(1-unempprob))</f>
        <v>5850.0299169075715</v>
      </c>
      <c r="J14" s="23">
        <f>0.05*feel*Grade17!G14</f>
        <v>449.67434473652179</v>
      </c>
      <c r="K14" s="23">
        <f t="shared" ref="K14:K36" si="5">IF(A14&gt;=startage,1,0)*0.002*G14</f>
        <v>0</v>
      </c>
      <c r="L14" s="23">
        <f>coltuition</f>
        <v>3662</v>
      </c>
      <c r="M14" s="23">
        <f t="shared" ref="M14:M69" si="6">I14+K14</f>
        <v>5850.0299169075715</v>
      </c>
      <c r="N14" s="23">
        <f>J14+L14+Grade17!I14</f>
        <v>54528.678765256671</v>
      </c>
      <c r="O14" s="23">
        <f t="shared" ref="O14:O45" si="7">IF(A14&lt;startage,1,0)*(M14-N14)+IF(A14&gt;=startage,1,0)*(completionprob*(part*(I14-N14)+K14))</f>
        <v>-48678.648848349098</v>
      </c>
      <c r="P14" s="23">
        <f t="shared" ref="P14:P36" si="8">O14/return^(A14-startage+1)</f>
        <v>-48678.648848349098</v>
      </c>
      <c r="Q14" s="23"/>
    </row>
    <row r="15" spans="1:17" x14ac:dyDescent="0.2">
      <c r="A15" s="5">
        <v>24</v>
      </c>
      <c r="B15" s="1">
        <f t="shared" ref="B15:B36" si="9">(1+experiencepremium)^(A15-startage)</f>
        <v>1</v>
      </c>
      <c r="C15" s="5">
        <f t="shared" ref="C15:C36" si="10">pretaxincome*B15/expnorm</f>
        <v>51905.079293292547</v>
      </c>
      <c r="D15" s="5">
        <f t="shared" si="0"/>
        <v>50503.64215237365</v>
      </c>
      <c r="E15" s="5">
        <f t="shared" si="1"/>
        <v>41003.64215237365</v>
      </c>
      <c r="F15" s="5">
        <f t="shared" si="2"/>
        <v>14339.803377987362</v>
      </c>
      <c r="G15" s="5">
        <f t="shared" si="3"/>
        <v>36163.838774386284</v>
      </c>
      <c r="H15" s="23">
        <f t="shared" ref="H15:H37" si="11">benefits*B15/expnorm</f>
        <v>21280.863399292899</v>
      </c>
      <c r="I15" s="5">
        <f t="shared" si="4"/>
        <v>56870.118861898271</v>
      </c>
      <c r="J15" s="23"/>
      <c r="K15" s="23">
        <f t="shared" si="5"/>
        <v>72.32767754877257</v>
      </c>
      <c r="L15" s="23"/>
      <c r="M15" s="23">
        <f t="shared" si="6"/>
        <v>56942.446539447046</v>
      </c>
      <c r="N15" s="23">
        <f>J15+L15+Grade17!I15</f>
        <v>51813.67668412537</v>
      </c>
      <c r="O15" s="23">
        <f t="shared" si="7"/>
        <v>3626.0402877124229</v>
      </c>
      <c r="P15" s="23">
        <f t="shared" si="8"/>
        <v>3300.2293915506384</v>
      </c>
      <c r="Q15" s="23"/>
    </row>
    <row r="16" spans="1:17" x14ac:dyDescent="0.2">
      <c r="A16" s="5">
        <v>25</v>
      </c>
      <c r="B16" s="1">
        <f t="shared" si="9"/>
        <v>1.0249999999999999</v>
      </c>
      <c r="C16" s="5">
        <f t="shared" si="10"/>
        <v>53202.706275624863</v>
      </c>
      <c r="D16" s="5">
        <f t="shared" si="0"/>
        <v>52187.433206182985</v>
      </c>
      <c r="E16" s="5">
        <f t="shared" si="1"/>
        <v>42687.433206182985</v>
      </c>
      <c r="F16" s="5">
        <f t="shared" si="2"/>
        <v>15057.940262437045</v>
      </c>
      <c r="G16" s="5">
        <f t="shared" si="3"/>
        <v>37129.492943745936</v>
      </c>
      <c r="H16" s="23">
        <f t="shared" si="11"/>
        <v>21812.884984275217</v>
      </c>
      <c r="I16" s="5">
        <f t="shared" si="4"/>
        <v>58353.430033445722</v>
      </c>
      <c r="J16" s="23"/>
      <c r="K16" s="23">
        <f t="shared" si="5"/>
        <v>74.258985887491875</v>
      </c>
      <c r="L16" s="23"/>
      <c r="M16" s="23">
        <f t="shared" si="6"/>
        <v>58427.689019333215</v>
      </c>
      <c r="N16" s="23">
        <f>J16+L16+Grade17!I16</f>
        <v>52922.308651228501</v>
      </c>
      <c r="O16" s="23">
        <f t="shared" si="7"/>
        <v>3892.3039202500318</v>
      </c>
      <c r="P16" s="23">
        <f t="shared" si="8"/>
        <v>3224.2577248074595</v>
      </c>
      <c r="Q16" s="23"/>
    </row>
    <row r="17" spans="1:17" x14ac:dyDescent="0.2">
      <c r="A17" s="5">
        <v>26</v>
      </c>
      <c r="B17" s="1">
        <f t="shared" si="9"/>
        <v>1.0506249999999999</v>
      </c>
      <c r="C17" s="5">
        <f t="shared" si="10"/>
        <v>54532.773932515483</v>
      </c>
      <c r="D17" s="5">
        <f t="shared" si="0"/>
        <v>53481.589036337558</v>
      </c>
      <c r="E17" s="5">
        <f t="shared" si="1"/>
        <v>43981.589036337558</v>
      </c>
      <c r="F17" s="5">
        <f t="shared" si="2"/>
        <v>15609.897723997969</v>
      </c>
      <c r="G17" s="5">
        <f t="shared" si="3"/>
        <v>37871.691312339593</v>
      </c>
      <c r="H17" s="23">
        <f t="shared" si="11"/>
        <v>22358.207108882099</v>
      </c>
      <c r="I17" s="5">
        <f t="shared" si="4"/>
        <v>59626.226829281877</v>
      </c>
      <c r="J17" s="23"/>
      <c r="K17" s="23">
        <f t="shared" si="5"/>
        <v>75.743382624679185</v>
      </c>
      <c r="L17" s="23"/>
      <c r="M17" s="23">
        <f t="shared" si="6"/>
        <v>59701.970211906555</v>
      </c>
      <c r="N17" s="23">
        <f>J17+L17+Grade17!I17</f>
        <v>54058.656417509206</v>
      </c>
      <c r="O17" s="23">
        <f t="shared" si="7"/>
        <v>3989.8228526389262</v>
      </c>
      <c r="P17" s="23">
        <f t="shared" si="8"/>
        <v>3008.0712686780143</v>
      </c>
      <c r="Q17" s="23"/>
    </row>
    <row r="18" spans="1:17" x14ac:dyDescent="0.2">
      <c r="A18" s="5">
        <v>27</v>
      </c>
      <c r="B18" s="1">
        <f t="shared" si="9"/>
        <v>1.0768906249999999</v>
      </c>
      <c r="C18" s="5">
        <f t="shared" si="10"/>
        <v>55896.093280828369</v>
      </c>
      <c r="D18" s="5">
        <f t="shared" si="0"/>
        <v>54808.098762246002</v>
      </c>
      <c r="E18" s="5">
        <f t="shared" si="1"/>
        <v>45308.098762246002</v>
      </c>
      <c r="F18" s="5">
        <f t="shared" si="2"/>
        <v>16175.65412209792</v>
      </c>
      <c r="G18" s="5">
        <f t="shared" si="3"/>
        <v>38632.444640148082</v>
      </c>
      <c r="H18" s="23">
        <f t="shared" si="11"/>
        <v>22917.162286604151</v>
      </c>
      <c r="I18" s="5">
        <f t="shared" si="4"/>
        <v>60930.843545013922</v>
      </c>
      <c r="J18" s="23"/>
      <c r="K18" s="23">
        <f t="shared" si="5"/>
        <v>77.26488928029616</v>
      </c>
      <c r="L18" s="23"/>
      <c r="M18" s="23">
        <f t="shared" si="6"/>
        <v>61008.108434294219</v>
      </c>
      <c r="N18" s="23">
        <f>J18+L18+Grade17!I18</f>
        <v>55223.412877946939</v>
      </c>
      <c r="O18" s="23">
        <f t="shared" si="7"/>
        <v>4089.7797583375263</v>
      </c>
      <c r="P18" s="23">
        <f t="shared" si="8"/>
        <v>2806.3764795256689</v>
      </c>
      <c r="Q18" s="23"/>
    </row>
    <row r="19" spans="1:17" x14ac:dyDescent="0.2">
      <c r="A19" s="5">
        <v>28</v>
      </c>
      <c r="B19" s="1">
        <f t="shared" si="9"/>
        <v>1.1038128906249998</v>
      </c>
      <c r="C19" s="5">
        <f t="shared" si="10"/>
        <v>57293.495612849067</v>
      </c>
      <c r="D19" s="5">
        <f t="shared" si="0"/>
        <v>56167.77123130214</v>
      </c>
      <c r="E19" s="5">
        <f t="shared" si="1"/>
        <v>46667.77123130214</v>
      </c>
      <c r="F19" s="5">
        <f t="shared" si="2"/>
        <v>16755.554430150361</v>
      </c>
      <c r="G19" s="5">
        <f t="shared" si="3"/>
        <v>39412.216801151779</v>
      </c>
      <c r="H19" s="23">
        <f t="shared" si="11"/>
        <v>23490.091343769254</v>
      </c>
      <c r="I19" s="5">
        <f t="shared" si="4"/>
        <v>62268.075678639259</v>
      </c>
      <c r="J19" s="23"/>
      <c r="K19" s="23">
        <f t="shared" si="5"/>
        <v>78.824433602303557</v>
      </c>
      <c r="L19" s="23"/>
      <c r="M19" s="23">
        <f t="shared" si="6"/>
        <v>62346.900112241565</v>
      </c>
      <c r="N19" s="23">
        <f>J19+L19+Grade17!I19</f>
        <v>56417.288249895602</v>
      </c>
      <c r="O19" s="23">
        <f t="shared" si="7"/>
        <v>4192.2355866785938</v>
      </c>
      <c r="P19" s="23">
        <f t="shared" si="8"/>
        <v>2618.2022614406114</v>
      </c>
      <c r="Q19" s="23"/>
    </row>
    <row r="20" spans="1:17" x14ac:dyDescent="0.2">
      <c r="A20" s="5">
        <v>29</v>
      </c>
      <c r="B20" s="1">
        <f t="shared" si="9"/>
        <v>1.1314082128906247</v>
      </c>
      <c r="C20" s="5">
        <f t="shared" si="10"/>
        <v>58725.833003170286</v>
      </c>
      <c r="D20" s="5">
        <f t="shared" si="0"/>
        <v>57561.435512084681</v>
      </c>
      <c r="E20" s="5">
        <f t="shared" si="1"/>
        <v>48061.435512084681</v>
      </c>
      <c r="F20" s="5">
        <f t="shared" si="2"/>
        <v>17349.952245904118</v>
      </c>
      <c r="G20" s="5">
        <f t="shared" si="3"/>
        <v>40211.483266180563</v>
      </c>
      <c r="H20" s="23">
        <f t="shared" si="11"/>
        <v>24077.34362736348</v>
      </c>
      <c r="I20" s="5">
        <f t="shared" si="4"/>
        <v>63638.738615605223</v>
      </c>
      <c r="J20" s="23"/>
      <c r="K20" s="23">
        <f t="shared" si="5"/>
        <v>80.42296653236113</v>
      </c>
      <c r="L20" s="23"/>
      <c r="M20" s="23">
        <f t="shared" si="6"/>
        <v>63719.161582137582</v>
      </c>
      <c r="N20" s="23">
        <f>J20+L20+Grade17!I20</f>
        <v>57641.010506142993</v>
      </c>
      <c r="O20" s="23">
        <f t="shared" si="7"/>
        <v>4297.252810728176</v>
      </c>
      <c r="P20" s="23">
        <f t="shared" si="8"/>
        <v>2442.6425628893567</v>
      </c>
      <c r="Q20" s="23"/>
    </row>
    <row r="21" spans="1:17" x14ac:dyDescent="0.2">
      <c r="A21" s="5">
        <v>30</v>
      </c>
      <c r="B21" s="1">
        <f t="shared" si="9"/>
        <v>1.1596934182128902</v>
      </c>
      <c r="C21" s="5">
        <f t="shared" si="10"/>
        <v>60193.978828249543</v>
      </c>
      <c r="D21" s="5">
        <f t="shared" si="0"/>
        <v>58989.941399886804</v>
      </c>
      <c r="E21" s="5">
        <f t="shared" si="1"/>
        <v>49489.941399886804</v>
      </c>
      <c r="F21" s="5">
        <f t="shared" si="2"/>
        <v>17959.210007051723</v>
      </c>
      <c r="G21" s="5">
        <f t="shared" si="3"/>
        <v>41030.731392835078</v>
      </c>
      <c r="H21" s="23">
        <f t="shared" si="11"/>
        <v>24679.277218047566</v>
      </c>
      <c r="I21" s="5">
        <f t="shared" si="4"/>
        <v>65043.668125995362</v>
      </c>
      <c r="J21" s="23"/>
      <c r="K21" s="23">
        <f t="shared" si="5"/>
        <v>82.061462785670159</v>
      </c>
      <c r="L21" s="23"/>
      <c r="M21" s="23">
        <f t="shared" si="6"/>
        <v>65125.729588781032</v>
      </c>
      <c r="N21" s="23">
        <f>J21+L21+Grade17!I21</f>
        <v>58895.325818796569</v>
      </c>
      <c r="O21" s="23">
        <f t="shared" si="7"/>
        <v>4404.8954653790151</v>
      </c>
      <c r="P21" s="23">
        <f t="shared" si="8"/>
        <v>2278.8520226612832</v>
      </c>
      <c r="Q21" s="23"/>
    </row>
    <row r="22" spans="1:17" x14ac:dyDescent="0.2">
      <c r="A22" s="5">
        <v>31</v>
      </c>
      <c r="B22" s="1">
        <f t="shared" si="9"/>
        <v>1.1886857536682125</v>
      </c>
      <c r="C22" s="5">
        <f t="shared" si="10"/>
        <v>61698.828298955785</v>
      </c>
      <c r="D22" s="5">
        <f t="shared" si="0"/>
        <v>60454.159934883974</v>
      </c>
      <c r="E22" s="5">
        <f t="shared" si="1"/>
        <v>50954.159934883974</v>
      </c>
      <c r="F22" s="5">
        <f t="shared" si="2"/>
        <v>18583.699212228013</v>
      </c>
      <c r="G22" s="5">
        <f t="shared" si="3"/>
        <v>41870.46072265596</v>
      </c>
      <c r="H22" s="23">
        <f t="shared" si="11"/>
        <v>25296.259148498757</v>
      </c>
      <c r="I22" s="5">
        <f t="shared" si="4"/>
        <v>66483.720874145249</v>
      </c>
      <c r="J22" s="23"/>
      <c r="K22" s="23">
        <f t="shared" si="5"/>
        <v>83.740921445311926</v>
      </c>
      <c r="L22" s="23"/>
      <c r="M22" s="23">
        <f t="shared" si="6"/>
        <v>66567.461795590556</v>
      </c>
      <c r="N22" s="23">
        <f>J22+L22+Grade17!I22</f>
        <v>60180.99901426649</v>
      </c>
      <c r="O22" s="23">
        <f t="shared" si="7"/>
        <v>4515.2291863961173</v>
      </c>
      <c r="P22" s="23">
        <f t="shared" si="8"/>
        <v>2126.0419070362909</v>
      </c>
      <c r="Q22" s="23"/>
    </row>
    <row r="23" spans="1:17" x14ac:dyDescent="0.2">
      <c r="A23" s="5">
        <v>32</v>
      </c>
      <c r="B23" s="1">
        <f t="shared" si="9"/>
        <v>1.2184028975099177</v>
      </c>
      <c r="C23" s="5">
        <f t="shared" si="10"/>
        <v>63241.299006429676</v>
      </c>
      <c r="D23" s="5">
        <f t="shared" si="0"/>
        <v>61954.983933256073</v>
      </c>
      <c r="E23" s="5">
        <f t="shared" si="1"/>
        <v>52454.983933256073</v>
      </c>
      <c r="F23" s="5">
        <f t="shared" si="2"/>
        <v>19223.800647533717</v>
      </c>
      <c r="G23" s="5">
        <f t="shared" si="3"/>
        <v>42731.183285722356</v>
      </c>
      <c r="H23" s="23">
        <f t="shared" si="11"/>
        <v>25928.665627211223</v>
      </c>
      <c r="I23" s="5">
        <f t="shared" si="4"/>
        <v>67959.774940998876</v>
      </c>
      <c r="J23" s="23"/>
      <c r="K23" s="23">
        <f t="shared" si="5"/>
        <v>85.462366571444718</v>
      </c>
      <c r="L23" s="23"/>
      <c r="M23" s="23">
        <f t="shared" si="6"/>
        <v>68045.237307570322</v>
      </c>
      <c r="N23" s="23">
        <f>J23+L23+Grade17!I23</f>
        <v>61498.814039623139</v>
      </c>
      <c r="O23" s="23">
        <f t="shared" si="7"/>
        <v>4628.3212504386565</v>
      </c>
      <c r="P23" s="23">
        <f t="shared" si="8"/>
        <v>1983.4763187168855</v>
      </c>
      <c r="Q23" s="23"/>
    </row>
    <row r="24" spans="1:17" x14ac:dyDescent="0.2">
      <c r="A24" s="5">
        <v>33</v>
      </c>
      <c r="B24" s="1">
        <f t="shared" si="9"/>
        <v>1.2488629699476654</v>
      </c>
      <c r="C24" s="5">
        <f t="shared" si="10"/>
        <v>64822.331481590401</v>
      </c>
      <c r="D24" s="5">
        <f t="shared" si="0"/>
        <v>63493.328531587453</v>
      </c>
      <c r="E24" s="5">
        <f t="shared" si="1"/>
        <v>53993.328531587453</v>
      </c>
      <c r="F24" s="5">
        <f t="shared" si="2"/>
        <v>19879.904618722052</v>
      </c>
      <c r="G24" s="5">
        <f t="shared" si="3"/>
        <v>43613.423912865401</v>
      </c>
      <c r="H24" s="23">
        <f t="shared" si="11"/>
        <v>26576.882267891502</v>
      </c>
      <c r="I24" s="5">
        <f t="shared" si="4"/>
        <v>69472.730359523834</v>
      </c>
      <c r="J24" s="23"/>
      <c r="K24" s="23">
        <f t="shared" si="5"/>
        <v>87.2268478257308</v>
      </c>
      <c r="L24" s="23"/>
      <c r="M24" s="23">
        <f t="shared" si="6"/>
        <v>69559.957207349566</v>
      </c>
      <c r="N24" s="23">
        <f>J24+L24+Grade17!I24</f>
        <v>62849.574440613709</v>
      </c>
      <c r="O24" s="23">
        <f t="shared" si="7"/>
        <v>4744.2406160822493</v>
      </c>
      <c r="P24" s="23">
        <f t="shared" si="8"/>
        <v>1850.4686593655604</v>
      </c>
      <c r="Q24" s="23"/>
    </row>
    <row r="25" spans="1:17" x14ac:dyDescent="0.2">
      <c r="A25" s="5">
        <v>34</v>
      </c>
      <c r="B25" s="1">
        <f t="shared" si="9"/>
        <v>1.2800845441963571</v>
      </c>
      <c r="C25" s="5">
        <f t="shared" si="10"/>
        <v>66442.889768630164</v>
      </c>
      <c r="D25" s="5">
        <f t="shared" si="0"/>
        <v>65070.131744877144</v>
      </c>
      <c r="E25" s="5">
        <f t="shared" si="1"/>
        <v>55570.131744877144</v>
      </c>
      <c r="F25" s="5">
        <f t="shared" si="2"/>
        <v>20552.411189190101</v>
      </c>
      <c r="G25" s="5">
        <f t="shared" si="3"/>
        <v>44517.720555687047</v>
      </c>
      <c r="H25" s="23">
        <f t="shared" si="11"/>
        <v>27241.304324588789</v>
      </c>
      <c r="I25" s="5">
        <f t="shared" si="4"/>
        <v>71023.509663511941</v>
      </c>
      <c r="J25" s="23"/>
      <c r="K25" s="23">
        <f t="shared" si="5"/>
        <v>89.035441111374098</v>
      </c>
      <c r="L25" s="23"/>
      <c r="M25" s="23">
        <f t="shared" si="6"/>
        <v>71112.545104623321</v>
      </c>
      <c r="N25" s="23">
        <f>J25+L25+Grade17!I25</f>
        <v>64234.103851629057</v>
      </c>
      <c r="O25" s="23">
        <f t="shared" si="7"/>
        <v>4863.0579658669394</v>
      </c>
      <c r="P25" s="23">
        <f t="shared" si="8"/>
        <v>1726.3783288003378</v>
      </c>
      <c r="Q25" s="23"/>
    </row>
    <row r="26" spans="1:17" x14ac:dyDescent="0.2">
      <c r="A26" s="5">
        <v>35</v>
      </c>
      <c r="B26" s="1">
        <f t="shared" si="9"/>
        <v>1.312086657801266</v>
      </c>
      <c r="C26" s="5">
        <f t="shared" si="10"/>
        <v>68103.962012845921</v>
      </c>
      <c r="D26" s="5">
        <f t="shared" si="0"/>
        <v>66686.355038499081</v>
      </c>
      <c r="E26" s="5">
        <f t="shared" si="1"/>
        <v>57186.355038499081</v>
      </c>
      <c r="F26" s="5">
        <f t="shared" si="2"/>
        <v>21241.73042391986</v>
      </c>
      <c r="G26" s="5">
        <f t="shared" si="3"/>
        <v>45444.624614579225</v>
      </c>
      <c r="H26" s="23">
        <f t="shared" si="11"/>
        <v>27922.336932703507</v>
      </c>
      <c r="I26" s="5">
        <f t="shared" si="4"/>
        <v>72613.058450099736</v>
      </c>
      <c r="J26" s="23"/>
      <c r="K26" s="23">
        <f t="shared" si="5"/>
        <v>90.889249229158452</v>
      </c>
      <c r="L26" s="23"/>
      <c r="M26" s="23">
        <f t="shared" si="6"/>
        <v>72703.947699328899</v>
      </c>
      <c r="N26" s="23">
        <f>J26+L26+Grade17!I26</f>
        <v>65653.246497919783</v>
      </c>
      <c r="O26" s="23">
        <f t="shared" si="7"/>
        <v>4984.8457493962414</v>
      </c>
      <c r="P26" s="23">
        <f t="shared" si="8"/>
        <v>1610.607645031934</v>
      </c>
      <c r="Q26" s="23"/>
    </row>
    <row r="27" spans="1:17" x14ac:dyDescent="0.2">
      <c r="A27" s="5">
        <v>36</v>
      </c>
      <c r="B27" s="1">
        <f t="shared" si="9"/>
        <v>1.3448888242462975</v>
      </c>
      <c r="C27" s="5">
        <f t="shared" si="10"/>
        <v>69806.561063167072</v>
      </c>
      <c r="D27" s="5">
        <f t="shared" si="0"/>
        <v>68342.983914461554</v>
      </c>
      <c r="E27" s="5">
        <f t="shared" si="1"/>
        <v>58842.983914461554</v>
      </c>
      <c r="F27" s="5">
        <f t="shared" si="2"/>
        <v>21948.282639517853</v>
      </c>
      <c r="G27" s="5">
        <f t="shared" si="3"/>
        <v>46394.701274943698</v>
      </c>
      <c r="H27" s="23">
        <f t="shared" si="11"/>
        <v>28620.395356021094</v>
      </c>
      <c r="I27" s="5">
        <f t="shared" si="4"/>
        <v>74242.345956352219</v>
      </c>
      <c r="J27" s="23"/>
      <c r="K27" s="23">
        <f t="shared" si="5"/>
        <v>92.789402549887399</v>
      </c>
      <c r="L27" s="23"/>
      <c r="M27" s="23">
        <f t="shared" si="6"/>
        <v>74335.135358902102</v>
      </c>
      <c r="N27" s="23">
        <f>J27+L27+Grade17!I27</f>
        <v>67107.867710367762</v>
      </c>
      <c r="O27" s="23">
        <f t="shared" si="7"/>
        <v>5109.6782275137812</v>
      </c>
      <c r="P27" s="23">
        <f t="shared" si="8"/>
        <v>1502.5989703818482</v>
      </c>
      <c r="Q27" s="23"/>
    </row>
    <row r="28" spans="1:17" x14ac:dyDescent="0.2">
      <c r="A28" s="5">
        <v>37</v>
      </c>
      <c r="B28" s="1">
        <f t="shared" si="9"/>
        <v>1.3785110448524549</v>
      </c>
      <c r="C28" s="5">
        <f t="shared" si="10"/>
        <v>71551.725089746236</v>
      </c>
      <c r="D28" s="5">
        <f t="shared" si="0"/>
        <v>70041.028512323086</v>
      </c>
      <c r="E28" s="5">
        <f t="shared" si="1"/>
        <v>60541.028512323086</v>
      </c>
      <c r="F28" s="5">
        <f t="shared" si="2"/>
        <v>22672.498660505797</v>
      </c>
      <c r="G28" s="5">
        <f t="shared" si="3"/>
        <v>47368.529851817293</v>
      </c>
      <c r="H28" s="23">
        <f t="shared" si="11"/>
        <v>29335.90523992162</v>
      </c>
      <c r="I28" s="5">
        <f t="shared" si="4"/>
        <v>75912.365650261025</v>
      </c>
      <c r="J28" s="23"/>
      <c r="K28" s="23">
        <f t="shared" si="5"/>
        <v>94.737059703634586</v>
      </c>
      <c r="L28" s="23"/>
      <c r="M28" s="23">
        <f t="shared" si="6"/>
        <v>76007.10270996466</v>
      </c>
      <c r="N28" s="23">
        <f>J28+L28+Grade17!I28</f>
        <v>68598.854453126958</v>
      </c>
      <c r="O28" s="23">
        <f t="shared" si="7"/>
        <v>5237.6315175842547</v>
      </c>
      <c r="P28" s="23">
        <f t="shared" si="8"/>
        <v>1401.8320299057507</v>
      </c>
      <c r="Q28" s="23"/>
    </row>
    <row r="29" spans="1:17" x14ac:dyDescent="0.2">
      <c r="A29" s="5">
        <v>38</v>
      </c>
      <c r="B29" s="1">
        <f t="shared" si="9"/>
        <v>1.4129738209737661</v>
      </c>
      <c r="C29" s="5">
        <f t="shared" si="10"/>
        <v>73340.518216989876</v>
      </c>
      <c r="D29" s="5">
        <f t="shared" si="0"/>
        <v>71781.524225131143</v>
      </c>
      <c r="E29" s="5">
        <f t="shared" si="1"/>
        <v>62281.524225131143</v>
      </c>
      <c r="F29" s="5">
        <f t="shared" si="2"/>
        <v>23414.820082018432</v>
      </c>
      <c r="G29" s="5">
        <f t="shared" si="3"/>
        <v>48366.704143112715</v>
      </c>
      <c r="H29" s="23">
        <f t="shared" si="11"/>
        <v>30069.302870919655</v>
      </c>
      <c r="I29" s="5">
        <f t="shared" si="4"/>
        <v>77624.13583651754</v>
      </c>
      <c r="J29" s="23"/>
      <c r="K29" s="23">
        <f t="shared" si="5"/>
        <v>96.733408286225426</v>
      </c>
      <c r="L29" s="23"/>
      <c r="M29" s="23">
        <f t="shared" si="6"/>
        <v>77720.869244803762</v>
      </c>
      <c r="N29" s="23">
        <f>J29+L29+Grade17!I29</f>
        <v>70127.115864455147</v>
      </c>
      <c r="O29" s="23">
        <f t="shared" si="7"/>
        <v>5368.7836399064727</v>
      </c>
      <c r="P29" s="23">
        <f t="shared" si="8"/>
        <v>1307.8214092663206</v>
      </c>
      <c r="Q29" s="23"/>
    </row>
    <row r="30" spans="1:17" x14ac:dyDescent="0.2">
      <c r="A30" s="5">
        <v>39</v>
      </c>
      <c r="B30" s="1">
        <f t="shared" si="9"/>
        <v>1.4482981664981105</v>
      </c>
      <c r="C30" s="5">
        <f t="shared" si="10"/>
        <v>75174.031172414645</v>
      </c>
      <c r="D30" s="5">
        <f t="shared" si="0"/>
        <v>73565.532330759452</v>
      </c>
      <c r="E30" s="5">
        <f t="shared" si="1"/>
        <v>64065.532330759452</v>
      </c>
      <c r="F30" s="5">
        <f t="shared" si="2"/>
        <v>24175.699539068904</v>
      </c>
      <c r="G30" s="5">
        <f t="shared" si="3"/>
        <v>49389.832791690547</v>
      </c>
      <c r="H30" s="23">
        <f t="shared" si="11"/>
        <v>30821.03544269265</v>
      </c>
      <c r="I30" s="5">
        <f t="shared" si="4"/>
        <v>79378.7002774305</v>
      </c>
      <c r="J30" s="23"/>
      <c r="K30" s="23">
        <f t="shared" si="5"/>
        <v>98.779665583381103</v>
      </c>
      <c r="L30" s="23"/>
      <c r="M30" s="23">
        <f t="shared" si="6"/>
        <v>79477.479943013881</v>
      </c>
      <c r="N30" s="23">
        <f>J30+L30+Grade17!I30</f>
        <v>71693.583811066521</v>
      </c>
      <c r="O30" s="23">
        <f t="shared" si="7"/>
        <v>5503.214565286783</v>
      </c>
      <c r="P30" s="23">
        <f t="shared" si="8"/>
        <v>1220.1142200579445</v>
      </c>
      <c r="Q30" s="23"/>
    </row>
    <row r="31" spans="1:17" x14ac:dyDescent="0.2">
      <c r="A31" s="5">
        <v>40</v>
      </c>
      <c r="B31" s="1">
        <f t="shared" si="9"/>
        <v>1.4845056206605631</v>
      </c>
      <c r="C31" s="5">
        <f t="shared" si="10"/>
        <v>77053.381951724994</v>
      </c>
      <c r="D31" s="5">
        <f t="shared" si="0"/>
        <v>75394.14063902841</v>
      </c>
      <c r="E31" s="5">
        <f t="shared" si="1"/>
        <v>65894.14063902841</v>
      </c>
      <c r="F31" s="5">
        <f t="shared" si="2"/>
        <v>24955.600982545617</v>
      </c>
      <c r="G31" s="5">
        <f t="shared" si="3"/>
        <v>50438.539656482797</v>
      </c>
      <c r="H31" s="23">
        <f t="shared" si="11"/>
        <v>31591.561328759966</v>
      </c>
      <c r="I31" s="5">
        <f t="shared" si="4"/>
        <v>81177.128829366236</v>
      </c>
      <c r="J31" s="23"/>
      <c r="K31" s="23">
        <f t="shared" si="5"/>
        <v>100.87707931296559</v>
      </c>
      <c r="L31" s="23"/>
      <c r="M31" s="23">
        <f t="shared" si="6"/>
        <v>81278.005908679203</v>
      </c>
      <c r="N31" s="23">
        <f>J31+L31+Grade17!I31</f>
        <v>73299.213456343161</v>
      </c>
      <c r="O31" s="23">
        <f t="shared" si="7"/>
        <v>5641.0062638015806</v>
      </c>
      <c r="P31" s="23">
        <f t="shared" si="8"/>
        <v>1138.28792138677</v>
      </c>
      <c r="Q31" s="23"/>
    </row>
    <row r="32" spans="1:17" x14ac:dyDescent="0.2">
      <c r="A32" s="5">
        <v>41</v>
      </c>
      <c r="B32" s="1">
        <f t="shared" si="9"/>
        <v>1.521618261177077</v>
      </c>
      <c r="C32" s="5">
        <f t="shared" si="10"/>
        <v>78979.716500518101</v>
      </c>
      <c r="D32" s="5">
        <f t="shared" si="0"/>
        <v>77268.464155004112</v>
      </c>
      <c r="E32" s="5">
        <f t="shared" si="1"/>
        <v>67768.464155004112</v>
      </c>
      <c r="F32" s="5">
        <f t="shared" si="2"/>
        <v>25754.999962109254</v>
      </c>
      <c r="G32" s="5">
        <f t="shared" si="3"/>
        <v>51513.464192894855</v>
      </c>
      <c r="H32" s="23">
        <f t="shared" si="11"/>
        <v>32381.350361978959</v>
      </c>
      <c r="I32" s="5">
        <f t="shared" si="4"/>
        <v>83020.518095100386</v>
      </c>
      <c r="J32" s="23"/>
      <c r="K32" s="23">
        <f t="shared" si="5"/>
        <v>103.02692838578972</v>
      </c>
      <c r="L32" s="23"/>
      <c r="M32" s="23">
        <f t="shared" si="6"/>
        <v>83123.545023486178</v>
      </c>
      <c r="N32" s="23">
        <f>J32+L32+Grade17!I32</f>
        <v>74944.983842751753</v>
      </c>
      <c r="O32" s="23">
        <f t="shared" si="7"/>
        <v>5782.2427547792358</v>
      </c>
      <c r="P32" s="23">
        <f t="shared" si="8"/>
        <v>1061.9482872575513</v>
      </c>
      <c r="Q32" s="23"/>
    </row>
    <row r="33" spans="1:17" x14ac:dyDescent="0.2">
      <c r="A33" s="5">
        <v>42</v>
      </c>
      <c r="B33" s="1">
        <f t="shared" si="9"/>
        <v>1.559658717706504</v>
      </c>
      <c r="C33" s="5">
        <f t="shared" si="10"/>
        <v>80954.209413031072</v>
      </c>
      <c r="D33" s="5">
        <f t="shared" si="0"/>
        <v>79189.645758879225</v>
      </c>
      <c r="E33" s="5">
        <f t="shared" si="1"/>
        <v>69689.645758879225</v>
      </c>
      <c r="F33" s="5">
        <f t="shared" si="2"/>
        <v>26574.383916161991</v>
      </c>
      <c r="G33" s="5">
        <f t="shared" si="3"/>
        <v>52615.261842717235</v>
      </c>
      <c r="H33" s="23">
        <f t="shared" si="11"/>
        <v>33190.884121028437</v>
      </c>
      <c r="I33" s="5">
        <f t="shared" si="4"/>
        <v>84909.9920924779</v>
      </c>
      <c r="J33" s="23"/>
      <c r="K33" s="23">
        <f t="shared" si="5"/>
        <v>105.23052368543448</v>
      </c>
      <c r="L33" s="23"/>
      <c r="M33" s="23">
        <f t="shared" si="6"/>
        <v>85015.22261616333</v>
      </c>
      <c r="N33" s="23">
        <f>J33+L33+Grade17!I33</f>
        <v>76631.898488820545</v>
      </c>
      <c r="O33" s="23">
        <f t="shared" si="7"/>
        <v>5927.0101580313512</v>
      </c>
      <c r="P33" s="23">
        <f t="shared" si="8"/>
        <v>990.72751001629865</v>
      </c>
      <c r="Q33" s="23"/>
    </row>
    <row r="34" spans="1:17" x14ac:dyDescent="0.2">
      <c r="A34" s="5">
        <v>43</v>
      </c>
      <c r="B34" s="1">
        <f t="shared" si="9"/>
        <v>1.5986501856491666</v>
      </c>
      <c r="C34" s="5">
        <f t="shared" si="10"/>
        <v>82978.064648356856</v>
      </c>
      <c r="D34" s="5">
        <f t="shared" si="0"/>
        <v>81158.856902851214</v>
      </c>
      <c r="E34" s="5">
        <f t="shared" si="1"/>
        <v>71658.856902851214</v>
      </c>
      <c r="F34" s="5">
        <f t="shared" si="2"/>
        <v>27414.252469066043</v>
      </c>
      <c r="G34" s="5">
        <f t="shared" si="3"/>
        <v>53744.604433785171</v>
      </c>
      <c r="H34" s="23">
        <f t="shared" si="11"/>
        <v>34020.656224054146</v>
      </c>
      <c r="I34" s="5">
        <f t="shared" si="4"/>
        <v>86846.702939789859</v>
      </c>
      <c r="J34" s="23"/>
      <c r="K34" s="23">
        <f t="shared" si="5"/>
        <v>107.48920886757034</v>
      </c>
      <c r="L34" s="23"/>
      <c r="M34" s="23">
        <f t="shared" si="6"/>
        <v>86954.192148657428</v>
      </c>
      <c r="N34" s="23">
        <f>J34+L34+Grade17!I34</f>
        <v>78360.986001041048</v>
      </c>
      <c r="O34" s="23">
        <f t="shared" si="7"/>
        <v>6075.3967463647805</v>
      </c>
      <c r="P34" s="23">
        <f t="shared" si="8"/>
        <v>924.28243074929685</v>
      </c>
      <c r="Q34" s="23"/>
    </row>
    <row r="35" spans="1:17" x14ac:dyDescent="0.2">
      <c r="A35" s="5">
        <v>44</v>
      </c>
      <c r="B35" s="1">
        <f t="shared" si="9"/>
        <v>1.6386164402903955</v>
      </c>
      <c r="C35" s="5">
        <f t="shared" si="10"/>
        <v>85052.516264565769</v>
      </c>
      <c r="D35" s="5">
        <f t="shared" si="0"/>
        <v>83177.298325422482</v>
      </c>
      <c r="E35" s="5">
        <f t="shared" si="1"/>
        <v>73677.298325422482</v>
      </c>
      <c r="F35" s="5">
        <f t="shared" si="2"/>
        <v>28275.11773579269</v>
      </c>
      <c r="G35" s="5">
        <f t="shared" si="3"/>
        <v>54902.180589629788</v>
      </c>
      <c r="H35" s="23">
        <f t="shared" si="11"/>
        <v>34871.172629655499</v>
      </c>
      <c r="I35" s="5">
        <f t="shared" si="4"/>
        <v>88831.831558284583</v>
      </c>
      <c r="J35" s="23"/>
      <c r="K35" s="23">
        <f t="shared" si="5"/>
        <v>109.80436117925957</v>
      </c>
      <c r="L35" s="23"/>
      <c r="M35" s="23">
        <f t="shared" si="6"/>
        <v>88941.635919463835</v>
      </c>
      <c r="N35" s="23">
        <f>J35+L35+Grade17!I35</f>
        <v>80133.30070106707</v>
      </c>
      <c r="O35" s="23">
        <f t="shared" si="7"/>
        <v>6227.4929994065178</v>
      </c>
      <c r="P35" s="23">
        <f t="shared" si="8"/>
        <v>862.29288814689335</v>
      </c>
      <c r="Q35" s="23"/>
    </row>
    <row r="36" spans="1:17" x14ac:dyDescent="0.2">
      <c r="A36" s="5">
        <v>45</v>
      </c>
      <c r="B36" s="1">
        <f t="shared" si="9"/>
        <v>1.6795818512976552</v>
      </c>
      <c r="C36" s="5">
        <f t="shared" si="10"/>
        <v>87178.829171179896</v>
      </c>
      <c r="D36" s="5">
        <f t="shared" si="0"/>
        <v>85246.20078355803</v>
      </c>
      <c r="E36" s="5">
        <f t="shared" si="1"/>
        <v>75746.20078355803</v>
      </c>
      <c r="F36" s="5">
        <f t="shared" si="2"/>
        <v>29157.504634187502</v>
      </c>
      <c r="G36" s="5">
        <f t="shared" si="3"/>
        <v>56088.696149370531</v>
      </c>
      <c r="H36" s="23">
        <f t="shared" si="11"/>
        <v>35742.951945396875</v>
      </c>
      <c r="I36" s="5">
        <f t="shared" si="4"/>
        <v>90866.588392241683</v>
      </c>
      <c r="J36" s="23"/>
      <c r="K36" s="23">
        <f t="shared" si="5"/>
        <v>112.17739229874107</v>
      </c>
      <c r="L36" s="23"/>
      <c r="M36" s="23">
        <f t="shared" si="6"/>
        <v>90978.765784540417</v>
      </c>
      <c r="N36" s="23">
        <f>J36+L36+Grade17!I36</f>
        <v>81949.923268593731</v>
      </c>
      <c r="O36" s="23">
        <f t="shared" si="7"/>
        <v>6383.3916587743115</v>
      </c>
      <c r="P36" s="23">
        <f t="shared" si="8"/>
        <v>804.46017790780013</v>
      </c>
      <c r="Q36" s="23"/>
    </row>
    <row r="37" spans="1:17" x14ac:dyDescent="0.2">
      <c r="A37" s="5">
        <v>46</v>
      </c>
      <c r="B37" s="1">
        <f t="shared" ref="B37:B56" si="12">(1+experiencepremium)^(A37-startage)</f>
        <v>1.7215713975800966</v>
      </c>
      <c r="C37" s="5">
        <f t="shared" ref="C37:C56" si="13">pretaxincome*B37/expnorm</f>
        <v>89358.299900459388</v>
      </c>
      <c r="D37" s="5">
        <f t="shared" ref="D37:D56" si="14">IF(A37&lt;startage,1,0)*(C37*(1-initialunempprob))+IF(A37=startage,1,0)*(C37*(1-unempprob))+IF(A37&gt;startage,1,0)*(C37*(1-unempprob)+unempprob*300*52)</f>
        <v>87366.825803146974</v>
      </c>
      <c r="E37" s="5">
        <f t="shared" si="1"/>
        <v>77866.825803146974</v>
      </c>
      <c r="F37" s="5">
        <f t="shared" si="2"/>
        <v>30061.951205042184</v>
      </c>
      <c r="G37" s="5">
        <f t="shared" si="3"/>
        <v>57304.87459810479</v>
      </c>
      <c r="H37" s="23">
        <f t="shared" si="11"/>
        <v>36636.525744031802</v>
      </c>
      <c r="I37" s="5">
        <f t="shared" ref="I37:I56" si="15">G37+IF(A37&lt;startage,1,0)*(H37*(1-initialunempprob))+IF(A37&gt;=startage,1,0)*(H37*(1-unempprob))</f>
        <v>92952.214147047736</v>
      </c>
      <c r="J37" s="23"/>
      <c r="K37" s="23">
        <f t="shared" ref="K37:K56" si="16">IF(A37&gt;=startage,1,0)*0.002*G37</f>
        <v>114.60974919620958</v>
      </c>
      <c r="L37" s="23"/>
      <c r="M37" s="23">
        <f t="shared" si="6"/>
        <v>93066.82389624395</v>
      </c>
      <c r="N37" s="23">
        <f>J37+L37+Grade17!I37</f>
        <v>83811.961400308574</v>
      </c>
      <c r="O37" s="23">
        <f t="shared" si="7"/>
        <v>6543.1877846263087</v>
      </c>
      <c r="P37" s="23">
        <f t="shared" ref="P37:P68" si="17">O37/return^(A37-startage+1)</f>
        <v>750.50561528910077</v>
      </c>
      <c r="Q37" s="23"/>
    </row>
    <row r="38" spans="1:17" x14ac:dyDescent="0.2">
      <c r="A38" s="5">
        <v>47</v>
      </c>
      <c r="B38" s="1">
        <f t="shared" si="12"/>
        <v>1.7646106825195991</v>
      </c>
      <c r="C38" s="5">
        <f t="shared" si="13"/>
        <v>91592.257397970883</v>
      </c>
      <c r="D38" s="5">
        <f t="shared" si="14"/>
        <v>89540.466448225663</v>
      </c>
      <c r="E38" s="5">
        <f t="shared" si="1"/>
        <v>80040.466448225663</v>
      </c>
      <c r="F38" s="5">
        <f t="shared" si="2"/>
        <v>30989.008940168245</v>
      </c>
      <c r="G38" s="5">
        <f t="shared" si="3"/>
        <v>58551.457508057414</v>
      </c>
      <c r="H38" s="23">
        <f t="shared" ref="H38:H56" si="18">benefits*B38/expnorm</f>
        <v>37552.438887632597</v>
      </c>
      <c r="I38" s="5">
        <f t="shared" si="15"/>
        <v>95089.980545723927</v>
      </c>
      <c r="J38" s="23"/>
      <c r="K38" s="23">
        <f t="shared" si="16"/>
        <v>117.10291501611484</v>
      </c>
      <c r="L38" s="23"/>
      <c r="M38" s="23">
        <f t="shared" si="6"/>
        <v>95207.083460740047</v>
      </c>
      <c r="N38" s="23">
        <f>J38+L38+Grade17!I38</f>
        <v>85720.5504853163</v>
      </c>
      <c r="O38" s="23">
        <f t="shared" si="7"/>
        <v>6706.9788136245861</v>
      </c>
      <c r="P38" s="23">
        <f t="shared" si="17"/>
        <v>700.16919390142687</v>
      </c>
      <c r="Q38" s="23"/>
    </row>
    <row r="39" spans="1:17" x14ac:dyDescent="0.2">
      <c r="A39" s="5">
        <v>48</v>
      </c>
      <c r="B39" s="1">
        <f t="shared" si="12"/>
        <v>1.8087259495825889</v>
      </c>
      <c r="C39" s="5">
        <f t="shared" si="13"/>
        <v>93882.063832920147</v>
      </c>
      <c r="D39" s="5">
        <f t="shared" si="14"/>
        <v>91768.448109431294</v>
      </c>
      <c r="E39" s="5">
        <f t="shared" si="1"/>
        <v>82268.448109431294</v>
      </c>
      <c r="F39" s="5">
        <f t="shared" si="2"/>
        <v>31939.24311867245</v>
      </c>
      <c r="G39" s="5">
        <f t="shared" si="3"/>
        <v>59829.204990758844</v>
      </c>
      <c r="H39" s="23">
        <f t="shared" si="18"/>
        <v>38491.249859823409</v>
      </c>
      <c r="I39" s="5">
        <f t="shared" si="15"/>
        <v>97281.191104367026</v>
      </c>
      <c r="J39" s="23"/>
      <c r="K39" s="23">
        <f t="shared" si="16"/>
        <v>119.65840998151769</v>
      </c>
      <c r="L39" s="23"/>
      <c r="M39" s="23">
        <f t="shared" si="6"/>
        <v>97400.849514348549</v>
      </c>
      <c r="N39" s="23">
        <f>J39+L39+Grade17!I39</f>
        <v>87676.854297449187</v>
      </c>
      <c r="O39" s="23">
        <f t="shared" si="7"/>
        <v>6874.864618347845</v>
      </c>
      <c r="P39" s="23">
        <f t="shared" si="17"/>
        <v>653.2083343098883</v>
      </c>
      <c r="Q39" s="23"/>
    </row>
    <row r="40" spans="1:17" x14ac:dyDescent="0.2">
      <c r="A40" s="5">
        <v>49</v>
      </c>
      <c r="B40" s="1">
        <f t="shared" si="12"/>
        <v>1.8539440983221533</v>
      </c>
      <c r="C40" s="5">
        <f t="shared" si="13"/>
        <v>96229.115428743142</v>
      </c>
      <c r="D40" s="5">
        <f t="shared" si="14"/>
        <v>94052.129312167075</v>
      </c>
      <c r="E40" s="5">
        <f t="shared" si="1"/>
        <v>84552.129312167075</v>
      </c>
      <c r="F40" s="5">
        <f t="shared" si="2"/>
        <v>32941.797031004273</v>
      </c>
      <c r="G40" s="5">
        <f t="shared" si="3"/>
        <v>61110.332281162802</v>
      </c>
      <c r="H40" s="23">
        <f t="shared" si="18"/>
        <v>39453.531106318987</v>
      </c>
      <c r="I40" s="5">
        <f t="shared" si="15"/>
        <v>99498.618047611177</v>
      </c>
      <c r="J40" s="23"/>
      <c r="K40" s="23">
        <f t="shared" si="16"/>
        <v>122.22066456232561</v>
      </c>
      <c r="L40" s="23"/>
      <c r="M40" s="23">
        <f t="shared" si="6"/>
        <v>99620.8387121735</v>
      </c>
      <c r="N40" s="23">
        <f>J40+L40+Grade17!I40</f>
        <v>89682.065704885405</v>
      </c>
      <c r="O40" s="23">
        <f t="shared" si="7"/>
        <v>7026.7125161526856</v>
      </c>
      <c r="P40" s="23">
        <f t="shared" si="17"/>
        <v>607.64685606331363</v>
      </c>
      <c r="Q40" s="23"/>
    </row>
    <row r="41" spans="1:17" x14ac:dyDescent="0.2">
      <c r="A41" s="5">
        <v>50</v>
      </c>
      <c r="B41" s="1">
        <f t="shared" si="12"/>
        <v>1.9002927007802071</v>
      </c>
      <c r="C41" s="5">
        <f t="shared" si="13"/>
        <v>98634.843314461701</v>
      </c>
      <c r="D41" s="5">
        <f t="shared" si="14"/>
        <v>96392.902544971235</v>
      </c>
      <c r="E41" s="5">
        <f t="shared" si="1"/>
        <v>86892.902544971235</v>
      </c>
      <c r="F41" s="5">
        <f t="shared" si="2"/>
        <v>34010.360011779369</v>
      </c>
      <c r="G41" s="5">
        <f t="shared" si="3"/>
        <v>62382.542533191867</v>
      </c>
      <c r="H41" s="23">
        <f t="shared" si="18"/>
        <v>40439.869383976962</v>
      </c>
      <c r="I41" s="5">
        <f t="shared" si="15"/>
        <v>101730.53544380145</v>
      </c>
      <c r="J41" s="23"/>
      <c r="K41" s="23">
        <f t="shared" si="16"/>
        <v>124.76508506638373</v>
      </c>
      <c r="L41" s="23"/>
      <c r="M41" s="23">
        <f t="shared" si="6"/>
        <v>101855.30052886783</v>
      </c>
      <c r="N41" s="23">
        <f>J41+L41+Grade17!I41</f>
        <v>91737.407397507544</v>
      </c>
      <c r="O41" s="23">
        <f t="shared" si="7"/>
        <v>7153.3504438717218</v>
      </c>
      <c r="P41" s="23">
        <f t="shared" si="17"/>
        <v>563.01514055310383</v>
      </c>
      <c r="Q41" s="23"/>
    </row>
    <row r="42" spans="1:17" x14ac:dyDescent="0.2">
      <c r="A42" s="5">
        <v>51</v>
      </c>
      <c r="B42" s="1">
        <f t="shared" si="12"/>
        <v>1.9478000182997122</v>
      </c>
      <c r="C42" s="5">
        <f t="shared" si="13"/>
        <v>101100.71439732323</v>
      </c>
      <c r="D42" s="5">
        <f t="shared" si="14"/>
        <v>98792.195108595493</v>
      </c>
      <c r="E42" s="5">
        <f t="shared" si="1"/>
        <v>89292.195108595493</v>
      </c>
      <c r="F42" s="5">
        <f t="shared" si="2"/>
        <v>35105.637067073847</v>
      </c>
      <c r="G42" s="5">
        <f t="shared" si="3"/>
        <v>63686.558041521646</v>
      </c>
      <c r="H42" s="23">
        <f t="shared" si="18"/>
        <v>41450.866118576385</v>
      </c>
      <c r="I42" s="5">
        <f t="shared" si="15"/>
        <v>104018.25077489647</v>
      </c>
      <c r="J42" s="23"/>
      <c r="K42" s="23">
        <f t="shared" si="16"/>
        <v>127.3731160830433</v>
      </c>
      <c r="L42" s="23"/>
      <c r="M42" s="23">
        <f t="shared" si="6"/>
        <v>104145.62389097952</v>
      </c>
      <c r="N42" s="23">
        <f>J42+L42+Grade17!I42</f>
        <v>93844.132632445224</v>
      </c>
      <c r="O42" s="23">
        <f t="shared" si="7"/>
        <v>7283.1543197837427</v>
      </c>
      <c r="P42" s="23">
        <f t="shared" si="17"/>
        <v>521.72492717493697</v>
      </c>
      <c r="Q42" s="23"/>
    </row>
    <row r="43" spans="1:17" x14ac:dyDescent="0.2">
      <c r="A43" s="5">
        <v>52</v>
      </c>
      <c r="B43" s="1">
        <f t="shared" si="12"/>
        <v>1.9964950187572048</v>
      </c>
      <c r="C43" s="5">
        <f t="shared" si="13"/>
        <v>103628.23225725631</v>
      </c>
      <c r="D43" s="5">
        <f t="shared" si="14"/>
        <v>101251.46998631039</v>
      </c>
      <c r="E43" s="5">
        <f t="shared" si="1"/>
        <v>91751.469986310389</v>
      </c>
      <c r="F43" s="5">
        <f t="shared" si="2"/>
        <v>36228.296048750693</v>
      </c>
      <c r="G43" s="5">
        <f t="shared" si="3"/>
        <v>65023.173937559695</v>
      </c>
      <c r="H43" s="23">
        <f t="shared" si="18"/>
        <v>42487.137771540794</v>
      </c>
      <c r="I43" s="5">
        <f t="shared" si="15"/>
        <v>106363.15898926888</v>
      </c>
      <c r="J43" s="23"/>
      <c r="K43" s="23">
        <f t="shared" si="16"/>
        <v>130.04634787511938</v>
      </c>
      <c r="L43" s="23"/>
      <c r="M43" s="23">
        <f t="shared" si="6"/>
        <v>106493.205337144</v>
      </c>
      <c r="N43" s="23">
        <f>J43+L43+Grade17!I43</f>
        <v>96003.525998256373</v>
      </c>
      <c r="O43" s="23">
        <f t="shared" si="7"/>
        <v>7416.20329259355</v>
      </c>
      <c r="P43" s="23">
        <f t="shared" si="17"/>
        <v>483.52084741721984</v>
      </c>
      <c r="Q43" s="23"/>
    </row>
    <row r="44" spans="1:17" x14ac:dyDescent="0.2">
      <c r="A44" s="5">
        <v>53</v>
      </c>
      <c r="B44" s="1">
        <f t="shared" si="12"/>
        <v>2.0464073942261352</v>
      </c>
      <c r="C44" s="5">
        <f t="shared" si="13"/>
        <v>106218.93806368775</v>
      </c>
      <c r="D44" s="5">
        <f t="shared" si="14"/>
        <v>103772.22673596817</v>
      </c>
      <c r="E44" s="5">
        <f t="shared" si="1"/>
        <v>94272.226735968172</v>
      </c>
      <c r="F44" s="5">
        <f t="shared" si="2"/>
        <v>37379.021504969474</v>
      </c>
      <c r="G44" s="5">
        <f t="shared" si="3"/>
        <v>66393.20523099869</v>
      </c>
      <c r="H44" s="23">
        <f t="shared" si="18"/>
        <v>43549.316215829313</v>
      </c>
      <c r="I44" s="5">
        <f t="shared" si="15"/>
        <v>108766.68990900062</v>
      </c>
      <c r="J44" s="23"/>
      <c r="K44" s="23">
        <f t="shared" si="16"/>
        <v>132.78641046199738</v>
      </c>
      <c r="L44" s="23"/>
      <c r="M44" s="23">
        <f t="shared" si="6"/>
        <v>108899.47631946261</v>
      </c>
      <c r="N44" s="23">
        <f>J44+L44+Grade17!I44</f>
        <v>98216.904198212753</v>
      </c>
      <c r="O44" s="23">
        <f t="shared" si="7"/>
        <v>7552.5784897236526</v>
      </c>
      <c r="P44" s="23">
        <f t="shared" si="17"/>
        <v>448.1674672796342</v>
      </c>
      <c r="Q44" s="23"/>
    </row>
    <row r="45" spans="1:17" x14ac:dyDescent="0.2">
      <c r="A45" s="5">
        <v>54</v>
      </c>
      <c r="B45" s="1">
        <f t="shared" si="12"/>
        <v>2.097567579081788</v>
      </c>
      <c r="C45" s="5">
        <f t="shared" si="13"/>
        <v>108874.41151527991</v>
      </c>
      <c r="D45" s="5">
        <f t="shared" si="14"/>
        <v>106356.00240436735</v>
      </c>
      <c r="E45" s="5">
        <f t="shared" si="1"/>
        <v>96856.002404367347</v>
      </c>
      <c r="F45" s="5">
        <f t="shared" si="2"/>
        <v>38558.515097593692</v>
      </c>
      <c r="G45" s="5">
        <f t="shared" si="3"/>
        <v>67797.487306773663</v>
      </c>
      <c r="H45" s="23">
        <f t="shared" si="18"/>
        <v>44638.049121225034</v>
      </c>
      <c r="I45" s="5">
        <f t="shared" si="15"/>
        <v>111230.30910172562</v>
      </c>
      <c r="J45" s="23"/>
      <c r="K45" s="23">
        <f t="shared" si="16"/>
        <v>135.59497461354732</v>
      </c>
      <c r="L45" s="23"/>
      <c r="M45" s="23">
        <f t="shared" si="6"/>
        <v>111365.90407633917</v>
      </c>
      <c r="N45" s="23">
        <f>J45+L45+Grade17!I45</f>
        <v>100456.67796833428</v>
      </c>
      <c r="O45" s="23">
        <f t="shared" si="7"/>
        <v>7712.8228583594591</v>
      </c>
      <c r="P45" s="23">
        <f t="shared" si="17"/>
        <v>416.55268671785916</v>
      </c>
      <c r="Q45" s="23"/>
    </row>
    <row r="46" spans="1:17" x14ac:dyDescent="0.2">
      <c r="A46" s="5">
        <v>55</v>
      </c>
      <c r="B46" s="1">
        <f t="shared" si="12"/>
        <v>2.1500067685588333</v>
      </c>
      <c r="C46" s="5">
        <f t="shared" si="13"/>
        <v>111596.27180316193</v>
      </c>
      <c r="D46" s="5">
        <f t="shared" si="14"/>
        <v>109004.37246447655</v>
      </c>
      <c r="E46" s="5">
        <f t="shared" si="1"/>
        <v>99504.372464476546</v>
      </c>
      <c r="F46" s="5">
        <f t="shared" si="2"/>
        <v>39630.824937235993</v>
      </c>
      <c r="G46" s="5">
        <f t="shared" si="3"/>
        <v>69373.54752724056</v>
      </c>
      <c r="H46" s="23">
        <f t="shared" si="18"/>
        <v>45754.000349255672</v>
      </c>
      <c r="I46" s="5">
        <f t="shared" si="15"/>
        <v>113892.18986706634</v>
      </c>
      <c r="J46" s="23"/>
      <c r="K46" s="23">
        <f t="shared" si="16"/>
        <v>138.74709505448112</v>
      </c>
      <c r="L46" s="23"/>
      <c r="M46" s="23">
        <f t="shared" si="6"/>
        <v>114030.93696212082</v>
      </c>
      <c r="N46" s="23">
        <f>J46+L46+Grade17!I46</f>
        <v>102711.9109675426</v>
      </c>
      <c r="O46" s="23">
        <f t="shared" ref="O46:O69" si="19">IF(A46&lt;startage,1,0)*(M46-N46)+IF(A46&gt;=startage,1,0)*(completionprob*(part*(I46-N46)+K46))</f>
        <v>8002.5513781667987</v>
      </c>
      <c r="P46" s="23">
        <f t="shared" si="17"/>
        <v>393.36576192677836</v>
      </c>
      <c r="Q46" s="23"/>
    </row>
    <row r="47" spans="1:17" x14ac:dyDescent="0.2">
      <c r="A47" s="5">
        <v>56</v>
      </c>
      <c r="B47" s="1">
        <f t="shared" si="12"/>
        <v>2.2037569377728037</v>
      </c>
      <c r="C47" s="5">
        <f t="shared" si="13"/>
        <v>114386.17859824095</v>
      </c>
      <c r="D47" s="5">
        <f t="shared" si="14"/>
        <v>111718.95177608843</v>
      </c>
      <c r="E47" s="5">
        <f t="shared" si="1"/>
        <v>102218.95177608843</v>
      </c>
      <c r="F47" s="5">
        <f t="shared" si="2"/>
        <v>40701.726475666888</v>
      </c>
      <c r="G47" s="5">
        <f t="shared" si="3"/>
        <v>71017.225300421545</v>
      </c>
      <c r="H47" s="23">
        <f t="shared" si="18"/>
        <v>46897.850357987059</v>
      </c>
      <c r="I47" s="5">
        <f t="shared" si="15"/>
        <v>116648.83369874295</v>
      </c>
      <c r="J47" s="23"/>
      <c r="K47" s="23">
        <f t="shared" si="16"/>
        <v>142.03445060084309</v>
      </c>
      <c r="L47" s="23"/>
      <c r="M47" s="23">
        <f t="shared" si="6"/>
        <v>116790.86814934379</v>
      </c>
      <c r="N47" s="23">
        <f>J47+L47+Grade17!I47</f>
        <v>105023.52479173116</v>
      </c>
      <c r="O47" s="23">
        <f t="shared" si="19"/>
        <v>8319.5117538321283</v>
      </c>
      <c r="P47" s="23">
        <f t="shared" si="17"/>
        <v>372.20090776838225</v>
      </c>
      <c r="Q47" s="23"/>
    </row>
    <row r="48" spans="1:17" x14ac:dyDescent="0.2">
      <c r="A48" s="5">
        <v>57</v>
      </c>
      <c r="B48" s="1">
        <f t="shared" si="12"/>
        <v>2.2588508612171236</v>
      </c>
      <c r="C48" s="5">
        <f t="shared" si="13"/>
        <v>117245.83306319697</v>
      </c>
      <c r="D48" s="5">
        <f t="shared" si="14"/>
        <v>114501.39557049065</v>
      </c>
      <c r="E48" s="5">
        <f t="shared" si="1"/>
        <v>105001.39557049065</v>
      </c>
      <c r="F48" s="5">
        <f t="shared" si="2"/>
        <v>41799.40055255856</v>
      </c>
      <c r="G48" s="5">
        <f t="shared" si="3"/>
        <v>72701.995017932088</v>
      </c>
      <c r="H48" s="23">
        <f t="shared" si="18"/>
        <v>48070.296616936728</v>
      </c>
      <c r="I48" s="5">
        <f t="shared" si="15"/>
        <v>119474.39362621153</v>
      </c>
      <c r="J48" s="23"/>
      <c r="K48" s="23">
        <f t="shared" si="16"/>
        <v>145.40399003586418</v>
      </c>
      <c r="L48" s="23"/>
      <c r="M48" s="23">
        <f t="shared" si="6"/>
        <v>119619.79761624739</v>
      </c>
      <c r="N48" s="23">
        <f>J48+L48+Grade17!I48</f>
        <v>107392.92896152443</v>
      </c>
      <c r="O48" s="23">
        <f t="shared" si="19"/>
        <v>8644.396138889133</v>
      </c>
      <c r="P48" s="23">
        <f t="shared" si="17"/>
        <v>351.98629311661477</v>
      </c>
      <c r="Q48" s="23"/>
    </row>
    <row r="49" spans="1:17" x14ac:dyDescent="0.2">
      <c r="A49" s="5">
        <v>58</v>
      </c>
      <c r="B49" s="1">
        <f t="shared" si="12"/>
        <v>2.3153221327475517</v>
      </c>
      <c r="C49" s="5">
        <f t="shared" si="13"/>
        <v>120176.97888977689</v>
      </c>
      <c r="D49" s="5">
        <f t="shared" si="14"/>
        <v>117353.40045975291</v>
      </c>
      <c r="E49" s="5">
        <f t="shared" si="1"/>
        <v>107853.40045975291</v>
      </c>
      <c r="F49" s="5">
        <f t="shared" si="2"/>
        <v>42924.516481372521</v>
      </c>
      <c r="G49" s="5">
        <f t="shared" si="3"/>
        <v>74428.883978380385</v>
      </c>
      <c r="H49" s="23">
        <f t="shared" si="18"/>
        <v>49272.054032360145</v>
      </c>
      <c r="I49" s="5">
        <f t="shared" si="15"/>
        <v>122370.59255186681</v>
      </c>
      <c r="J49" s="23"/>
      <c r="K49" s="23">
        <f t="shared" si="16"/>
        <v>148.85776795676077</v>
      </c>
      <c r="L49" s="23"/>
      <c r="M49" s="23">
        <f t="shared" si="6"/>
        <v>122519.45031982358</v>
      </c>
      <c r="N49" s="23">
        <f>J49+L49+Grade17!I49</f>
        <v>109821.56823556255</v>
      </c>
      <c r="O49" s="23">
        <f t="shared" si="19"/>
        <v>8977.402633572543</v>
      </c>
      <c r="P49" s="23">
        <f t="shared" si="17"/>
        <v>332.70038029727277</v>
      </c>
      <c r="Q49" s="23"/>
    </row>
    <row r="50" spans="1:17" x14ac:dyDescent="0.2">
      <c r="A50" s="5">
        <v>59</v>
      </c>
      <c r="B50" s="1">
        <f t="shared" si="12"/>
        <v>2.3732051860662402</v>
      </c>
      <c r="C50" s="5">
        <f t="shared" si="13"/>
        <v>123181.4033620213</v>
      </c>
      <c r="D50" s="5">
        <f t="shared" si="14"/>
        <v>120276.70547124672</v>
      </c>
      <c r="E50" s="5">
        <f t="shared" si="1"/>
        <v>110776.70547124672</v>
      </c>
      <c r="F50" s="5">
        <f t="shared" si="2"/>
        <v>44077.760308406832</v>
      </c>
      <c r="G50" s="5">
        <f t="shared" si="3"/>
        <v>76198.945162839897</v>
      </c>
      <c r="H50" s="23">
        <f t="shared" si="18"/>
        <v>50503.855383169146</v>
      </c>
      <c r="I50" s="5">
        <f t="shared" si="15"/>
        <v>125339.19645066347</v>
      </c>
      <c r="J50" s="23"/>
      <c r="K50" s="23">
        <f t="shared" si="16"/>
        <v>152.39789032567978</v>
      </c>
      <c r="L50" s="23"/>
      <c r="M50" s="23">
        <f t="shared" si="6"/>
        <v>125491.59434098915</v>
      </c>
      <c r="N50" s="23">
        <f>J50+L50+Grade17!I50</f>
        <v>112310.9234914516</v>
      </c>
      <c r="O50" s="23">
        <f t="shared" si="19"/>
        <v>9318.7342906230479</v>
      </c>
      <c r="P50" s="23">
        <f t="shared" si="17"/>
        <v>314.31928294947363</v>
      </c>
      <c r="Q50" s="23"/>
    </row>
    <row r="51" spans="1:17" x14ac:dyDescent="0.2">
      <c r="A51" s="5">
        <v>60</v>
      </c>
      <c r="B51" s="1">
        <f t="shared" si="12"/>
        <v>2.4325353157178964</v>
      </c>
      <c r="C51" s="5">
        <f t="shared" si="13"/>
        <v>126260.93844607184</v>
      </c>
      <c r="D51" s="5">
        <f t="shared" si="14"/>
        <v>123273.0931080279</v>
      </c>
      <c r="E51" s="5">
        <f t="shared" si="1"/>
        <v>113773.0931080279</v>
      </c>
      <c r="F51" s="5">
        <f t="shared" si="2"/>
        <v>45259.835231117002</v>
      </c>
      <c r="G51" s="5">
        <f t="shared" si="3"/>
        <v>78013.257876910895</v>
      </c>
      <c r="H51" s="23">
        <f t="shared" si="18"/>
        <v>51766.451767748375</v>
      </c>
      <c r="I51" s="5">
        <f t="shared" si="15"/>
        <v>128382.01544693006</v>
      </c>
      <c r="J51" s="23"/>
      <c r="K51" s="23">
        <f t="shared" si="16"/>
        <v>156.0265157538218</v>
      </c>
      <c r="L51" s="23"/>
      <c r="M51" s="23">
        <f t="shared" si="6"/>
        <v>128538.04196268388</v>
      </c>
      <c r="N51" s="23">
        <f>J51+L51+Grade17!I51</f>
        <v>114999.61913061939</v>
      </c>
      <c r="O51" s="23">
        <f t="shared" si="19"/>
        <v>9571.6649422695937</v>
      </c>
      <c r="P51" s="23">
        <f t="shared" si="17"/>
        <v>293.84146914329187</v>
      </c>
      <c r="Q51" s="23"/>
    </row>
    <row r="52" spans="1:17" x14ac:dyDescent="0.2">
      <c r="A52" s="5">
        <v>61</v>
      </c>
      <c r="B52" s="1">
        <f t="shared" si="12"/>
        <v>2.4933486986108435</v>
      </c>
      <c r="C52" s="5">
        <f t="shared" si="13"/>
        <v>129417.46190722361</v>
      </c>
      <c r="D52" s="5">
        <f t="shared" si="14"/>
        <v>126344.39043572856</v>
      </c>
      <c r="E52" s="5">
        <f t="shared" si="1"/>
        <v>116844.39043572856</v>
      </c>
      <c r="F52" s="5">
        <f t="shared" si="2"/>
        <v>46471.462026894915</v>
      </c>
      <c r="G52" s="5">
        <f t="shared" si="3"/>
        <v>79872.928408833657</v>
      </c>
      <c r="H52" s="23">
        <f t="shared" si="18"/>
        <v>53060.61306194208</v>
      </c>
      <c r="I52" s="5">
        <f t="shared" si="15"/>
        <v>131500.9049181033</v>
      </c>
      <c r="J52" s="23"/>
      <c r="K52" s="23">
        <f t="shared" si="16"/>
        <v>159.74585681766732</v>
      </c>
      <c r="L52" s="23"/>
      <c r="M52" s="23">
        <f t="shared" si="6"/>
        <v>131660.65077492097</v>
      </c>
      <c r="N52" s="23">
        <f>J52+L52+Grade17!I52</f>
        <v>117783.24025888485</v>
      </c>
      <c r="O52" s="23">
        <f t="shared" si="19"/>
        <v>9811.329234837538</v>
      </c>
      <c r="P52" s="23">
        <f t="shared" si="17"/>
        <v>274.13529276711523</v>
      </c>
      <c r="Q52" s="23"/>
    </row>
    <row r="53" spans="1:17" x14ac:dyDescent="0.2">
      <c r="A53" s="5">
        <v>62</v>
      </c>
      <c r="B53" s="1">
        <f t="shared" si="12"/>
        <v>2.555682416076114</v>
      </c>
      <c r="C53" s="5">
        <f t="shared" si="13"/>
        <v>132652.89845490418</v>
      </c>
      <c r="D53" s="5">
        <f t="shared" si="14"/>
        <v>129492.47019662175</v>
      </c>
      <c r="E53" s="5">
        <f t="shared" si="1"/>
        <v>119992.47019662175</v>
      </c>
      <c r="F53" s="5">
        <f t="shared" si="2"/>
        <v>47713.379492567285</v>
      </c>
      <c r="G53" s="5">
        <f t="shared" si="3"/>
        <v>81779.09070405447</v>
      </c>
      <c r="H53" s="23">
        <f t="shared" si="18"/>
        <v>54387.128388490622</v>
      </c>
      <c r="I53" s="5">
        <f t="shared" si="15"/>
        <v>134697.76662605585</v>
      </c>
      <c r="J53" s="23"/>
      <c r="K53" s="23">
        <f t="shared" si="16"/>
        <v>163.55818140810894</v>
      </c>
      <c r="L53" s="23"/>
      <c r="M53" s="23">
        <f t="shared" si="6"/>
        <v>134861.32480746397</v>
      </c>
      <c r="N53" s="23">
        <f>J53+L53+Grade17!I53</f>
        <v>120636.45191535697</v>
      </c>
      <c r="O53" s="23">
        <f t="shared" si="19"/>
        <v>10056.985134719638</v>
      </c>
      <c r="P53" s="23">
        <f t="shared" si="17"/>
        <v>255.7504535783909</v>
      </c>
      <c r="Q53" s="23"/>
    </row>
    <row r="54" spans="1:17" x14ac:dyDescent="0.2">
      <c r="A54" s="5">
        <v>63</v>
      </c>
      <c r="B54" s="1">
        <f t="shared" si="12"/>
        <v>2.6195744764780171</v>
      </c>
      <c r="C54" s="5">
        <f t="shared" si="13"/>
        <v>135969.2209162768</v>
      </c>
      <c r="D54" s="5">
        <f t="shared" si="14"/>
        <v>132719.25195153733</v>
      </c>
      <c r="E54" s="5">
        <f t="shared" si="1"/>
        <v>123219.25195153733</v>
      </c>
      <c r="F54" s="5">
        <f t="shared" si="2"/>
        <v>48986.344894881477</v>
      </c>
      <c r="G54" s="5">
        <f t="shared" si="3"/>
        <v>83732.907056655851</v>
      </c>
      <c r="H54" s="23">
        <f t="shared" si="18"/>
        <v>55746.806598202886</v>
      </c>
      <c r="I54" s="5">
        <f t="shared" si="15"/>
        <v>137974.54987670726</v>
      </c>
      <c r="J54" s="23"/>
      <c r="K54" s="23">
        <f t="shared" si="16"/>
        <v>167.46581411331169</v>
      </c>
      <c r="L54" s="23"/>
      <c r="M54" s="23">
        <f t="shared" si="6"/>
        <v>138142.01569082058</v>
      </c>
      <c r="N54" s="23">
        <f>J54+L54+Grade17!I54</f>
        <v>123560.99386324087</v>
      </c>
      <c r="O54" s="23">
        <f t="shared" si="19"/>
        <v>10308.782432098844</v>
      </c>
      <c r="P54" s="23">
        <f t="shared" si="17"/>
        <v>238.59837469952157</v>
      </c>
      <c r="Q54" s="23"/>
    </row>
    <row r="55" spans="1:17" x14ac:dyDescent="0.2">
      <c r="A55" s="5">
        <v>64</v>
      </c>
      <c r="B55" s="1">
        <f t="shared" si="12"/>
        <v>2.6850638383899672</v>
      </c>
      <c r="C55" s="5">
        <f t="shared" si="13"/>
        <v>139368.4514391837</v>
      </c>
      <c r="D55" s="5">
        <f t="shared" si="14"/>
        <v>136026.70325032575</v>
      </c>
      <c r="E55" s="5">
        <f t="shared" si="1"/>
        <v>126526.70325032575</v>
      </c>
      <c r="F55" s="5">
        <f t="shared" si="2"/>
        <v>50291.134432253501</v>
      </c>
      <c r="G55" s="5">
        <f t="shared" si="3"/>
        <v>85735.56881807225</v>
      </c>
      <c r="H55" s="23">
        <f t="shared" si="18"/>
        <v>57140.47676315796</v>
      </c>
      <c r="I55" s="5">
        <f t="shared" si="15"/>
        <v>141333.25270862493</v>
      </c>
      <c r="J55" s="23"/>
      <c r="K55" s="23">
        <f t="shared" si="16"/>
        <v>171.4711376361445</v>
      </c>
      <c r="L55" s="23"/>
      <c r="M55" s="23">
        <f t="shared" si="6"/>
        <v>141504.72384626107</v>
      </c>
      <c r="N55" s="23">
        <f>J55+L55+Grade17!I55</f>
        <v>126558.64935982191</v>
      </c>
      <c r="O55" s="23">
        <f t="shared" si="19"/>
        <v>10566.87466191249</v>
      </c>
      <c r="P55" s="23">
        <f t="shared" si="17"/>
        <v>222.59641515537618</v>
      </c>
      <c r="Q55" s="23"/>
    </row>
    <row r="56" spans="1:17" x14ac:dyDescent="0.2">
      <c r="A56" s="5">
        <v>65</v>
      </c>
      <c r="B56" s="1">
        <f t="shared" si="12"/>
        <v>2.7521904343497163</v>
      </c>
      <c r="C56" s="5">
        <f t="shared" si="13"/>
        <v>142852.6627251633</v>
      </c>
      <c r="D56" s="5">
        <f t="shared" si="14"/>
        <v>139416.84083158389</v>
      </c>
      <c r="E56" s="5">
        <f t="shared" si="1"/>
        <v>129916.84083158389</v>
      </c>
      <c r="F56" s="5">
        <f t="shared" si="2"/>
        <v>51628.543708059842</v>
      </c>
      <c r="G56" s="5">
        <f t="shared" si="3"/>
        <v>87788.29712352404</v>
      </c>
      <c r="H56" s="23">
        <f t="shared" si="18"/>
        <v>58568.988682236901</v>
      </c>
      <c r="I56" s="5">
        <f t="shared" si="15"/>
        <v>144775.92311134055</v>
      </c>
      <c r="J56" s="23"/>
      <c r="K56" s="23">
        <f t="shared" si="16"/>
        <v>175.57659424704809</v>
      </c>
      <c r="L56" s="23"/>
      <c r="M56" s="23">
        <f t="shared" si="6"/>
        <v>144951.4997055876</v>
      </c>
      <c r="N56" s="23">
        <f>J56+L56+Grade17!I56</f>
        <v>129631.24624381746</v>
      </c>
      <c r="O56" s="23">
        <f t="shared" si="19"/>
        <v>10831.419197471494</v>
      </c>
      <c r="P56" s="23">
        <f t="shared" si="17"/>
        <v>207.66747225647126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175.57659424704809</v>
      </c>
      <c r="L57" s="23"/>
      <c r="M57" s="23">
        <f t="shared" si="6"/>
        <v>175.57659424704809</v>
      </c>
      <c r="N57" s="23">
        <f>J57+L57+Grade17!I57</f>
        <v>0</v>
      </c>
      <c r="O57" s="23">
        <f t="shared" si="19"/>
        <v>124.132652132663</v>
      </c>
      <c r="P57" s="23">
        <f t="shared" si="17"/>
        <v>2.1661107089524885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175.57659424704809</v>
      </c>
      <c r="L58" s="23"/>
      <c r="M58" s="23">
        <f t="shared" si="6"/>
        <v>175.57659424704809</v>
      </c>
      <c r="N58" s="23">
        <f>J58+L58+Grade17!I58</f>
        <v>0</v>
      </c>
      <c r="O58" s="23">
        <f t="shared" si="19"/>
        <v>124.132652132663</v>
      </c>
      <c r="P58" s="23">
        <f t="shared" si="17"/>
        <v>1.9714789852893506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175.57659424704809</v>
      </c>
      <c r="L59" s="23"/>
      <c r="M59" s="23">
        <f t="shared" si="6"/>
        <v>175.57659424704809</v>
      </c>
      <c r="N59" s="23">
        <f>J59+L59+Grade17!I59</f>
        <v>0</v>
      </c>
      <c r="O59" s="23">
        <f t="shared" si="19"/>
        <v>124.132652132663</v>
      </c>
      <c r="P59" s="23">
        <f t="shared" si="17"/>
        <v>1.7943355218981929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175.57659424704809</v>
      </c>
      <c r="L60" s="23"/>
      <c r="M60" s="23">
        <f t="shared" si="6"/>
        <v>175.57659424704809</v>
      </c>
      <c r="N60" s="23">
        <f>J60+L60+Grade17!I60</f>
        <v>0</v>
      </c>
      <c r="O60" s="23">
        <f t="shared" si="19"/>
        <v>124.132652132663</v>
      </c>
      <c r="P60" s="23">
        <f t="shared" si="17"/>
        <v>1.6331089446906375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175.57659424704809</v>
      </c>
      <c r="L61" s="23"/>
      <c r="M61" s="23">
        <f t="shared" si="6"/>
        <v>175.57659424704809</v>
      </c>
      <c r="N61" s="23">
        <f>J61+L61+Grade17!I61</f>
        <v>0</v>
      </c>
      <c r="O61" s="23">
        <f t="shared" si="19"/>
        <v>124.132652132663</v>
      </c>
      <c r="P61" s="23">
        <f t="shared" si="17"/>
        <v>1.486369072383493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175.57659424704809</v>
      </c>
      <c r="L62" s="23"/>
      <c r="M62" s="23">
        <f t="shared" si="6"/>
        <v>175.57659424704809</v>
      </c>
      <c r="N62" s="23">
        <f>J62+L62+Grade17!I62</f>
        <v>0</v>
      </c>
      <c r="O62" s="23">
        <f t="shared" si="19"/>
        <v>124.132652132663</v>
      </c>
      <c r="P62" s="23">
        <f t="shared" si="17"/>
        <v>1.3528142298900183</v>
      </c>
      <c r="Q62" s="23"/>
    </row>
    <row r="63" spans="1:17" x14ac:dyDescent="0.2">
      <c r="A63" s="5">
        <v>72</v>
      </c>
      <c r="H63" s="22"/>
      <c r="J63" s="23"/>
      <c r="K63" s="23">
        <f>0.002*G56</f>
        <v>175.57659424704809</v>
      </c>
      <c r="L63" s="23"/>
      <c r="M63" s="23">
        <f t="shared" si="6"/>
        <v>175.57659424704809</v>
      </c>
      <c r="N63" s="23">
        <f>J63+L63+Grade17!I63</f>
        <v>0</v>
      </c>
      <c r="O63" s="23">
        <f t="shared" si="19"/>
        <v>124.132652132663</v>
      </c>
      <c r="P63" s="23">
        <f t="shared" si="17"/>
        <v>1.2312597016420856</v>
      </c>
      <c r="Q63" s="23"/>
    </row>
    <row r="64" spans="1:17" x14ac:dyDescent="0.2">
      <c r="A64" s="5">
        <v>73</v>
      </c>
      <c r="H64" s="22"/>
      <c r="J64" s="23"/>
      <c r="K64" s="23">
        <f>0.002*G56</f>
        <v>175.57659424704809</v>
      </c>
      <c r="L64" s="23"/>
      <c r="M64" s="23">
        <f t="shared" si="6"/>
        <v>175.57659424704809</v>
      </c>
      <c r="N64" s="23">
        <f>J64+L64+Grade17!I64</f>
        <v>0</v>
      </c>
      <c r="O64" s="23">
        <f t="shared" si="19"/>
        <v>124.132652132663</v>
      </c>
      <c r="P64" s="23">
        <f t="shared" si="17"/>
        <v>1.1206272224169365</v>
      </c>
      <c r="Q64" s="23"/>
    </row>
    <row r="65" spans="1:17" x14ac:dyDescent="0.2">
      <c r="A65" s="5">
        <v>74</v>
      </c>
      <c r="H65" s="22"/>
      <c r="J65" s="23"/>
      <c r="K65" s="23">
        <f>0.002*G56</f>
        <v>175.57659424704809</v>
      </c>
      <c r="L65" s="23"/>
      <c r="M65" s="23">
        <f t="shared" si="6"/>
        <v>175.57659424704809</v>
      </c>
      <c r="N65" s="23">
        <f>J65+L65+Grade17!I65</f>
        <v>0</v>
      </c>
      <c r="O65" s="23">
        <f t="shared" si="19"/>
        <v>124.132652132663</v>
      </c>
      <c r="P65" s="23">
        <f t="shared" si="17"/>
        <v>1.0199354124455435</v>
      </c>
      <c r="Q65" s="23"/>
    </row>
    <row r="66" spans="1:17" x14ac:dyDescent="0.2">
      <c r="A66" s="5">
        <v>75</v>
      </c>
      <c r="H66" s="22"/>
      <c r="J66" s="23"/>
      <c r="K66" s="23">
        <f>0.002*G56</f>
        <v>175.57659424704809</v>
      </c>
      <c r="L66" s="23"/>
      <c r="M66" s="23">
        <f t="shared" si="6"/>
        <v>175.57659424704809</v>
      </c>
      <c r="N66" s="23">
        <f>J66+L66+Grade17!I66</f>
        <v>0</v>
      </c>
      <c r="O66" s="23">
        <f t="shared" si="19"/>
        <v>124.132652132663</v>
      </c>
      <c r="P66" s="23">
        <f t="shared" si="17"/>
        <v>0.92829107195597205</v>
      </c>
      <c r="Q66" s="23"/>
    </row>
    <row r="67" spans="1:17" x14ac:dyDescent="0.2">
      <c r="A67" s="5">
        <v>76</v>
      </c>
      <c r="H67" s="22"/>
      <c r="J67" s="23"/>
      <c r="K67" s="23">
        <f>0.002*G56</f>
        <v>175.57659424704809</v>
      </c>
      <c r="L67" s="23"/>
      <c r="M67" s="23">
        <f t="shared" si="6"/>
        <v>175.57659424704809</v>
      </c>
      <c r="N67" s="23">
        <f>J67+L67+Grade17!I67</f>
        <v>0</v>
      </c>
      <c r="O67" s="23">
        <f t="shared" si="19"/>
        <v>124.132652132663</v>
      </c>
      <c r="P67" s="23">
        <f t="shared" si="17"/>
        <v>0.84488125792884616</v>
      </c>
      <c r="Q67" s="23"/>
    </row>
    <row r="68" spans="1:17" x14ac:dyDescent="0.2">
      <c r="A68" s="5">
        <v>77</v>
      </c>
      <c r="H68" s="22"/>
      <c r="J68" s="23"/>
      <c r="K68" s="23">
        <f>0.002*G56</f>
        <v>175.57659424704809</v>
      </c>
      <c r="L68" s="23"/>
      <c r="M68" s="23">
        <f t="shared" si="6"/>
        <v>175.57659424704809</v>
      </c>
      <c r="N68" s="23">
        <f>J68+L68+Grade17!I68</f>
        <v>0</v>
      </c>
      <c r="O68" s="23">
        <f t="shared" si="19"/>
        <v>124.132652132663</v>
      </c>
      <c r="P68" s="23">
        <f t="shared" si="17"/>
        <v>0.76896607278076412</v>
      </c>
      <c r="Q68" s="23"/>
    </row>
    <row r="69" spans="1:17" x14ac:dyDescent="0.2">
      <c r="A69" s="5">
        <v>78</v>
      </c>
      <c r="H69" s="22"/>
      <c r="J69" s="23"/>
      <c r="K69" s="23">
        <f>0.002*G56+0.2*G56</f>
        <v>17733.236018951859</v>
      </c>
      <c r="L69" s="23"/>
      <c r="M69" s="23">
        <f t="shared" si="6"/>
        <v>17733.236018951859</v>
      </c>
      <c r="N69" s="23">
        <f>J69+L69+Grade17!I69</f>
        <v>0</v>
      </c>
      <c r="O69" s="23">
        <f t="shared" si="19"/>
        <v>12537.397865398963</v>
      </c>
      <c r="P69" s="23">
        <f>O69/return^(A69-startage+1)</f>
        <v>70.687082201679857</v>
      </c>
      <c r="Q69" s="23"/>
    </row>
    <row r="70" spans="1:17" x14ac:dyDescent="0.2">
      <c r="A70" s="5">
        <v>79</v>
      </c>
      <c r="H70" s="22"/>
      <c r="P70" s="23">
        <f>SUM(P5:P69)</f>
        <v>5.4970428209344391E-10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workbookViewId="0">
      <selection activeCell="A14" sqref="A14"/>
    </sheetView>
  </sheetViews>
  <sheetFormatPr defaultRowHeight="12.75" x14ac:dyDescent="0.2"/>
  <cols>
    <col min="1" max="16384" width="9.140625" style="9"/>
  </cols>
  <sheetData>
    <row r="1" spans="1:22" x14ac:dyDescent="0.2">
      <c r="A1" s="19" t="s">
        <v>5</v>
      </c>
      <c r="B1" s="9" t="s">
        <v>9</v>
      </c>
      <c r="D1" s="9" t="s">
        <v>15</v>
      </c>
      <c r="F1" s="9" t="s">
        <v>24</v>
      </c>
      <c r="G1" s="9" t="s">
        <v>37</v>
      </c>
      <c r="K1" s="9" t="s">
        <v>25</v>
      </c>
      <c r="L1" s="9" t="s">
        <v>29</v>
      </c>
      <c r="M1" s="9" t="s">
        <v>33</v>
      </c>
      <c r="N1" s="9" t="s">
        <v>26</v>
      </c>
      <c r="O1" s="9" t="s">
        <v>30</v>
      </c>
      <c r="P1" s="9" t="s">
        <v>34</v>
      </c>
      <c r="Q1" s="9" t="s">
        <v>27</v>
      </c>
      <c r="R1" s="9" t="s">
        <v>31</v>
      </c>
      <c r="S1" s="9" t="s">
        <v>35</v>
      </c>
      <c r="T1" s="9" t="s">
        <v>28</v>
      </c>
      <c r="U1" s="9" t="s">
        <v>32</v>
      </c>
      <c r="V1" s="9" t="s">
        <v>36</v>
      </c>
    </row>
    <row r="2" spans="1:22" x14ac:dyDescent="0.2">
      <c r="A2" s="19">
        <v>8</v>
      </c>
      <c r="B2" s="12">
        <f>Meta!E2</f>
        <v>1</v>
      </c>
    </row>
    <row r="3" spans="1:22" x14ac:dyDescent="0.2">
      <c r="A3" s="19">
        <v>9</v>
      </c>
      <c r="B3" s="12">
        <f>Meta!E3</f>
        <v>0.98599999999999999</v>
      </c>
      <c r="D3" s="9">
        <f>Grade9!K2</f>
        <v>1.0488220128005343</v>
      </c>
      <c r="F3" s="16">
        <f t="shared" ref="F3:F12" si="0">(D3-1)*100</f>
        <v>4.8822012800534331</v>
      </c>
      <c r="G3" s="16">
        <f>K3*M3+K4*M4+K5*M5+K6*M6</f>
        <v>7.483207984794193</v>
      </c>
      <c r="H3" s="16"/>
      <c r="I3" s="16"/>
      <c r="K3" s="9">
        <f>1-B3</f>
        <v>1.4000000000000012E-2</v>
      </c>
      <c r="L3" s="9">
        <f>D3</f>
        <v>1.0488220128005343</v>
      </c>
      <c r="M3" s="9">
        <f t="shared" ref="M3:M12" si="1">(L3-1)*100</f>
        <v>4.8822012800534331</v>
      </c>
    </row>
    <row r="4" spans="1:22" x14ac:dyDescent="0.2">
      <c r="A4" s="19">
        <v>10</v>
      </c>
      <c r="B4" s="12">
        <f>Meta!E4</f>
        <v>0.98599999999999999</v>
      </c>
      <c r="D4" s="9">
        <f>Grade10!K2</f>
        <v>1.0486436910148913</v>
      </c>
      <c r="F4" s="16">
        <f t="shared" si="0"/>
        <v>4.8643691014891299</v>
      </c>
      <c r="G4" s="16">
        <f>N4*P4+N5*P5+N6*P6</f>
        <v>8.4143242479615719</v>
      </c>
      <c r="H4" s="16"/>
      <c r="I4" s="16"/>
      <c r="K4" s="9">
        <f>B3*(1-B4)</f>
        <v>1.3804000000000012E-2</v>
      </c>
      <c r="L4" s="9">
        <f>(D3*D4)^0.5</f>
        <v>1.0487328481175842</v>
      </c>
      <c r="M4" s="9">
        <f t="shared" si="1"/>
        <v>4.873284811758416</v>
      </c>
      <c r="N4" s="9">
        <f>1-B4</f>
        <v>1.4000000000000012E-2</v>
      </c>
      <c r="O4" s="9">
        <f>D4</f>
        <v>1.0486436910148913</v>
      </c>
      <c r="P4" s="9">
        <f>(O4-1)*100</f>
        <v>4.8643691014891299</v>
      </c>
    </row>
    <row r="5" spans="1:22" x14ac:dyDescent="0.2">
      <c r="A5" s="19">
        <v>11</v>
      </c>
      <c r="B5" s="12">
        <f>Meta!E5</f>
        <v>0.98599999999999999</v>
      </c>
      <c r="D5" s="9">
        <f>Grade11!K2</f>
        <v>1.0472479187399353</v>
      </c>
      <c r="F5" s="16">
        <f t="shared" si="0"/>
        <v>4.724791873993528</v>
      </c>
      <c r="G5" s="16">
        <f>Q5*S5+Q6*S6</f>
        <v>10.311190361247514</v>
      </c>
      <c r="H5" s="16"/>
      <c r="I5" s="16"/>
      <c r="K5" s="9">
        <f>B3*B4*(1-B5)</f>
        <v>1.3610744000000011E-2</v>
      </c>
      <c r="L5" s="9">
        <f>(D3*D4*D5)^(1/3)</f>
        <v>1.0482376378575458</v>
      </c>
      <c r="M5" s="9">
        <f t="shared" si="1"/>
        <v>4.8237637857545757</v>
      </c>
      <c r="N5" s="9">
        <f>B4*(1-B5)</f>
        <v>1.3804000000000012E-2</v>
      </c>
      <c r="O5" s="9">
        <f>(D4*D5)^0.5</f>
        <v>1.0479455724965436</v>
      </c>
      <c r="P5" s="9">
        <f>(O5-1)*100</f>
        <v>4.7945572496543631</v>
      </c>
      <c r="Q5" s="9">
        <f>1-B5</f>
        <v>1.4000000000000012E-2</v>
      </c>
      <c r="R5" s="9">
        <f>D5</f>
        <v>1.0472479187399353</v>
      </c>
      <c r="S5" s="9">
        <f>(R5-1)*100</f>
        <v>4.724791873993528</v>
      </c>
    </row>
    <row r="6" spans="1:22" x14ac:dyDescent="0.2">
      <c r="A6" s="19">
        <v>12</v>
      </c>
      <c r="B6" s="12">
        <f>Meta!E6</f>
        <v>0.98599999999999999</v>
      </c>
      <c r="D6" s="9">
        <f>Grade12!K2</f>
        <v>1.1636275014659598</v>
      </c>
      <c r="F6" s="16">
        <f t="shared" si="0"/>
        <v>16.362750146595985</v>
      </c>
      <c r="G6" s="16">
        <f>T6*V6</f>
        <v>16.362750146595985</v>
      </c>
      <c r="H6" s="16"/>
      <c r="I6" s="16"/>
      <c r="K6" s="9">
        <f>B3*B4*B5</f>
        <v>0.95858525599999989</v>
      </c>
      <c r="L6" s="9">
        <f>(D3*D4*D5*D6)^0.25</f>
        <v>1.0759654009254609</v>
      </c>
      <c r="M6" s="9">
        <f t="shared" si="1"/>
        <v>7.5965400925460891</v>
      </c>
      <c r="N6" s="9">
        <f>B4*B5</f>
        <v>0.97219599999999995</v>
      </c>
      <c r="O6" s="9">
        <f>(D4*D5*D6)^(1/3)</f>
        <v>1.0851684126684999</v>
      </c>
      <c r="P6" s="9">
        <f>(O6-1)*100</f>
        <v>8.516841266849994</v>
      </c>
      <c r="Q6" s="9">
        <f>B5</f>
        <v>0.98599999999999999</v>
      </c>
      <c r="R6" s="9">
        <f>(D5*D6)^0.5</f>
        <v>1.1039051042090426</v>
      </c>
      <c r="S6" s="9">
        <f>(R6-1)*100</f>
        <v>10.390510420904263</v>
      </c>
      <c r="T6" s="9">
        <v>1</v>
      </c>
      <c r="U6" s="9">
        <f>D6</f>
        <v>1.1636275014659598</v>
      </c>
      <c r="V6" s="9">
        <f>(U6-1)*100</f>
        <v>16.362750146595985</v>
      </c>
    </row>
    <row r="7" spans="1:22" x14ac:dyDescent="0.2">
      <c r="A7" s="19">
        <v>13</v>
      </c>
      <c r="B7" s="12">
        <f>Meta!E7</f>
        <v>0.90300000000000002</v>
      </c>
      <c r="D7" s="9">
        <f>Grade13!K2</f>
        <v>1.030575248694499</v>
      </c>
      <c r="F7" s="16">
        <f t="shared" si="0"/>
        <v>3.0575248694499013</v>
      </c>
      <c r="G7" s="16">
        <f>K7*M7+K8*M8+K9*M9+K10*M10</f>
        <v>6.5226822577956733</v>
      </c>
      <c r="H7" s="16"/>
      <c r="I7" s="16"/>
      <c r="K7" s="9">
        <f>1-B7</f>
        <v>9.6999999999999975E-2</v>
      </c>
      <c r="L7" s="9">
        <f>D7</f>
        <v>1.030575248694499</v>
      </c>
      <c r="M7" s="9">
        <f t="shared" si="1"/>
        <v>3.0575248694499013</v>
      </c>
    </row>
    <row r="8" spans="1:22" x14ac:dyDescent="0.2">
      <c r="A8" s="19">
        <v>14</v>
      </c>
      <c r="B8" s="12">
        <f>Meta!E8</f>
        <v>0.90300000000000002</v>
      </c>
      <c r="D8" s="9">
        <f>Grade14!K2</f>
        <v>1.0312431982879653</v>
      </c>
      <c r="F8" s="16">
        <f t="shared" si="0"/>
        <v>3.124319828796529</v>
      </c>
      <c r="G8" s="16">
        <f>N8*P8+N9*P9+N10*P10</f>
        <v>8.2144885063711186</v>
      </c>
      <c r="H8" s="16"/>
      <c r="I8" s="16"/>
      <c r="K8" s="9">
        <f>B7*(1-B8)</f>
        <v>8.7590999999999974E-2</v>
      </c>
      <c r="L8" s="9">
        <f>(D7*D8)^0.5</f>
        <v>1.0309091693937591</v>
      </c>
      <c r="M8" s="9">
        <f t="shared" si="1"/>
        <v>3.0909169393759095</v>
      </c>
      <c r="N8" s="9">
        <f>1-B8</f>
        <v>9.6999999999999975E-2</v>
      </c>
      <c r="O8" s="9">
        <f>D8</f>
        <v>1.0312431982879653</v>
      </c>
      <c r="P8" s="9">
        <f>(O8-1)*100</f>
        <v>3.124319828796529</v>
      </c>
    </row>
    <row r="9" spans="1:22" x14ac:dyDescent="0.2">
      <c r="A9" s="19">
        <v>15</v>
      </c>
      <c r="B9" s="12">
        <f>Meta!E9</f>
        <v>0.90300000000000002</v>
      </c>
      <c r="D9" s="9">
        <f>Grade15!K2</f>
        <v>1.0294496132386235</v>
      </c>
      <c r="F9" s="16">
        <f t="shared" si="0"/>
        <v>2.9449613238623495</v>
      </c>
      <c r="G9" s="16">
        <f>Q9*S9+Q10*S10</f>
        <v>11.702491960874067</v>
      </c>
      <c r="H9" s="16"/>
      <c r="I9" s="16"/>
      <c r="K9" s="9">
        <f>B7*B8*(1-B9)</f>
        <v>7.909467299999999E-2</v>
      </c>
      <c r="L9" s="9">
        <f>(D7*D8*D9)^(1/3)</f>
        <v>1.030422420891008</v>
      </c>
      <c r="M9" s="9">
        <f t="shared" si="1"/>
        <v>3.0422420891007995</v>
      </c>
      <c r="N9" s="9">
        <f>B8*(1-B9)</f>
        <v>8.7590999999999974E-2</v>
      </c>
      <c r="O9" s="9">
        <f>(D8*D9)^0.5</f>
        <v>1.0303460154882471</v>
      </c>
      <c r="P9" s="9">
        <f>(O9-1)*100</f>
        <v>3.0346015488247113</v>
      </c>
      <c r="Q9" s="9">
        <f>1-B9</f>
        <v>9.6999999999999975E-2</v>
      </c>
      <c r="R9" s="9">
        <f>D9</f>
        <v>1.0294496132386235</v>
      </c>
      <c r="S9" s="9">
        <f>(R9-1)*100</f>
        <v>2.9449613238623495</v>
      </c>
    </row>
    <row r="10" spans="1:22" x14ac:dyDescent="0.2">
      <c r="A10" s="19">
        <v>16</v>
      </c>
      <c r="B10" s="12">
        <f>Meta!E10</f>
        <v>0.90300000000000002</v>
      </c>
      <c r="D10" s="9">
        <f>Grade16!K2</f>
        <v>1.2325514148865013</v>
      </c>
      <c r="F10" s="16">
        <f t="shared" si="0"/>
        <v>23.255141488650132</v>
      </c>
      <c r="G10" s="16">
        <f>T10*V10</f>
        <v>23.255141488650132</v>
      </c>
      <c r="H10" s="16"/>
      <c r="I10" s="16"/>
      <c r="K10" s="9">
        <f>B7*B8*B9</f>
        <v>0.7363143270000001</v>
      </c>
      <c r="L10" s="9">
        <f>(D7*D8*D9*D10)^0.25</f>
        <v>1.0776127869178063</v>
      </c>
      <c r="M10" s="9">
        <f t="shared" si="1"/>
        <v>7.7612786917806265</v>
      </c>
      <c r="N10" s="9">
        <f>B8*B9</f>
        <v>0.81540900000000005</v>
      </c>
      <c r="O10" s="9">
        <f>(D8*D9*D10)^(1/3)</f>
        <v>1.0937643035423297</v>
      </c>
      <c r="P10" s="9">
        <f>(O10-1)*100</f>
        <v>9.3764303542329674</v>
      </c>
      <c r="Q10" s="9">
        <f>B9</f>
        <v>0.90300000000000002</v>
      </c>
      <c r="R10" s="9">
        <f>(D9*D10)^0.5</f>
        <v>1.1264322338035373</v>
      </c>
      <c r="S10" s="9">
        <f>(R10-1)*100</f>
        <v>12.64322338035373</v>
      </c>
      <c r="T10" s="9">
        <v>1</v>
      </c>
      <c r="U10" s="9">
        <f>D10</f>
        <v>1.2325514148865013</v>
      </c>
      <c r="V10" s="9">
        <f>(U10-1)*100</f>
        <v>23.255141488650132</v>
      </c>
    </row>
    <row r="11" spans="1:22" x14ac:dyDescent="0.2">
      <c r="A11" s="19">
        <v>17</v>
      </c>
      <c r="B11" s="12">
        <f>Meta!E11</f>
        <v>0.70699999999999996</v>
      </c>
      <c r="D11" s="9">
        <f>Grade17!K2</f>
        <v>0.99240719666034671</v>
      </c>
      <c r="F11" s="16">
        <f t="shared" si="0"/>
        <v>-0.75928033396532868</v>
      </c>
      <c r="G11" s="16">
        <f>K11*M11+K12*M12</f>
        <v>2.9034078913065544</v>
      </c>
      <c r="H11" s="16"/>
      <c r="I11" s="16"/>
      <c r="K11" s="9">
        <f>1-B11</f>
        <v>0.29300000000000004</v>
      </c>
      <c r="L11" s="9">
        <f>D11</f>
        <v>0.99240719666034671</v>
      </c>
      <c r="M11" s="9">
        <f t="shared" si="1"/>
        <v>-0.75928033396532868</v>
      </c>
    </row>
    <row r="12" spans="1:22" x14ac:dyDescent="0.2">
      <c r="A12" s="19">
        <v>18</v>
      </c>
      <c r="B12" s="12">
        <f>Meta!E12</f>
        <v>0.70699999999999996</v>
      </c>
      <c r="D12" s="9">
        <f>Grade18!K2</f>
        <v>1.0987237120534521</v>
      </c>
      <c r="F12" s="16">
        <f t="shared" si="0"/>
        <v>9.8723712053452104</v>
      </c>
      <c r="G12" s="16">
        <f>N12*P12</f>
        <v>9.8723712053452104</v>
      </c>
      <c r="H12" s="16"/>
      <c r="I12" s="16"/>
      <c r="K12" s="9">
        <f>B11</f>
        <v>0.70699999999999996</v>
      </c>
      <c r="L12" s="9">
        <f>(D11*D12)^0.5</f>
        <v>1.0442132535948854</v>
      </c>
      <c r="M12" s="9">
        <f t="shared" si="1"/>
        <v>4.4213253594885371</v>
      </c>
      <c r="N12" s="9">
        <v>1</v>
      </c>
      <c r="O12" s="9">
        <f>D12</f>
        <v>1.0987237120534521</v>
      </c>
      <c r="P12" s="9">
        <f>(O12-1)*100</f>
        <v>9.8723712053452104</v>
      </c>
    </row>
    <row r="14" spans="1:22" x14ac:dyDescent="0.2">
      <c r="B14" s="17"/>
    </row>
    <row r="15" spans="1:22" x14ac:dyDescent="0.2">
      <c r="B15" s="17"/>
    </row>
    <row r="16" spans="1:22" x14ac:dyDescent="0.2">
      <c r="B16" s="17"/>
    </row>
    <row r="17" spans="2:2" x14ac:dyDescent="0.2">
      <c r="B17" s="17"/>
    </row>
    <row r="18" spans="2:2" x14ac:dyDescent="0.2">
      <c r="B18" s="17"/>
    </row>
    <row r="19" spans="2:2" x14ac:dyDescent="0.2">
      <c r="B19" s="17"/>
    </row>
    <row r="20" spans="2:2" x14ac:dyDescent="0.2">
      <c r="B20" s="17"/>
    </row>
    <row r="21" spans="2:2" x14ac:dyDescent="0.2">
      <c r="B21" s="17"/>
    </row>
    <row r="22" spans="2:2" x14ac:dyDescent="0.2">
      <c r="B22" s="17"/>
    </row>
    <row r="23" spans="2:2" x14ac:dyDescent="0.2">
      <c r="B23" s="17"/>
    </row>
    <row r="24" spans="2:2" x14ac:dyDescent="0.2">
      <c r="B24" s="17"/>
    </row>
    <row r="25" spans="2:2" x14ac:dyDescent="0.2">
      <c r="B25" s="17"/>
    </row>
    <row r="26" spans="2:2" x14ac:dyDescent="0.2">
      <c r="B26" s="17"/>
    </row>
    <row r="27" spans="2:2" x14ac:dyDescent="0.2">
      <c r="B27" s="2"/>
    </row>
    <row r="28" spans="2:2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"/>
  <sheetViews>
    <sheetView workbookViewId="0">
      <selection activeCell="H2" sqref="H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4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J1" s="1" t="s">
        <v>23</v>
      </c>
      <c r="L1" s="1" t="s">
        <v>11</v>
      </c>
    </row>
    <row r="2" spans="1:14" x14ac:dyDescent="0.2">
      <c r="B2" s="5">
        <f>Meta!A2+6</f>
        <v>14</v>
      </c>
      <c r="C2" s="8">
        <f>Meta!B2</f>
        <v>42033</v>
      </c>
      <c r="D2" s="8">
        <f>Meta!C2</f>
        <v>18568</v>
      </c>
      <c r="E2" s="1">
        <f>Meta!D2</f>
        <v>5.7000000000000002E-2</v>
      </c>
      <c r="F2" s="1">
        <f>Meta!H2</f>
        <v>2.0085479604911836</v>
      </c>
      <c r="G2" s="1">
        <f>Meta!E2</f>
        <v>1</v>
      </c>
      <c r="H2" s="26">
        <f>Meta!F2</f>
        <v>1</v>
      </c>
      <c r="J2" s="1">
        <f>Meta!D2</f>
        <v>5.7000000000000002E-2</v>
      </c>
      <c r="K2" s="14"/>
    </row>
    <row r="3" spans="1:14" ht="14.25" x14ac:dyDescent="0.2">
      <c r="C3" s="3"/>
      <c r="G3" s="4"/>
    </row>
    <row r="4" spans="1:14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</row>
    <row r="5" spans="1:14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20927.05816679676</v>
      </c>
      <c r="D5" s="5">
        <f t="shared" ref="D5:D36" si="1">IF(A5&lt;startage,1,0)*(C5*(1-initialunempprob))+IF(A5=startage,1,0)*(C5*(1-unempprob))+IF(A5&gt;startage,1,0)*(C5*(1-unempprob)+unempprob*300*52)</f>
        <v>19734.215851289344</v>
      </c>
      <c r="E5" s="5">
        <f>IF(D5-9500&gt;0,1,0)*(D5-9500)</f>
        <v>10234.215851289344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3643.221475445971</v>
      </c>
      <c r="G5" s="5">
        <f>D5-F5</f>
        <v>16090.994375843373</v>
      </c>
      <c r="H5" s="23">
        <f t="shared" ref="H5:H36" si="2">benefits*B5/expnorm</f>
        <v>9244.4892356263463</v>
      </c>
      <c r="I5" s="5">
        <f t="shared" ref="I5:I36" si="3">G5+IF(A5&lt;startage,1,0)*(H5*(1-initialunempprob))+IF(A5&gt;=startage,1,0)*(H5*(1-unempprob))</f>
        <v>24808.547725039018</v>
      </c>
      <c r="N5" s="5"/>
    </row>
    <row r="6" spans="1:14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21450.234620966679</v>
      </c>
      <c r="D6" s="5">
        <f t="shared" si="1"/>
        <v>21116.771247571578</v>
      </c>
      <c r="E6" s="5">
        <f t="shared" ref="E6:E56" si="5">IF(D6-9500&gt;0,1,0)*(D6-9500)</f>
        <v>11616.771247571578</v>
      </c>
      <c r="F6" s="5">
        <f t="shared" ref="F6:F56" si="6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4094.6258123321204</v>
      </c>
      <c r="G6" s="5">
        <f t="shared" ref="G6:G56" si="7">D6-F6</f>
        <v>17022.145435239458</v>
      </c>
      <c r="H6" s="23">
        <f t="shared" si="2"/>
        <v>9475.6014665170042</v>
      </c>
      <c r="I6" s="5">
        <f t="shared" si="3"/>
        <v>25957.63761816499</v>
      </c>
      <c r="N6" s="5"/>
    </row>
    <row r="7" spans="1:14" x14ac:dyDescent="0.2">
      <c r="A7" s="5">
        <v>16</v>
      </c>
      <c r="B7" s="1">
        <f t="shared" si="0"/>
        <v>1.0506249999999999</v>
      </c>
      <c r="C7" s="5">
        <f t="shared" si="4"/>
        <v>21986.490486490846</v>
      </c>
      <c r="D7" s="5">
        <f t="shared" si="1"/>
        <v>21622.460528760868</v>
      </c>
      <c r="E7" s="5">
        <f t="shared" si="5"/>
        <v>12122.460528760868</v>
      </c>
      <c r="F7" s="5">
        <f t="shared" si="6"/>
        <v>4259.7333626404234</v>
      </c>
      <c r="G7" s="5">
        <f t="shared" si="7"/>
        <v>17362.727166120443</v>
      </c>
      <c r="H7" s="23">
        <f t="shared" si="2"/>
        <v>9712.4915031799301</v>
      </c>
      <c r="I7" s="5">
        <f t="shared" si="3"/>
        <v>26521.606653619117</v>
      </c>
      <c r="N7" s="5"/>
    </row>
    <row r="8" spans="1:14" x14ac:dyDescent="0.2">
      <c r="A8" s="5">
        <v>17</v>
      </c>
      <c r="B8" s="1">
        <f t="shared" si="0"/>
        <v>1.0768906249999999</v>
      </c>
      <c r="C8" s="5">
        <f t="shared" si="4"/>
        <v>22536.152748653116</v>
      </c>
      <c r="D8" s="5">
        <f t="shared" si="1"/>
        <v>22140.792041979887</v>
      </c>
      <c r="E8" s="5">
        <f t="shared" si="5"/>
        <v>12640.792041979887</v>
      </c>
      <c r="F8" s="5">
        <f t="shared" si="6"/>
        <v>4428.9686017064332</v>
      </c>
      <c r="G8" s="5">
        <f t="shared" si="7"/>
        <v>17711.823440273452</v>
      </c>
      <c r="H8" s="23">
        <f t="shared" si="2"/>
        <v>9955.303790759428</v>
      </c>
      <c r="I8" s="5">
        <f t="shared" si="3"/>
        <v>27099.674914959593</v>
      </c>
      <c r="N8" s="5"/>
    </row>
    <row r="9" spans="1:14" x14ac:dyDescent="0.2">
      <c r="A9" s="5">
        <v>18</v>
      </c>
      <c r="B9" s="1">
        <f t="shared" si="0"/>
        <v>1.1038128906249998</v>
      </c>
      <c r="C9" s="5">
        <f t="shared" si="4"/>
        <v>23099.55656736944</v>
      </c>
      <c r="D9" s="5">
        <f t="shared" si="1"/>
        <v>22672.08184302938</v>
      </c>
      <c r="E9" s="5">
        <f t="shared" si="5"/>
        <v>13172.08184302938</v>
      </c>
      <c r="F9" s="5">
        <f t="shared" si="6"/>
        <v>4602.4347217490922</v>
      </c>
      <c r="G9" s="5">
        <f t="shared" si="7"/>
        <v>18069.647121280286</v>
      </c>
      <c r="H9" s="23">
        <f t="shared" si="2"/>
        <v>10204.186385528412</v>
      </c>
      <c r="I9" s="5">
        <f t="shared" si="3"/>
        <v>27692.194882833581</v>
      </c>
      <c r="N9" s="5"/>
    </row>
    <row r="10" spans="1:14" x14ac:dyDescent="0.2">
      <c r="A10" s="5">
        <v>19</v>
      </c>
      <c r="B10" s="1">
        <f t="shared" si="0"/>
        <v>1.1314082128906247</v>
      </c>
      <c r="C10" s="5">
        <f t="shared" si="4"/>
        <v>23677.045481553676</v>
      </c>
      <c r="D10" s="5">
        <f t="shared" si="1"/>
        <v>23216.653889105117</v>
      </c>
      <c r="E10" s="5">
        <f t="shared" si="5"/>
        <v>13716.653889105117</v>
      </c>
      <c r="F10" s="5">
        <f t="shared" si="6"/>
        <v>4780.2374947928201</v>
      </c>
      <c r="G10" s="5">
        <f t="shared" si="7"/>
        <v>18436.416394312299</v>
      </c>
      <c r="H10" s="23">
        <f t="shared" si="2"/>
        <v>10459.291045166621</v>
      </c>
      <c r="I10" s="5">
        <f t="shared" si="3"/>
        <v>28299.527849904422</v>
      </c>
      <c r="N10" s="5"/>
    </row>
    <row r="11" spans="1:14" x14ac:dyDescent="0.2">
      <c r="A11" s="5">
        <v>20</v>
      </c>
      <c r="B11" s="1">
        <f t="shared" si="0"/>
        <v>1.1596934182128902</v>
      </c>
      <c r="C11" s="5">
        <f t="shared" si="4"/>
        <v>24268.971618592514</v>
      </c>
      <c r="D11" s="5">
        <f t="shared" si="1"/>
        <v>23774.84023633274</v>
      </c>
      <c r="E11" s="5">
        <f t="shared" si="5"/>
        <v>14274.84023633274</v>
      </c>
      <c r="F11" s="5">
        <f t="shared" si="6"/>
        <v>4962.4853371626396</v>
      </c>
      <c r="G11" s="5">
        <f t="shared" si="7"/>
        <v>18812.354899170103</v>
      </c>
      <c r="H11" s="23">
        <f t="shared" si="2"/>
        <v>10720.773321295786</v>
      </c>
      <c r="I11" s="5">
        <f t="shared" si="3"/>
        <v>28922.04414115203</v>
      </c>
      <c r="N11" s="5"/>
    </row>
    <row r="12" spans="1:14" x14ac:dyDescent="0.2">
      <c r="A12" s="5">
        <v>21</v>
      </c>
      <c r="B12" s="1">
        <f t="shared" si="0"/>
        <v>1.1886857536682125</v>
      </c>
      <c r="C12" s="5">
        <f t="shared" si="4"/>
        <v>24875.695909057329</v>
      </c>
      <c r="D12" s="5">
        <f t="shared" si="1"/>
        <v>24346.981242241061</v>
      </c>
      <c r="E12" s="5">
        <f t="shared" si="5"/>
        <v>14846.981242241061</v>
      </c>
      <c r="F12" s="5">
        <f t="shared" si="6"/>
        <v>5149.2893755917066</v>
      </c>
      <c r="G12" s="5">
        <f t="shared" si="7"/>
        <v>19197.691866649355</v>
      </c>
      <c r="H12" s="23">
        <f t="shared" si="2"/>
        <v>10988.792654328181</v>
      </c>
      <c r="I12" s="5">
        <f t="shared" si="3"/>
        <v>29560.123339680831</v>
      </c>
      <c r="N12" s="5"/>
    </row>
    <row r="13" spans="1:14" x14ac:dyDescent="0.2">
      <c r="A13" s="5">
        <v>22</v>
      </c>
      <c r="B13" s="1">
        <f t="shared" si="0"/>
        <v>1.2184028975099177</v>
      </c>
      <c r="C13" s="5">
        <f t="shared" si="4"/>
        <v>25497.58830678376</v>
      </c>
      <c r="D13" s="5">
        <f t="shared" si="1"/>
        <v>24933.425773297084</v>
      </c>
      <c r="E13" s="5">
        <f t="shared" si="5"/>
        <v>15433.425773297084</v>
      </c>
      <c r="F13" s="5">
        <f t="shared" si="6"/>
        <v>5340.7635149814978</v>
      </c>
      <c r="G13" s="5">
        <f t="shared" si="7"/>
        <v>19592.662258315584</v>
      </c>
      <c r="H13" s="23">
        <f t="shared" si="2"/>
        <v>11263.512470686386</v>
      </c>
      <c r="I13" s="5">
        <f t="shared" si="3"/>
        <v>30214.154518172843</v>
      </c>
      <c r="N13" s="5"/>
    </row>
    <row r="14" spans="1:14" x14ac:dyDescent="0.2">
      <c r="A14" s="5">
        <v>23</v>
      </c>
      <c r="B14" s="1">
        <f t="shared" si="0"/>
        <v>1.2488629699476654</v>
      </c>
      <c r="C14" s="5">
        <f t="shared" si="4"/>
        <v>26135.02801445335</v>
      </c>
      <c r="D14" s="5">
        <f t="shared" si="1"/>
        <v>25534.531417629507</v>
      </c>
      <c r="E14" s="5">
        <f t="shared" si="5"/>
        <v>16034.531417629507</v>
      </c>
      <c r="F14" s="5">
        <f t="shared" si="6"/>
        <v>5537.0245078560338</v>
      </c>
      <c r="G14" s="5">
        <f t="shared" si="7"/>
        <v>19997.506909773474</v>
      </c>
      <c r="H14" s="23">
        <f t="shared" si="2"/>
        <v>11545.100282453544</v>
      </c>
      <c r="I14" s="5">
        <f t="shared" si="3"/>
        <v>30884.536476127167</v>
      </c>
      <c r="N14" s="5"/>
    </row>
    <row r="15" spans="1:14" x14ac:dyDescent="0.2">
      <c r="A15" s="5">
        <v>24</v>
      </c>
      <c r="B15" s="1">
        <f t="shared" si="0"/>
        <v>1.2800845441963571</v>
      </c>
      <c r="C15" s="5">
        <f t="shared" si="4"/>
        <v>26788.403714814685</v>
      </c>
      <c r="D15" s="5">
        <f t="shared" si="1"/>
        <v>26150.664703070248</v>
      </c>
      <c r="E15" s="5">
        <f t="shared" si="5"/>
        <v>16650.664703070248</v>
      </c>
      <c r="F15" s="5">
        <f t="shared" si="6"/>
        <v>5738.1920255524365</v>
      </c>
      <c r="G15" s="5">
        <f t="shared" si="7"/>
        <v>20412.472677517813</v>
      </c>
      <c r="H15" s="23">
        <f t="shared" si="2"/>
        <v>11833.727789514884</v>
      </c>
      <c r="I15" s="5">
        <f t="shared" si="3"/>
        <v>31571.677983030349</v>
      </c>
      <c r="N15" s="5"/>
    </row>
    <row r="16" spans="1:14" x14ac:dyDescent="0.2">
      <c r="A16" s="5">
        <v>25</v>
      </c>
      <c r="B16" s="1">
        <f t="shared" si="0"/>
        <v>1.312086657801266</v>
      </c>
      <c r="C16" s="5">
        <f t="shared" si="4"/>
        <v>27458.113807685048</v>
      </c>
      <c r="D16" s="5">
        <f t="shared" si="1"/>
        <v>26782.201320647</v>
      </c>
      <c r="E16" s="5">
        <f t="shared" si="5"/>
        <v>17282.201320647</v>
      </c>
      <c r="F16" s="5">
        <f t="shared" si="6"/>
        <v>5944.3887311912458</v>
      </c>
      <c r="G16" s="5">
        <f t="shared" si="7"/>
        <v>20837.812589455752</v>
      </c>
      <c r="H16" s="23">
        <f t="shared" si="2"/>
        <v>12129.570984252754</v>
      </c>
      <c r="I16" s="5">
        <f t="shared" si="3"/>
        <v>32275.9980276061</v>
      </c>
      <c r="N16" s="5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28144.566652877173</v>
      </c>
      <c r="D17" s="5">
        <f t="shared" si="1"/>
        <v>27429.526353663172</v>
      </c>
      <c r="E17" s="5">
        <f t="shared" si="5"/>
        <v>17929.526353663172</v>
      </c>
      <c r="F17" s="5">
        <f t="shared" si="6"/>
        <v>6155.7403544710251</v>
      </c>
      <c r="G17" s="5">
        <f t="shared" si="7"/>
        <v>21273.785999192147</v>
      </c>
      <c r="H17" s="23">
        <f t="shared" si="2"/>
        <v>12432.810258859072</v>
      </c>
      <c r="I17" s="5">
        <f t="shared" si="3"/>
        <v>32997.92607329625</v>
      </c>
      <c r="N17" s="5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28848.1808191991</v>
      </c>
      <c r="D18" s="5">
        <f t="shared" si="1"/>
        <v>28093.03451250475</v>
      </c>
      <c r="E18" s="5">
        <f t="shared" si="5"/>
        <v>18593.03451250475</v>
      </c>
      <c r="F18" s="5">
        <f t="shared" si="6"/>
        <v>6372.3757683328004</v>
      </c>
      <c r="G18" s="5">
        <f t="shared" si="7"/>
        <v>21720.658744171949</v>
      </c>
      <c r="H18" s="23">
        <f t="shared" si="2"/>
        <v>12743.630515330547</v>
      </c>
      <c r="I18" s="5">
        <f t="shared" si="3"/>
        <v>33737.902320128655</v>
      </c>
      <c r="N18" s="5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29569.385339679076</v>
      </c>
      <c r="D19" s="5">
        <f t="shared" si="1"/>
        <v>28773.130375317367</v>
      </c>
      <c r="E19" s="5">
        <f t="shared" si="5"/>
        <v>19273.130375317367</v>
      </c>
      <c r="F19" s="5">
        <f t="shared" si="6"/>
        <v>6594.4270675411208</v>
      </c>
      <c r="G19" s="5">
        <f t="shared" si="7"/>
        <v>22178.703307776246</v>
      </c>
      <c r="H19" s="23">
        <f t="shared" si="2"/>
        <v>13062.22127821381</v>
      </c>
      <c r="I19" s="5">
        <f t="shared" si="3"/>
        <v>34496.377973131865</v>
      </c>
      <c r="N19" s="5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30308.619973171055</v>
      </c>
      <c r="D20" s="5">
        <f t="shared" si="1"/>
        <v>29470.228634700303</v>
      </c>
      <c r="E20" s="5">
        <f t="shared" si="5"/>
        <v>19970.228634700303</v>
      </c>
      <c r="F20" s="5">
        <f t="shared" si="6"/>
        <v>6822.0296492296493</v>
      </c>
      <c r="G20" s="5">
        <f t="shared" si="7"/>
        <v>22648.198985470655</v>
      </c>
      <c r="H20" s="23">
        <f t="shared" si="2"/>
        <v>13388.776810169156</v>
      </c>
      <c r="I20" s="5">
        <f t="shared" si="3"/>
        <v>35273.815517460171</v>
      </c>
      <c r="N20" s="5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31066.33547250033</v>
      </c>
      <c r="D21" s="5">
        <f t="shared" si="1"/>
        <v>30184.754350567811</v>
      </c>
      <c r="E21" s="5">
        <f t="shared" si="5"/>
        <v>20684.754350567811</v>
      </c>
      <c r="F21" s="5">
        <f t="shared" si="6"/>
        <v>7055.3222954603898</v>
      </c>
      <c r="G21" s="5">
        <f t="shared" si="7"/>
        <v>23129.43205510742</v>
      </c>
      <c r="H21" s="23">
        <f t="shared" si="2"/>
        <v>13723.496230423385</v>
      </c>
      <c r="I21" s="5">
        <f t="shared" si="3"/>
        <v>36070.689000396669</v>
      </c>
      <c r="N21" s="5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31842.993859312835</v>
      </c>
      <c r="D22" s="5">
        <f t="shared" si="1"/>
        <v>30917.143209332004</v>
      </c>
      <c r="E22" s="5">
        <f t="shared" si="5"/>
        <v>21417.143209332004</v>
      </c>
      <c r="F22" s="5">
        <f t="shared" si="6"/>
        <v>7294.4472578468994</v>
      </c>
      <c r="G22" s="5">
        <f t="shared" si="7"/>
        <v>23622.695951485104</v>
      </c>
      <c r="H22" s="23">
        <f t="shared" si="2"/>
        <v>14066.583636183968</v>
      </c>
      <c r="I22" s="5">
        <f t="shared" si="3"/>
        <v>36887.484320406584</v>
      </c>
      <c r="N22" s="5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32639.06870579566</v>
      </c>
      <c r="D23" s="5">
        <f t="shared" si="1"/>
        <v>31667.841789565307</v>
      </c>
      <c r="E23" s="5">
        <f t="shared" si="5"/>
        <v>22167.841789565307</v>
      </c>
      <c r="F23" s="5">
        <f t="shared" si="6"/>
        <v>7539.5503442930731</v>
      </c>
      <c r="G23" s="5">
        <f t="shared" si="7"/>
        <v>24128.291445272233</v>
      </c>
      <c r="H23" s="23">
        <f t="shared" si="2"/>
        <v>14418.248227088568</v>
      </c>
      <c r="I23" s="5">
        <f t="shared" si="3"/>
        <v>37724.699523416755</v>
      </c>
      <c r="N23" s="5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33455.045423440548</v>
      </c>
      <c r="D24" s="5">
        <f t="shared" si="1"/>
        <v>32437.307834304436</v>
      </c>
      <c r="E24" s="5">
        <f t="shared" si="5"/>
        <v>22937.307834304436</v>
      </c>
      <c r="F24" s="5">
        <f t="shared" si="6"/>
        <v>7790.7810079003984</v>
      </c>
      <c r="G24" s="5">
        <f t="shared" si="7"/>
        <v>24646.526826404039</v>
      </c>
      <c r="H24" s="23">
        <f t="shared" si="2"/>
        <v>14778.704432765782</v>
      </c>
      <c r="I24" s="5">
        <f t="shared" si="3"/>
        <v>38582.845106502173</v>
      </c>
      <c r="N24" s="5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34291.421559026559</v>
      </c>
      <c r="D25" s="5">
        <f t="shared" si="1"/>
        <v>33226.010530162042</v>
      </c>
      <c r="E25" s="5">
        <f t="shared" si="5"/>
        <v>23726.010530162042</v>
      </c>
      <c r="F25" s="5">
        <f t="shared" si="6"/>
        <v>8048.2924380979066</v>
      </c>
      <c r="G25" s="5">
        <f t="shared" si="7"/>
        <v>25177.718092064137</v>
      </c>
      <c r="H25" s="23">
        <f t="shared" si="2"/>
        <v>15148.172043584924</v>
      </c>
      <c r="I25" s="5">
        <f t="shared" si="3"/>
        <v>39462.444329164719</v>
      </c>
      <c r="N25" s="5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35148.707098002218</v>
      </c>
      <c r="D26" s="5">
        <f t="shared" si="1"/>
        <v>34034.43079341609</v>
      </c>
      <c r="E26" s="5">
        <f t="shared" si="5"/>
        <v>24534.43079341609</v>
      </c>
      <c r="F26" s="5">
        <f t="shared" si="6"/>
        <v>8312.2416540503527</v>
      </c>
      <c r="G26" s="5">
        <f t="shared" si="7"/>
        <v>25722.189139365735</v>
      </c>
      <c r="H26" s="23">
        <f t="shared" si="2"/>
        <v>15526.876344674547</v>
      </c>
      <c r="I26" s="5">
        <f t="shared" si="3"/>
        <v>40364.033532393834</v>
      </c>
      <c r="N26" s="5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36027.424775452273</v>
      </c>
      <c r="D27" s="5">
        <f t="shared" si="1"/>
        <v>34863.061563251489</v>
      </c>
      <c r="E27" s="5">
        <f t="shared" si="5"/>
        <v>25363.061563251489</v>
      </c>
      <c r="F27" s="5">
        <f t="shared" si="6"/>
        <v>8582.7896004016111</v>
      </c>
      <c r="G27" s="5">
        <f t="shared" si="7"/>
        <v>26280.271962849878</v>
      </c>
      <c r="H27" s="23">
        <f t="shared" si="2"/>
        <v>15915.04825329141</v>
      </c>
      <c r="I27" s="5">
        <f t="shared" si="3"/>
        <v>41288.162465703674</v>
      </c>
      <c r="N27" s="5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36928.110394838586</v>
      </c>
      <c r="D28" s="5">
        <f t="shared" si="1"/>
        <v>35712.408102332782</v>
      </c>
      <c r="E28" s="5">
        <f t="shared" si="5"/>
        <v>26212.408102332782</v>
      </c>
      <c r="F28" s="5">
        <f t="shared" si="6"/>
        <v>8860.1012454116535</v>
      </c>
      <c r="G28" s="5">
        <f t="shared" si="7"/>
        <v>26852.306856921128</v>
      </c>
      <c r="H28" s="23">
        <f t="shared" si="2"/>
        <v>16312.924459623695</v>
      </c>
      <c r="I28" s="5">
        <f t="shared" si="3"/>
        <v>42235.39462234627</v>
      </c>
      <c r="N28" s="5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37851.31315470954</v>
      </c>
      <c r="D29" s="5">
        <f t="shared" si="1"/>
        <v>36582.988304891092</v>
      </c>
      <c r="E29" s="5">
        <f t="shared" si="5"/>
        <v>27082.988304891092</v>
      </c>
      <c r="F29" s="5">
        <f t="shared" si="6"/>
        <v>9144.3456815469417</v>
      </c>
      <c r="G29" s="5">
        <f t="shared" si="7"/>
        <v>27438.642623344153</v>
      </c>
      <c r="H29" s="23">
        <f t="shared" si="2"/>
        <v>16720.747571114287</v>
      </c>
      <c r="I29" s="5">
        <f t="shared" si="3"/>
        <v>43206.307582904927</v>
      </c>
      <c r="N29" s="5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38797.595983577274</v>
      </c>
      <c r="D30" s="5">
        <f t="shared" si="1"/>
        <v>37475.333012513365</v>
      </c>
      <c r="E30" s="5">
        <f t="shared" si="5"/>
        <v>27975.333012513365</v>
      </c>
      <c r="F30" s="5">
        <f t="shared" si="6"/>
        <v>9435.6962285856134</v>
      </c>
      <c r="G30" s="5">
        <f t="shared" si="7"/>
        <v>28039.636783927752</v>
      </c>
      <c r="H30" s="23">
        <f t="shared" si="2"/>
        <v>17138.766260392142</v>
      </c>
      <c r="I30" s="5">
        <f t="shared" si="3"/>
        <v>44201.493367477538</v>
      </c>
      <c r="N30" s="5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39767.535883166704</v>
      </c>
      <c r="D31" s="5">
        <f t="shared" si="1"/>
        <v>38389.986337826194</v>
      </c>
      <c r="E31" s="5">
        <f t="shared" si="5"/>
        <v>28889.986337826194</v>
      </c>
      <c r="F31" s="5">
        <f t="shared" si="6"/>
        <v>9734.330539300252</v>
      </c>
      <c r="G31" s="5">
        <f t="shared" si="7"/>
        <v>28655.655798525942</v>
      </c>
      <c r="H31" s="23">
        <f t="shared" si="2"/>
        <v>17567.235416901942</v>
      </c>
      <c r="I31" s="5">
        <f t="shared" si="3"/>
        <v>45221.558796664474</v>
      </c>
      <c r="N31" s="5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40761.724280245871</v>
      </c>
      <c r="D32" s="5">
        <f t="shared" si="1"/>
        <v>39327.505996271851</v>
      </c>
      <c r="E32" s="5">
        <f t="shared" si="5"/>
        <v>29827.505996271851</v>
      </c>
      <c r="F32" s="5">
        <f t="shared" si="6"/>
        <v>10040.43070778276</v>
      </c>
      <c r="G32" s="5">
        <f t="shared" si="7"/>
        <v>29287.07528848909</v>
      </c>
      <c r="H32" s="23">
        <f t="shared" si="2"/>
        <v>18006.416302324491</v>
      </c>
      <c r="I32" s="5">
        <f t="shared" si="3"/>
        <v>46267.12586158108</v>
      </c>
      <c r="N32" s="5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41780.767387252017</v>
      </c>
      <c r="D33" s="5">
        <f t="shared" si="1"/>
        <v>40288.46364617865</v>
      </c>
      <c r="E33" s="5">
        <f t="shared" si="5"/>
        <v>30788.46364617865</v>
      </c>
      <c r="F33" s="5">
        <f t="shared" si="6"/>
        <v>10354.183380477329</v>
      </c>
      <c r="G33" s="5">
        <f t="shared" si="7"/>
        <v>29934.280265701324</v>
      </c>
      <c r="H33" s="23">
        <f t="shared" si="2"/>
        <v>18456.5767098826</v>
      </c>
      <c r="I33" s="5">
        <f t="shared" si="3"/>
        <v>47338.832103120614</v>
      </c>
      <c r="N33" s="5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42825.28657193332</v>
      </c>
      <c r="D34" s="5">
        <f t="shared" si="1"/>
        <v>41273.445237333115</v>
      </c>
      <c r="E34" s="5">
        <f t="shared" si="5"/>
        <v>31773.445237333115</v>
      </c>
      <c r="F34" s="5">
        <f t="shared" si="6"/>
        <v>10675.779869989263</v>
      </c>
      <c r="G34" s="5">
        <f t="shared" si="7"/>
        <v>30597.665367343852</v>
      </c>
      <c r="H34" s="23">
        <f t="shared" si="2"/>
        <v>18917.99112762967</v>
      </c>
      <c r="I34" s="5">
        <f t="shared" si="3"/>
        <v>48437.331000698628</v>
      </c>
      <c r="N34" s="5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43895.918736231644</v>
      </c>
      <c r="D35" s="5">
        <f t="shared" si="1"/>
        <v>42283.051368266439</v>
      </c>
      <c r="E35" s="5">
        <f t="shared" si="5"/>
        <v>32783.051368266439</v>
      </c>
      <c r="F35" s="5">
        <f t="shared" si="6"/>
        <v>11005.416271738992</v>
      </c>
      <c r="G35" s="5">
        <f t="shared" si="7"/>
        <v>31277.635096527447</v>
      </c>
      <c r="H35" s="23">
        <f t="shared" si="2"/>
        <v>19390.940905820407</v>
      </c>
      <c r="I35" s="5">
        <f t="shared" si="3"/>
        <v>49563.292370716095</v>
      </c>
      <c r="N35" s="5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44993.316704637444</v>
      </c>
      <c r="D36" s="5">
        <f t="shared" si="1"/>
        <v>43317.897652473104</v>
      </c>
      <c r="E36" s="5">
        <f t="shared" si="5"/>
        <v>33817.897652473104</v>
      </c>
      <c r="F36" s="5">
        <f t="shared" si="6"/>
        <v>11343.293583532468</v>
      </c>
      <c r="G36" s="5">
        <f t="shared" si="7"/>
        <v>31974.604068940636</v>
      </c>
      <c r="H36" s="23">
        <f t="shared" si="2"/>
        <v>19875.714428465923</v>
      </c>
      <c r="I36" s="5">
        <f t="shared" si="3"/>
        <v>50717.402774984002</v>
      </c>
      <c r="N36" s="5"/>
    </row>
    <row r="37" spans="1:14" x14ac:dyDescent="0.2">
      <c r="A37" s="5">
        <v>46</v>
      </c>
      <c r="B37" s="1">
        <f t="shared" ref="B37:B56" si="8">(1+experiencepremium)^(A37-startage)</f>
        <v>2.2037569377728037</v>
      </c>
      <c r="C37" s="5">
        <f t="shared" ref="C37:C56" si="9">pretaxincome*B37/expnorm</f>
        <v>46118.149622253368</v>
      </c>
      <c r="D37" s="5">
        <f t="shared" ref="D37:D56" si="10">IF(A37&lt;startage,1,0)*(C37*(1-initialunempprob))+IF(A37=startage,1,0)*(C37*(1-unempprob))+IF(A37&gt;startage,1,0)*(C37*(1-unempprob)+unempprob*300*52)</f>
        <v>44378.615093784923</v>
      </c>
      <c r="E37" s="5">
        <f t="shared" si="5"/>
        <v>34878.615093784923</v>
      </c>
      <c r="F37" s="5">
        <f t="shared" si="6"/>
        <v>11727.47933749927</v>
      </c>
      <c r="G37" s="5">
        <f t="shared" si="7"/>
        <v>32651.135756285654</v>
      </c>
      <c r="H37" s="23">
        <f t="shared" ref="H37:H56" si="11">benefits*B37/expnorm</f>
        <v>20372.607289177566</v>
      </c>
      <c r="I37" s="5">
        <f t="shared" ref="I37:I56" si="12">G37+IF(A37&lt;startage,1,0)*(H37*(1-initialunempprob))+IF(A37&gt;=startage,1,0)*(H37*(1-unempprob))</f>
        <v>51862.504429980094</v>
      </c>
      <c r="N37" s="5"/>
    </row>
    <row r="38" spans="1:14" x14ac:dyDescent="0.2">
      <c r="A38" s="5">
        <v>47</v>
      </c>
      <c r="B38" s="1">
        <f t="shared" si="8"/>
        <v>2.2588508612171236</v>
      </c>
      <c r="C38" s="5">
        <f t="shared" si="9"/>
        <v>47271.103362809707</v>
      </c>
      <c r="D38" s="5">
        <f t="shared" si="10"/>
        <v>45465.850471129546</v>
      </c>
      <c r="E38" s="5">
        <f t="shared" si="5"/>
        <v>35965.850471129546</v>
      </c>
      <c r="F38" s="5">
        <f t="shared" si="6"/>
        <v>12191.185225936752</v>
      </c>
      <c r="G38" s="5">
        <f t="shared" si="7"/>
        <v>33274.665245192795</v>
      </c>
      <c r="H38" s="23">
        <f t="shared" si="11"/>
        <v>20881.922471407004</v>
      </c>
      <c r="I38" s="5">
        <f t="shared" si="12"/>
        <v>52966.318135729598</v>
      </c>
      <c r="N38" s="5"/>
    </row>
    <row r="39" spans="1:14" x14ac:dyDescent="0.2">
      <c r="A39" s="5">
        <v>48</v>
      </c>
      <c r="B39" s="1">
        <f t="shared" si="8"/>
        <v>2.3153221327475517</v>
      </c>
      <c r="C39" s="5">
        <f t="shared" si="9"/>
        <v>48452.880946879945</v>
      </c>
      <c r="D39" s="5">
        <f t="shared" si="10"/>
        <v>46580.266732907781</v>
      </c>
      <c r="E39" s="5">
        <f t="shared" si="5"/>
        <v>37080.266732907781</v>
      </c>
      <c r="F39" s="5">
        <f t="shared" si="6"/>
        <v>12666.483761585168</v>
      </c>
      <c r="G39" s="5">
        <f t="shared" si="7"/>
        <v>33913.782971322609</v>
      </c>
      <c r="H39" s="23">
        <f t="shared" si="11"/>
        <v>21403.97053319218</v>
      </c>
      <c r="I39" s="5">
        <f t="shared" si="12"/>
        <v>54097.727184122836</v>
      </c>
      <c r="N39" s="5"/>
    </row>
    <row r="40" spans="1:14" x14ac:dyDescent="0.2">
      <c r="A40" s="5">
        <v>49</v>
      </c>
      <c r="B40" s="1">
        <f t="shared" si="8"/>
        <v>2.3732051860662402</v>
      </c>
      <c r="C40" s="5">
        <f t="shared" si="9"/>
        <v>49664.202970551938</v>
      </c>
      <c r="D40" s="5">
        <f t="shared" si="10"/>
        <v>47722.543401230469</v>
      </c>
      <c r="E40" s="5">
        <f t="shared" si="5"/>
        <v>38222.543401230469</v>
      </c>
      <c r="F40" s="5">
        <f t="shared" si="6"/>
        <v>13153.664760624795</v>
      </c>
      <c r="G40" s="5">
        <f t="shared" si="7"/>
        <v>34568.878640605675</v>
      </c>
      <c r="H40" s="23">
        <f t="shared" si="11"/>
        <v>21939.069796521977</v>
      </c>
      <c r="I40" s="5">
        <f t="shared" si="12"/>
        <v>55257.421458725898</v>
      </c>
      <c r="N40" s="5"/>
    </row>
    <row r="41" spans="1:14" x14ac:dyDescent="0.2">
      <c r="A41" s="5">
        <v>50</v>
      </c>
      <c r="B41" s="1">
        <f t="shared" si="8"/>
        <v>2.4325353157178964</v>
      </c>
      <c r="C41" s="5">
        <f t="shared" si="9"/>
        <v>50905.808044815742</v>
      </c>
      <c r="D41" s="5">
        <f t="shared" si="10"/>
        <v>48893.376986261239</v>
      </c>
      <c r="E41" s="5">
        <f t="shared" si="5"/>
        <v>39393.376986261239</v>
      </c>
      <c r="F41" s="5">
        <f t="shared" si="6"/>
        <v>13653.025284640418</v>
      </c>
      <c r="G41" s="5">
        <f t="shared" si="7"/>
        <v>35240.351701620821</v>
      </c>
      <c r="H41" s="23">
        <f t="shared" si="11"/>
        <v>22487.546541435029</v>
      </c>
      <c r="I41" s="5">
        <f t="shared" si="12"/>
        <v>56446.108090194051</v>
      </c>
      <c r="N41" s="5"/>
    </row>
    <row r="42" spans="1:14" x14ac:dyDescent="0.2">
      <c r="A42" s="5">
        <v>51</v>
      </c>
      <c r="B42" s="1">
        <f t="shared" si="8"/>
        <v>2.4933486986108435</v>
      </c>
      <c r="C42" s="5">
        <f t="shared" si="9"/>
        <v>52178.453245936122</v>
      </c>
      <c r="D42" s="5">
        <f t="shared" si="10"/>
        <v>50093.481410917761</v>
      </c>
      <c r="E42" s="5">
        <f t="shared" si="5"/>
        <v>40593.481410917761</v>
      </c>
      <c r="F42" s="5">
        <f t="shared" si="6"/>
        <v>14164.869821756423</v>
      </c>
      <c r="G42" s="5">
        <f t="shared" si="7"/>
        <v>35928.611589161337</v>
      </c>
      <c r="H42" s="23">
        <f t="shared" si="11"/>
        <v>23049.735204970904</v>
      </c>
      <c r="I42" s="5">
        <f t="shared" si="12"/>
        <v>57664.511887448898</v>
      </c>
      <c r="N42" s="5"/>
    </row>
    <row r="43" spans="1:14" x14ac:dyDescent="0.2">
      <c r="A43" s="5">
        <v>52</v>
      </c>
      <c r="B43" s="1">
        <f t="shared" si="8"/>
        <v>2.555682416076114</v>
      </c>
      <c r="C43" s="5">
        <f t="shared" si="9"/>
        <v>53482.914577084521</v>
      </c>
      <c r="D43" s="5">
        <f t="shared" si="10"/>
        <v>51323.588446190697</v>
      </c>
      <c r="E43" s="5">
        <f t="shared" si="5"/>
        <v>41823.588446190697</v>
      </c>
      <c r="F43" s="5">
        <f t="shared" si="6"/>
        <v>14689.510472300331</v>
      </c>
      <c r="G43" s="5">
        <f t="shared" si="7"/>
        <v>36634.077973890366</v>
      </c>
      <c r="H43" s="23">
        <f t="shared" si="11"/>
        <v>23625.97858509517</v>
      </c>
      <c r="I43" s="5">
        <f t="shared" si="12"/>
        <v>58913.375779635113</v>
      </c>
      <c r="N43" s="5"/>
    </row>
    <row r="44" spans="1:14" x14ac:dyDescent="0.2">
      <c r="A44" s="5">
        <v>53</v>
      </c>
      <c r="B44" s="1">
        <f t="shared" si="8"/>
        <v>2.6195744764780171</v>
      </c>
      <c r="C44" s="5">
        <f t="shared" si="9"/>
        <v>54819.987441511636</v>
      </c>
      <c r="D44" s="5">
        <f t="shared" si="10"/>
        <v>52584.448157345469</v>
      </c>
      <c r="E44" s="5">
        <f t="shared" si="5"/>
        <v>43084.448157345469</v>
      </c>
      <c r="F44" s="5">
        <f t="shared" si="6"/>
        <v>15227.267139107842</v>
      </c>
      <c r="G44" s="5">
        <f t="shared" si="7"/>
        <v>37357.181018237628</v>
      </c>
      <c r="H44" s="23">
        <f t="shared" si="11"/>
        <v>24216.628049722553</v>
      </c>
      <c r="I44" s="5">
        <f t="shared" si="12"/>
        <v>60193.461269125997</v>
      </c>
      <c r="N44" s="5"/>
    </row>
    <row r="45" spans="1:14" x14ac:dyDescent="0.2">
      <c r="A45" s="5">
        <v>54</v>
      </c>
      <c r="B45" s="1">
        <f t="shared" si="8"/>
        <v>2.6850638383899672</v>
      </c>
      <c r="C45" s="5">
        <f t="shared" si="9"/>
        <v>56190.487127549422</v>
      </c>
      <c r="D45" s="5">
        <f t="shared" si="10"/>
        <v>53876.829361279102</v>
      </c>
      <c r="E45" s="5">
        <f t="shared" si="5"/>
        <v>44376.829361279102</v>
      </c>
      <c r="F45" s="5">
        <f t="shared" si="6"/>
        <v>15778.467722585538</v>
      </c>
      <c r="G45" s="5">
        <f t="shared" si="7"/>
        <v>38098.361638693561</v>
      </c>
      <c r="H45" s="23">
        <f t="shared" si="11"/>
        <v>24822.043750965611</v>
      </c>
      <c r="I45" s="5">
        <f t="shared" si="12"/>
        <v>61505.548895854132</v>
      </c>
      <c r="N45" s="5"/>
    </row>
    <row r="46" spans="1:14" x14ac:dyDescent="0.2">
      <c r="A46" s="5">
        <v>55</v>
      </c>
      <c r="B46" s="1">
        <f t="shared" si="8"/>
        <v>2.7521904343497163</v>
      </c>
      <c r="C46" s="5">
        <f t="shared" si="9"/>
        <v>57595.249305738158</v>
      </c>
      <c r="D46" s="5">
        <f t="shared" si="10"/>
        <v>55201.520095311076</v>
      </c>
      <c r="E46" s="5">
        <f t="shared" si="5"/>
        <v>45701.520095311076</v>
      </c>
      <c r="F46" s="5">
        <f t="shared" si="6"/>
        <v>16343.448320650175</v>
      </c>
      <c r="G46" s="5">
        <f t="shared" si="7"/>
        <v>38858.071774660901</v>
      </c>
      <c r="H46" s="23">
        <f t="shared" si="11"/>
        <v>25442.594844739753</v>
      </c>
      <c r="I46" s="5">
        <f t="shared" si="12"/>
        <v>62850.438713250485</v>
      </c>
      <c r="N46" s="5"/>
    </row>
    <row r="47" spans="1:14" x14ac:dyDescent="0.2">
      <c r="A47" s="5">
        <v>56</v>
      </c>
      <c r="B47" s="1">
        <f t="shared" si="8"/>
        <v>2.8209951952084591</v>
      </c>
      <c r="C47" s="5">
        <f t="shared" si="9"/>
        <v>59035.130538381607</v>
      </c>
      <c r="D47" s="5">
        <f t="shared" si="10"/>
        <v>56559.328097693848</v>
      </c>
      <c r="E47" s="5">
        <f t="shared" si="5"/>
        <v>47059.328097693848</v>
      </c>
      <c r="F47" s="5">
        <f t="shared" si="6"/>
        <v>16922.553433666428</v>
      </c>
      <c r="G47" s="5">
        <f t="shared" si="7"/>
        <v>39636.77466402742</v>
      </c>
      <c r="H47" s="23">
        <f t="shared" si="11"/>
        <v>26078.659715858244</v>
      </c>
      <c r="I47" s="5">
        <f t="shared" si="12"/>
        <v>64228.950776081743</v>
      </c>
      <c r="N47" s="5"/>
    </row>
    <row r="48" spans="1:14" x14ac:dyDescent="0.2">
      <c r="A48" s="5">
        <v>57</v>
      </c>
      <c r="B48" s="1">
        <f t="shared" si="8"/>
        <v>2.8915200750886707</v>
      </c>
      <c r="C48" s="5">
        <f t="shared" si="9"/>
        <v>60511.008801841148</v>
      </c>
      <c r="D48" s="5">
        <f t="shared" si="10"/>
        <v>57951.081300136197</v>
      </c>
      <c r="E48" s="5">
        <f t="shared" si="5"/>
        <v>48451.081300136197</v>
      </c>
      <c r="F48" s="5">
        <f t="shared" si="6"/>
        <v>17516.13617450809</v>
      </c>
      <c r="G48" s="5">
        <f t="shared" si="7"/>
        <v>40434.945125628103</v>
      </c>
      <c r="H48" s="23">
        <f t="shared" si="11"/>
        <v>26730.626208754704</v>
      </c>
      <c r="I48" s="5">
        <f t="shared" si="12"/>
        <v>65641.925640483794</v>
      </c>
      <c r="N48" s="5"/>
    </row>
    <row r="49" spans="1:14" x14ac:dyDescent="0.2">
      <c r="A49" s="5">
        <v>58</v>
      </c>
      <c r="B49" s="1">
        <f t="shared" si="8"/>
        <v>2.9638080769658868</v>
      </c>
      <c r="C49" s="5">
        <f t="shared" si="9"/>
        <v>62023.784021887157</v>
      </c>
      <c r="D49" s="5">
        <f t="shared" si="10"/>
        <v>59377.628332639586</v>
      </c>
      <c r="E49" s="5">
        <f t="shared" si="5"/>
        <v>49877.628332639586</v>
      </c>
      <c r="F49" s="5">
        <f t="shared" si="6"/>
        <v>18124.558483870784</v>
      </c>
      <c r="G49" s="5">
        <f t="shared" si="7"/>
        <v>41253.069848768806</v>
      </c>
      <c r="H49" s="23">
        <f t="shared" si="11"/>
        <v>27398.891863973564</v>
      </c>
      <c r="I49" s="5">
        <f t="shared" si="12"/>
        <v>67090.224876495879</v>
      </c>
      <c r="N49" s="5"/>
    </row>
    <row r="50" spans="1:14" x14ac:dyDescent="0.2">
      <c r="A50" s="5">
        <v>59</v>
      </c>
      <c r="B50" s="1">
        <f t="shared" si="8"/>
        <v>3.0379032788900342</v>
      </c>
      <c r="C50" s="5">
        <f t="shared" si="9"/>
        <v>63574.378622434342</v>
      </c>
      <c r="D50" s="5">
        <f t="shared" si="10"/>
        <v>60839.83904095558</v>
      </c>
      <c r="E50" s="5">
        <f t="shared" si="5"/>
        <v>51339.83904095558</v>
      </c>
      <c r="F50" s="5">
        <f t="shared" si="6"/>
        <v>18748.191350967554</v>
      </c>
      <c r="G50" s="5">
        <f t="shared" si="7"/>
        <v>42091.647689988022</v>
      </c>
      <c r="H50" s="23">
        <f t="shared" si="11"/>
        <v>28083.864160572906</v>
      </c>
      <c r="I50" s="5">
        <f t="shared" si="12"/>
        <v>68574.731593408273</v>
      </c>
      <c r="N50" s="5"/>
    </row>
    <row r="51" spans="1:14" x14ac:dyDescent="0.2">
      <c r="A51" s="5">
        <v>60</v>
      </c>
      <c r="B51" s="1">
        <f t="shared" si="8"/>
        <v>3.1138508608622844</v>
      </c>
      <c r="C51" s="5">
        <f t="shared" si="9"/>
        <v>65163.738087995196</v>
      </c>
      <c r="D51" s="5">
        <f t="shared" si="10"/>
        <v>62338.605016979462</v>
      </c>
      <c r="E51" s="5">
        <f t="shared" si="5"/>
        <v>52838.605016979462</v>
      </c>
      <c r="F51" s="5">
        <f t="shared" si="6"/>
        <v>19387.41503974174</v>
      </c>
      <c r="G51" s="5">
        <f t="shared" si="7"/>
        <v>42951.189977237722</v>
      </c>
      <c r="H51" s="23">
        <f t="shared" si="11"/>
        <v>28785.96076458722</v>
      </c>
      <c r="I51" s="5">
        <f t="shared" si="12"/>
        <v>70096.35097824347</v>
      </c>
      <c r="N51" s="5"/>
    </row>
    <row r="52" spans="1:14" x14ac:dyDescent="0.2">
      <c r="A52" s="5">
        <v>61</v>
      </c>
      <c r="B52" s="1">
        <f t="shared" si="8"/>
        <v>3.1916971323838421</v>
      </c>
      <c r="C52" s="5">
        <f t="shared" si="9"/>
        <v>66792.831540195082</v>
      </c>
      <c r="D52" s="5">
        <f t="shared" si="10"/>
        <v>63874.840142403955</v>
      </c>
      <c r="E52" s="5">
        <f t="shared" si="5"/>
        <v>54374.840142403955</v>
      </c>
      <c r="F52" s="5">
        <f t="shared" si="6"/>
        <v>20042.619320735284</v>
      </c>
      <c r="G52" s="5">
        <f t="shared" si="7"/>
        <v>43832.22082166867</v>
      </c>
      <c r="H52" s="23">
        <f t="shared" si="11"/>
        <v>29505.609783701908</v>
      </c>
      <c r="I52" s="5">
        <f t="shared" si="12"/>
        <v>71656.010847699567</v>
      </c>
      <c r="N52" s="5"/>
    </row>
    <row r="53" spans="1:14" x14ac:dyDescent="0.2">
      <c r="A53" s="5">
        <v>62</v>
      </c>
      <c r="B53" s="1">
        <f t="shared" si="8"/>
        <v>3.2714895606934378</v>
      </c>
      <c r="C53" s="5">
        <f t="shared" si="9"/>
        <v>68462.652328699958</v>
      </c>
      <c r="D53" s="5">
        <f t="shared" si="10"/>
        <v>65449.481145964055</v>
      </c>
      <c r="E53" s="5">
        <f t="shared" si="5"/>
        <v>55949.481145964055</v>
      </c>
      <c r="F53" s="5">
        <f t="shared" si="6"/>
        <v>20714.20370875367</v>
      </c>
      <c r="G53" s="5">
        <f t="shared" si="7"/>
        <v>44735.277437210389</v>
      </c>
      <c r="H53" s="23">
        <f t="shared" si="11"/>
        <v>30243.250028294453</v>
      </c>
      <c r="I53" s="5">
        <f t="shared" si="12"/>
        <v>73254.662213892065</v>
      </c>
      <c r="N53" s="5"/>
    </row>
    <row r="54" spans="1:14" x14ac:dyDescent="0.2">
      <c r="A54" s="5">
        <v>63</v>
      </c>
      <c r="B54" s="1">
        <f t="shared" si="8"/>
        <v>3.3532767997107733</v>
      </c>
      <c r="C54" s="5">
        <f t="shared" si="9"/>
        <v>70174.218636917431</v>
      </c>
      <c r="D54" s="5">
        <f t="shared" si="10"/>
        <v>67063.488174613129</v>
      </c>
      <c r="E54" s="5">
        <f t="shared" si="5"/>
        <v>57563.488174613129</v>
      </c>
      <c r="F54" s="5">
        <f t="shared" si="6"/>
        <v>21402.577706472497</v>
      </c>
      <c r="G54" s="5">
        <f t="shared" si="7"/>
        <v>45660.910468140632</v>
      </c>
      <c r="H54" s="23">
        <f t="shared" si="11"/>
        <v>30999.33127900181</v>
      </c>
      <c r="I54" s="5">
        <f t="shared" si="12"/>
        <v>74893.279864239332</v>
      </c>
      <c r="N54" s="5"/>
    </row>
    <row r="55" spans="1:14" x14ac:dyDescent="0.2">
      <c r="A55" s="5">
        <v>64</v>
      </c>
      <c r="B55" s="1">
        <f t="shared" si="8"/>
        <v>3.4371087197035428</v>
      </c>
      <c r="C55" s="5">
        <f t="shared" si="9"/>
        <v>71928.574102840386</v>
      </c>
      <c r="D55" s="5">
        <f t="shared" si="10"/>
        <v>68717.845378978483</v>
      </c>
      <c r="E55" s="5">
        <f t="shared" si="5"/>
        <v>59217.845378978483</v>
      </c>
      <c r="F55" s="5">
        <f t="shared" si="6"/>
        <v>22108.161054134325</v>
      </c>
      <c r="G55" s="5">
        <f t="shared" si="7"/>
        <v>46609.684324844158</v>
      </c>
      <c r="H55" s="23">
        <f t="shared" si="11"/>
        <v>31774.314560976858</v>
      </c>
      <c r="I55" s="5">
        <f t="shared" si="12"/>
        <v>76572.862955845339</v>
      </c>
      <c r="N55" s="5"/>
    </row>
    <row r="56" spans="1:14" x14ac:dyDescent="0.2">
      <c r="A56" s="5">
        <v>65</v>
      </c>
      <c r="B56" s="1">
        <f t="shared" si="8"/>
        <v>3.5230364376961316</v>
      </c>
      <c r="C56" s="5">
        <f t="shared" si="9"/>
        <v>73726.788455411399</v>
      </c>
      <c r="D56" s="5">
        <f t="shared" si="10"/>
        <v>70413.561513452936</v>
      </c>
      <c r="E56" s="5">
        <f t="shared" si="5"/>
        <v>60913.561513452936</v>
      </c>
      <c r="F56" s="5">
        <f t="shared" si="6"/>
        <v>22831.383985487679</v>
      </c>
      <c r="G56" s="5">
        <f t="shared" si="7"/>
        <v>47582.177527965257</v>
      </c>
      <c r="H56" s="23">
        <f t="shared" si="11"/>
        <v>32568.672425001281</v>
      </c>
      <c r="I56" s="5">
        <f t="shared" si="12"/>
        <v>78294.435624741469</v>
      </c>
      <c r="N56" s="5"/>
    </row>
    <row r="57" spans="1:14" x14ac:dyDescent="0.2">
      <c r="A57" s="5">
        <v>66</v>
      </c>
      <c r="C57" s="5"/>
      <c r="H57" s="22"/>
      <c r="I57" s="5"/>
      <c r="N57" s="5"/>
    </row>
    <row r="58" spans="1:14" x14ac:dyDescent="0.2">
      <c r="A58" s="5">
        <v>67</v>
      </c>
      <c r="C58" s="5"/>
      <c r="H58" s="22"/>
      <c r="I58" s="5"/>
      <c r="N58" s="5"/>
    </row>
    <row r="59" spans="1:14" x14ac:dyDescent="0.2">
      <c r="A59" s="5">
        <v>68</v>
      </c>
      <c r="H59" s="22"/>
      <c r="I59" s="5"/>
      <c r="N59" s="5"/>
    </row>
    <row r="60" spans="1:14" x14ac:dyDescent="0.2">
      <c r="A60" s="5">
        <v>69</v>
      </c>
      <c r="H60" s="22"/>
      <c r="I60" s="5"/>
      <c r="N60" s="5"/>
    </row>
    <row r="61" spans="1:14" x14ac:dyDescent="0.2">
      <c r="A61" s="5">
        <v>70</v>
      </c>
      <c r="H61" s="22"/>
      <c r="I61" s="5"/>
      <c r="N61" s="5"/>
    </row>
    <row r="62" spans="1:14" x14ac:dyDescent="0.2">
      <c r="A62" s="5">
        <v>71</v>
      </c>
      <c r="H62" s="22"/>
      <c r="I62" s="5"/>
      <c r="N62" s="5"/>
    </row>
    <row r="63" spans="1:14" x14ac:dyDescent="0.2">
      <c r="A63" s="5">
        <v>72</v>
      </c>
      <c r="H63" s="22"/>
      <c r="N63" s="5"/>
    </row>
    <row r="64" spans="1:14" x14ac:dyDescent="0.2">
      <c r="A64" s="5">
        <v>73</v>
      </c>
      <c r="H64" s="22"/>
      <c r="N64" s="5"/>
    </row>
    <row r="65" spans="1:14" x14ac:dyDescent="0.2">
      <c r="A65" s="5">
        <v>74</v>
      </c>
      <c r="H65" s="22"/>
      <c r="N65" s="5"/>
    </row>
    <row r="66" spans="1:14" x14ac:dyDescent="0.2">
      <c r="A66" s="5">
        <v>75</v>
      </c>
      <c r="H66" s="22"/>
      <c r="N66" s="5"/>
    </row>
    <row r="67" spans="1:14" x14ac:dyDescent="0.2">
      <c r="A67" s="5">
        <v>76</v>
      </c>
      <c r="H67" s="22"/>
      <c r="N67" s="5"/>
    </row>
    <row r="68" spans="1:14" x14ac:dyDescent="0.2">
      <c r="A68" s="5">
        <v>77</v>
      </c>
      <c r="H68" s="22"/>
      <c r="N68" s="5"/>
    </row>
    <row r="69" spans="1:14" x14ac:dyDescent="0.2">
      <c r="A69" s="5">
        <v>78</v>
      </c>
      <c r="H69" s="22"/>
      <c r="N69" s="5"/>
    </row>
    <row r="70" spans="1:14" x14ac:dyDescent="0.2">
      <c r="A70" s="5">
        <v>79</v>
      </c>
      <c r="H70" s="22"/>
    </row>
    <row r="71" spans="1:14" x14ac:dyDescent="0.2">
      <c r="A71" s="5">
        <v>80</v>
      </c>
      <c r="H71" s="22"/>
    </row>
    <row r="72" spans="1:14" x14ac:dyDescent="0.2">
      <c r="A72" s="5">
        <v>81</v>
      </c>
      <c r="H72" s="22"/>
    </row>
    <row r="73" spans="1:14" x14ac:dyDescent="0.2">
      <c r="A73" s="5">
        <v>82</v>
      </c>
      <c r="H73" s="22"/>
    </row>
    <row r="74" spans="1:14" x14ac:dyDescent="0.2">
      <c r="A74" s="5">
        <v>83</v>
      </c>
      <c r="H74" s="22"/>
    </row>
    <row r="75" spans="1:14" x14ac:dyDescent="0.2">
      <c r="A75" s="5">
        <v>84</v>
      </c>
      <c r="H75" s="22"/>
    </row>
    <row r="76" spans="1:14" x14ac:dyDescent="0.2">
      <c r="A76" s="5">
        <v>85</v>
      </c>
      <c r="H76" s="22"/>
    </row>
    <row r="77" spans="1:14" x14ac:dyDescent="0.2">
      <c r="A77" s="5">
        <v>86</v>
      </c>
      <c r="H77" s="22"/>
    </row>
    <row r="78" spans="1:14" x14ac:dyDescent="0.2">
      <c r="A78" s="5">
        <v>87</v>
      </c>
      <c r="H78" s="22"/>
    </row>
    <row r="79" spans="1:14" x14ac:dyDescent="0.2">
      <c r="A79" s="5">
        <v>88</v>
      </c>
      <c r="H79" s="22"/>
    </row>
    <row r="80" spans="1:14" x14ac:dyDescent="0.2">
      <c r="A80" s="5">
        <v>89</v>
      </c>
      <c r="H80" s="22"/>
    </row>
    <row r="81" spans="1:8" x14ac:dyDescent="0.2">
      <c r="A81" s="5">
        <v>90</v>
      </c>
      <c r="H81" s="22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B2" sqref="B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Meta!A3+6</f>
        <v>15</v>
      </c>
      <c r="C2" s="8">
        <f>Meta!B3</f>
        <v>43791</v>
      </c>
      <c r="D2" s="8">
        <f>Meta!C3</f>
        <v>19345</v>
      </c>
      <c r="E2" s="1">
        <f>Meta!D3</f>
        <v>5.3999999999999999E-2</v>
      </c>
      <c r="F2" s="1">
        <f>Meta!H3</f>
        <v>1.978852107996969</v>
      </c>
      <c r="G2" s="1">
        <f>Meta!E3</f>
        <v>0.98599999999999999</v>
      </c>
      <c r="H2" s="1">
        <f>Meta!F3</f>
        <v>1</v>
      </c>
      <c r="I2" s="1">
        <f>Meta!D2</f>
        <v>5.7000000000000002E-2</v>
      </c>
      <c r="J2" s="14"/>
      <c r="K2" s="13">
        <f>IRR(O5:O69)+1</f>
        <v>1.0488220128005343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B5" s="1">
        <v>1</v>
      </c>
      <c r="C5" s="5">
        <f>0.1*Grade8!C5</f>
        <v>2092.705816679676</v>
      </c>
      <c r="D5" s="5">
        <f>IF(A5&lt;startage,1,0)*(C5*(1-initialunempprob))+IF(A5=startage,1,0)*(C5*(1-unempprob))+IF(A5&gt;startage,1,0)*(C5*(1-unempprob)+unempprob*300*52)</f>
        <v>1973.4215851289343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150.96675126236349</v>
      </c>
      <c r="G5" s="5">
        <f>D5-F5</f>
        <v>1822.4548338665709</v>
      </c>
      <c r="H5" s="23">
        <f>0.1*Grade8!H5</f>
        <v>924.44892356263472</v>
      </c>
      <c r="I5" s="5">
        <f t="shared" ref="I5:I36" si="0">G5+IF(A5&lt;startage,1,0)*(H5*(1-initialunempprob))+IF(A5&gt;=startage,1,0)*(H5*(1-unempprob))</f>
        <v>2694.2101687861355</v>
      </c>
      <c r="J5" s="23">
        <f>0.05*feel*Grade8!G5</f>
        <v>225.27392126180726</v>
      </c>
      <c r="K5" s="23">
        <f t="shared" ref="K5:K36" si="1">IF(A5&gt;=startage,1,0)*0.002*G5</f>
        <v>0</v>
      </c>
      <c r="L5" s="23">
        <f>hstuition</f>
        <v>0</v>
      </c>
      <c r="M5" s="23">
        <f>I5+K5</f>
        <v>2694.2101687861355</v>
      </c>
      <c r="N5" s="23">
        <f>J5+L5+Grade8!I5</f>
        <v>25033.821646300825</v>
      </c>
      <c r="O5" s="23">
        <f t="shared" ref="O5:O36" si="2">IF(A5&lt;startage,1,0)*(M5-N5)+IF(A5&gt;=startage,1,0)*(completionprob*(part*(I5-N5)+K5))</f>
        <v>-22339.611477514689</v>
      </c>
      <c r="P5" s="23">
        <f t="shared" ref="P5:P36" si="3">O5/return^(A5-startage+1)</f>
        <v>-22339.611477514689</v>
      </c>
      <c r="Q5" s="23"/>
    </row>
    <row r="6" spans="1:17" x14ac:dyDescent="0.2">
      <c r="A6" s="5">
        <v>15</v>
      </c>
      <c r="B6" s="1">
        <f t="shared" ref="B6:B36" si="4">(1+experiencepremium)^(A6-startage)</f>
        <v>1</v>
      </c>
      <c r="C6" s="5">
        <f t="shared" ref="C6:C36" si="5">pretaxincome*B6/expnorm</f>
        <v>22129.496096767973</v>
      </c>
      <c r="D6" s="5">
        <f t="shared" ref="D6:D36" si="6">IF(A6&lt;startage,1,0)*(C6*(1-initialunempprob))+IF(A6=startage,1,0)*(C6*(1-unempprob))+IF(A6&gt;startage,1,0)*(C6*(1-unempprob)+unempprob*300*52)</f>
        <v>20934.503307542502</v>
      </c>
      <c r="E6" s="5">
        <f t="shared" ref="E6:E56" si="7">IF(D6-9500&gt;0,1,0)*(D6-9500)</f>
        <v>11434.503307542502</v>
      </c>
      <c r="F6" s="5">
        <f t="shared" ref="F6:F56" si="8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4035.1153299126267</v>
      </c>
      <c r="G6" s="5">
        <f t="shared" ref="G6:G56" si="9">D6-F6</f>
        <v>16899.387977629875</v>
      </c>
      <c r="H6" s="23">
        <f t="shared" ref="H6:H37" si="10">benefits*B6/expnorm</f>
        <v>9775.8695163841076</v>
      </c>
      <c r="I6" s="5">
        <f t="shared" si="0"/>
        <v>26147.360540129241</v>
      </c>
      <c r="J6" s="23"/>
      <c r="K6" s="23">
        <f t="shared" si="1"/>
        <v>33.79877595525975</v>
      </c>
      <c r="L6" s="23"/>
      <c r="M6" s="23">
        <f t="shared" ref="M6:M69" si="11">I6+K6</f>
        <v>26181.1593160845</v>
      </c>
      <c r="N6" s="23">
        <f>J6+L6+Grade8!I6</f>
        <v>25957.63761816499</v>
      </c>
      <c r="O6" s="23">
        <f t="shared" si="2"/>
        <v>220.39239414863701</v>
      </c>
      <c r="P6" s="23">
        <f t="shared" si="3"/>
        <v>210.13326518591234</v>
      </c>
      <c r="Q6" s="23"/>
    </row>
    <row r="7" spans="1:17" x14ac:dyDescent="0.2">
      <c r="A7" s="5">
        <v>16</v>
      </c>
      <c r="B7" s="1">
        <f t="shared" si="4"/>
        <v>1.0249999999999999</v>
      </c>
      <c r="C7" s="5">
        <f t="shared" si="5"/>
        <v>22682.733499187168</v>
      </c>
      <c r="D7" s="5">
        <f t="shared" si="6"/>
        <v>22300.265890231061</v>
      </c>
      <c r="E7" s="5">
        <f t="shared" si="7"/>
        <v>12800.265890231061</v>
      </c>
      <c r="F7" s="5">
        <f t="shared" si="8"/>
        <v>4481.0368131604409</v>
      </c>
      <c r="G7" s="5">
        <f t="shared" si="9"/>
        <v>17819.22907707062</v>
      </c>
      <c r="H7" s="23">
        <f t="shared" si="10"/>
        <v>10020.266254293711</v>
      </c>
      <c r="I7" s="5">
        <f t="shared" si="0"/>
        <v>27298.40095363247</v>
      </c>
      <c r="J7" s="23"/>
      <c r="K7" s="23">
        <f t="shared" si="1"/>
        <v>35.63845815414124</v>
      </c>
      <c r="L7" s="23"/>
      <c r="M7" s="23">
        <f t="shared" si="11"/>
        <v>27334.039411786613</v>
      </c>
      <c r="N7" s="23">
        <f>J7+L7+Grade8!I7</f>
        <v>26521.606653619117</v>
      </c>
      <c r="O7" s="23">
        <f t="shared" si="2"/>
        <v>801.05869955314915</v>
      </c>
      <c r="P7" s="23">
        <f t="shared" si="3"/>
        <v>728.21690016554373</v>
      </c>
      <c r="Q7" s="23"/>
    </row>
    <row r="8" spans="1:17" x14ac:dyDescent="0.2">
      <c r="A8" s="5">
        <v>17</v>
      </c>
      <c r="B8" s="1">
        <f t="shared" si="4"/>
        <v>1.0506249999999999</v>
      </c>
      <c r="C8" s="5">
        <f t="shared" si="5"/>
        <v>23249.801836666851</v>
      </c>
      <c r="D8" s="5">
        <f t="shared" si="6"/>
        <v>22836.712537486841</v>
      </c>
      <c r="E8" s="5">
        <f t="shared" si="7"/>
        <v>13336.712537486841</v>
      </c>
      <c r="F8" s="5">
        <f t="shared" si="8"/>
        <v>4656.1866434894537</v>
      </c>
      <c r="G8" s="5">
        <f t="shared" si="9"/>
        <v>18180.525893997386</v>
      </c>
      <c r="H8" s="23">
        <f t="shared" si="10"/>
        <v>10270.772910651051</v>
      </c>
      <c r="I8" s="5">
        <f t="shared" si="0"/>
        <v>27896.67706747328</v>
      </c>
      <c r="J8" s="23"/>
      <c r="K8" s="23">
        <f t="shared" si="1"/>
        <v>36.361051787994775</v>
      </c>
      <c r="L8" s="23"/>
      <c r="M8" s="23">
        <f t="shared" si="11"/>
        <v>27933.038119261273</v>
      </c>
      <c r="N8" s="23">
        <f>J8+L8+Grade8!I8</f>
        <v>27099.674914959593</v>
      </c>
      <c r="O8" s="23">
        <f t="shared" si="2"/>
        <v>821.69611944145845</v>
      </c>
      <c r="P8" s="23">
        <f t="shared" si="3"/>
        <v>712.20637141722091</v>
      </c>
      <c r="Q8" s="23"/>
    </row>
    <row r="9" spans="1:17" x14ac:dyDescent="0.2">
      <c r="A9" s="5">
        <v>18</v>
      </c>
      <c r="B9" s="1">
        <f t="shared" si="4"/>
        <v>1.0768906249999999</v>
      </c>
      <c r="C9" s="5">
        <f t="shared" si="5"/>
        <v>23831.04688258352</v>
      </c>
      <c r="D9" s="5">
        <f t="shared" si="6"/>
        <v>23386.570350924008</v>
      </c>
      <c r="E9" s="5">
        <f t="shared" si="7"/>
        <v>13886.570350924008</v>
      </c>
      <c r="F9" s="5">
        <f t="shared" si="8"/>
        <v>4835.7152195766885</v>
      </c>
      <c r="G9" s="5">
        <f t="shared" si="9"/>
        <v>18550.855131347322</v>
      </c>
      <c r="H9" s="23">
        <f t="shared" si="10"/>
        <v>10527.542233417327</v>
      </c>
      <c r="I9" s="5">
        <f t="shared" si="0"/>
        <v>28509.91008416011</v>
      </c>
      <c r="J9" s="23"/>
      <c r="K9" s="23">
        <f t="shared" si="1"/>
        <v>37.101710262694645</v>
      </c>
      <c r="L9" s="23"/>
      <c r="M9" s="23">
        <f t="shared" si="11"/>
        <v>28547.011794422804</v>
      </c>
      <c r="N9" s="23">
        <f>J9+L9+Grade8!I9</f>
        <v>27692.194882833581</v>
      </c>
      <c r="O9" s="23">
        <f t="shared" si="2"/>
        <v>842.84947482697498</v>
      </c>
      <c r="P9" s="23">
        <f t="shared" si="3"/>
        <v>696.53484167536976</v>
      </c>
      <c r="Q9" s="23"/>
    </row>
    <row r="10" spans="1:17" x14ac:dyDescent="0.2">
      <c r="A10" s="5">
        <v>19</v>
      </c>
      <c r="B10" s="1">
        <f t="shared" si="4"/>
        <v>1.1038128906249998</v>
      </c>
      <c r="C10" s="5">
        <f t="shared" si="5"/>
        <v>24426.823054648106</v>
      </c>
      <c r="D10" s="5">
        <f t="shared" si="6"/>
        <v>23950.174609697107</v>
      </c>
      <c r="E10" s="5">
        <f t="shared" si="7"/>
        <v>14450.174609697107</v>
      </c>
      <c r="F10" s="5">
        <f t="shared" si="8"/>
        <v>5019.7320100661054</v>
      </c>
      <c r="G10" s="5">
        <f t="shared" si="9"/>
        <v>18930.442599631002</v>
      </c>
      <c r="H10" s="23">
        <f t="shared" si="10"/>
        <v>10790.730789252761</v>
      </c>
      <c r="I10" s="5">
        <f t="shared" si="0"/>
        <v>29138.473926264112</v>
      </c>
      <c r="J10" s="23"/>
      <c r="K10" s="23">
        <f t="shared" si="1"/>
        <v>37.860885199262007</v>
      </c>
      <c r="L10" s="23"/>
      <c r="M10" s="23">
        <f t="shared" si="11"/>
        <v>29176.334811463374</v>
      </c>
      <c r="N10" s="23">
        <f>J10+L10+Grade8!I10</f>
        <v>28299.527849904422</v>
      </c>
      <c r="O10" s="23">
        <f t="shared" si="2"/>
        <v>864.53166409712742</v>
      </c>
      <c r="P10" s="23">
        <f t="shared" si="3"/>
        <v>681.19575865669913</v>
      </c>
      <c r="Q10" s="23"/>
    </row>
    <row r="11" spans="1:17" x14ac:dyDescent="0.2">
      <c r="A11" s="5">
        <v>20</v>
      </c>
      <c r="B11" s="1">
        <f t="shared" si="4"/>
        <v>1.1314082128906247</v>
      </c>
      <c r="C11" s="5">
        <f t="shared" si="5"/>
        <v>25037.493631014306</v>
      </c>
      <c r="D11" s="5">
        <f t="shared" si="6"/>
        <v>24527.868974939534</v>
      </c>
      <c r="E11" s="5">
        <f t="shared" si="7"/>
        <v>15027.868974939534</v>
      </c>
      <c r="F11" s="5">
        <f t="shared" si="8"/>
        <v>5208.3492203177575</v>
      </c>
      <c r="G11" s="5">
        <f t="shared" si="9"/>
        <v>19319.519754621775</v>
      </c>
      <c r="H11" s="23">
        <f t="shared" si="10"/>
        <v>11060.499058984078</v>
      </c>
      <c r="I11" s="5">
        <f t="shared" si="0"/>
        <v>29782.751864420712</v>
      </c>
      <c r="J11" s="23"/>
      <c r="K11" s="23">
        <f t="shared" si="1"/>
        <v>38.639039509243553</v>
      </c>
      <c r="L11" s="23"/>
      <c r="M11" s="23">
        <f t="shared" si="11"/>
        <v>29821.390903929954</v>
      </c>
      <c r="N11" s="23">
        <f>J11+L11+Grade8!I11</f>
        <v>28922.04414115203</v>
      </c>
      <c r="O11" s="23">
        <f t="shared" si="2"/>
        <v>886.75590809903497</v>
      </c>
      <c r="P11" s="23">
        <f t="shared" si="3"/>
        <v>666.18266548808049</v>
      </c>
      <c r="Q11" s="23"/>
    </row>
    <row r="12" spans="1:17" x14ac:dyDescent="0.2">
      <c r="A12" s="5">
        <v>21</v>
      </c>
      <c r="B12" s="1">
        <f t="shared" si="4"/>
        <v>1.1596934182128902</v>
      </c>
      <c r="C12" s="5">
        <f t="shared" si="5"/>
        <v>25663.430971789661</v>
      </c>
      <c r="D12" s="5">
        <f t="shared" si="6"/>
        <v>25120.00569931302</v>
      </c>
      <c r="E12" s="5">
        <f t="shared" si="7"/>
        <v>15620.00569931302</v>
      </c>
      <c r="F12" s="5">
        <f t="shared" si="8"/>
        <v>5401.6818608257008</v>
      </c>
      <c r="G12" s="5">
        <f t="shared" si="9"/>
        <v>19718.323838487318</v>
      </c>
      <c r="H12" s="23">
        <f t="shared" si="10"/>
        <v>11337.01153545868</v>
      </c>
      <c r="I12" s="5">
        <f t="shared" si="0"/>
        <v>30443.136751031227</v>
      </c>
      <c r="J12" s="23"/>
      <c r="K12" s="23">
        <f t="shared" si="1"/>
        <v>39.436647676974637</v>
      </c>
      <c r="L12" s="23"/>
      <c r="M12" s="23">
        <f t="shared" si="11"/>
        <v>30482.573398708202</v>
      </c>
      <c r="N12" s="23">
        <f>J12+L12+Grade8!I12</f>
        <v>29560.123339680831</v>
      </c>
      <c r="O12" s="23">
        <f t="shared" si="2"/>
        <v>909.53575820098695</v>
      </c>
      <c r="P12" s="23">
        <f t="shared" si="3"/>
        <v>651.48920102579837</v>
      </c>
      <c r="Q12" s="23"/>
    </row>
    <row r="13" spans="1:17" x14ac:dyDescent="0.2">
      <c r="A13" s="5">
        <v>22</v>
      </c>
      <c r="B13" s="1">
        <f t="shared" si="4"/>
        <v>1.1886857536682125</v>
      </c>
      <c r="C13" s="5">
        <f t="shared" si="5"/>
        <v>26305.016746084402</v>
      </c>
      <c r="D13" s="5">
        <f t="shared" si="6"/>
        <v>25726.945841795845</v>
      </c>
      <c r="E13" s="5">
        <f t="shared" si="7"/>
        <v>16226.945841795845</v>
      </c>
      <c r="F13" s="5">
        <f t="shared" si="8"/>
        <v>5599.8478173463436</v>
      </c>
      <c r="G13" s="5">
        <f t="shared" si="9"/>
        <v>20127.0980244495</v>
      </c>
      <c r="H13" s="23">
        <f t="shared" si="10"/>
        <v>11620.436823845146</v>
      </c>
      <c r="I13" s="5">
        <f t="shared" si="0"/>
        <v>31120.031259807009</v>
      </c>
      <c r="J13" s="23"/>
      <c r="K13" s="23">
        <f t="shared" si="1"/>
        <v>40.254196048899004</v>
      </c>
      <c r="L13" s="23"/>
      <c r="M13" s="23">
        <f t="shared" si="11"/>
        <v>31160.285455855908</v>
      </c>
      <c r="N13" s="23">
        <f>J13+L13+Grade8!I13</f>
        <v>30214.154518172843</v>
      </c>
      <c r="O13" s="23">
        <f t="shared" si="2"/>
        <v>932.88510455550124</v>
      </c>
      <c r="P13" s="23">
        <f t="shared" si="3"/>
        <v>637.10910005184576</v>
      </c>
      <c r="Q13" s="23"/>
    </row>
    <row r="14" spans="1:17" x14ac:dyDescent="0.2">
      <c r="A14" s="5">
        <v>23</v>
      </c>
      <c r="B14" s="1">
        <f t="shared" si="4"/>
        <v>1.2184028975099177</v>
      </c>
      <c r="C14" s="5">
        <f t="shared" si="5"/>
        <v>26962.642164736513</v>
      </c>
      <c r="D14" s="5">
        <f t="shared" si="6"/>
        <v>26349.059487840743</v>
      </c>
      <c r="E14" s="5">
        <f t="shared" si="7"/>
        <v>16849.059487840743</v>
      </c>
      <c r="F14" s="5">
        <f t="shared" si="8"/>
        <v>5802.9679227800025</v>
      </c>
      <c r="G14" s="5">
        <f t="shared" si="9"/>
        <v>20546.091565060742</v>
      </c>
      <c r="H14" s="23">
        <f t="shared" si="10"/>
        <v>11910.947744441273</v>
      </c>
      <c r="I14" s="5">
        <f t="shared" si="0"/>
        <v>31813.848131302184</v>
      </c>
      <c r="J14" s="23"/>
      <c r="K14" s="23">
        <f t="shared" si="1"/>
        <v>41.092183130121484</v>
      </c>
      <c r="L14" s="23"/>
      <c r="M14" s="23">
        <f t="shared" si="11"/>
        <v>31854.940314432304</v>
      </c>
      <c r="N14" s="23">
        <f>J14+L14+Grade8!I14</f>
        <v>30884.536476127167</v>
      </c>
      <c r="O14" s="23">
        <f t="shared" si="2"/>
        <v>956.81818456886674</v>
      </c>
      <c r="P14" s="23">
        <f t="shared" si="3"/>
        <v>623.03619335534393</v>
      </c>
      <c r="Q14" s="23"/>
    </row>
    <row r="15" spans="1:17" x14ac:dyDescent="0.2">
      <c r="A15" s="5">
        <v>24</v>
      </c>
      <c r="B15" s="1">
        <f t="shared" si="4"/>
        <v>1.2488629699476654</v>
      </c>
      <c r="C15" s="5">
        <f t="shared" si="5"/>
        <v>27636.708218854921</v>
      </c>
      <c r="D15" s="5">
        <f t="shared" si="6"/>
        <v>26986.725975036756</v>
      </c>
      <c r="E15" s="5">
        <f t="shared" si="7"/>
        <v>17486.725975036756</v>
      </c>
      <c r="F15" s="5">
        <f t="shared" si="8"/>
        <v>6011.1660308495011</v>
      </c>
      <c r="G15" s="5">
        <f t="shared" si="9"/>
        <v>20975.559944187255</v>
      </c>
      <c r="H15" s="23">
        <f t="shared" si="10"/>
        <v>12208.721438052304</v>
      </c>
      <c r="I15" s="5">
        <f t="shared" si="0"/>
        <v>32525.010424584732</v>
      </c>
      <c r="J15" s="23"/>
      <c r="K15" s="23">
        <f t="shared" si="1"/>
        <v>41.951119888374507</v>
      </c>
      <c r="L15" s="23"/>
      <c r="M15" s="23">
        <f t="shared" si="11"/>
        <v>32566.961544473106</v>
      </c>
      <c r="N15" s="23">
        <f>J15+L15+Grade8!I15</f>
        <v>31571.677983030349</v>
      </c>
      <c r="O15" s="23">
        <f t="shared" si="2"/>
        <v>981.34959158255879</v>
      </c>
      <c r="P15" s="23">
        <f t="shared" si="3"/>
        <v>609.26440770699708</v>
      </c>
      <c r="Q15" s="23"/>
    </row>
    <row r="16" spans="1:17" x14ac:dyDescent="0.2">
      <c r="A16" s="5">
        <v>25</v>
      </c>
      <c r="B16" s="1">
        <f t="shared" si="4"/>
        <v>1.2800845441963571</v>
      </c>
      <c r="C16" s="5">
        <f t="shared" si="5"/>
        <v>28327.625924326294</v>
      </c>
      <c r="D16" s="5">
        <f t="shared" si="6"/>
        <v>27640.334124412675</v>
      </c>
      <c r="E16" s="5">
        <f t="shared" si="7"/>
        <v>18140.334124412675</v>
      </c>
      <c r="F16" s="5">
        <f t="shared" si="8"/>
        <v>6224.5690916207386</v>
      </c>
      <c r="G16" s="5">
        <f t="shared" si="9"/>
        <v>21415.765032791936</v>
      </c>
      <c r="H16" s="23">
        <f t="shared" si="10"/>
        <v>12513.939474003611</v>
      </c>
      <c r="I16" s="5">
        <f t="shared" si="0"/>
        <v>33253.951775199355</v>
      </c>
      <c r="J16" s="23"/>
      <c r="K16" s="23">
        <f t="shared" si="1"/>
        <v>42.831530065583877</v>
      </c>
      <c r="L16" s="23"/>
      <c r="M16" s="23">
        <f t="shared" si="11"/>
        <v>33296.783305264937</v>
      </c>
      <c r="N16" s="23">
        <f>J16+L16+Grade8!I16</f>
        <v>32275.9980276061</v>
      </c>
      <c r="O16" s="23">
        <f t="shared" si="2"/>
        <v>1006.4942837716158</v>
      </c>
      <c r="P16" s="23">
        <f t="shared" si="3"/>
        <v>595.7877657337541</v>
      </c>
      <c r="Q16" s="23"/>
    </row>
    <row r="17" spans="1:17" x14ac:dyDescent="0.2">
      <c r="A17" s="5">
        <v>26</v>
      </c>
      <c r="B17" s="1">
        <f t="shared" si="4"/>
        <v>1.312086657801266</v>
      </c>
      <c r="C17" s="5">
        <f t="shared" si="5"/>
        <v>29035.816572434451</v>
      </c>
      <c r="D17" s="5">
        <f t="shared" si="6"/>
        <v>28310.282477522989</v>
      </c>
      <c r="E17" s="5">
        <f t="shared" si="7"/>
        <v>18810.282477522989</v>
      </c>
      <c r="F17" s="5">
        <f t="shared" si="8"/>
        <v>6443.3072289112561</v>
      </c>
      <c r="G17" s="5">
        <f t="shared" si="9"/>
        <v>21866.975248611732</v>
      </c>
      <c r="H17" s="23">
        <f t="shared" si="10"/>
        <v>12826.7879608537</v>
      </c>
      <c r="I17" s="5">
        <f t="shared" si="0"/>
        <v>34001.116659579333</v>
      </c>
      <c r="J17" s="23"/>
      <c r="K17" s="23">
        <f t="shared" si="1"/>
        <v>43.733950497223468</v>
      </c>
      <c r="L17" s="23"/>
      <c r="M17" s="23">
        <f t="shared" si="11"/>
        <v>34044.850610076559</v>
      </c>
      <c r="N17" s="23">
        <f>J17+L17+Grade8!I17</f>
        <v>32997.92607329625</v>
      </c>
      <c r="O17" s="23">
        <f t="shared" si="2"/>
        <v>1032.2675932653819</v>
      </c>
      <c r="P17" s="23">
        <f t="shared" si="3"/>
        <v>582.60038570062284</v>
      </c>
      <c r="Q17" s="23"/>
    </row>
    <row r="18" spans="1:17" x14ac:dyDescent="0.2">
      <c r="A18" s="5">
        <v>27</v>
      </c>
      <c r="B18" s="1">
        <f t="shared" si="4"/>
        <v>1.3448888242462975</v>
      </c>
      <c r="C18" s="5">
        <f t="shared" si="5"/>
        <v>29761.711986745308</v>
      </c>
      <c r="D18" s="5">
        <f t="shared" si="6"/>
        <v>28996.979539461059</v>
      </c>
      <c r="E18" s="5">
        <f t="shared" si="7"/>
        <v>19496.979539461059</v>
      </c>
      <c r="F18" s="5">
        <f t="shared" si="8"/>
        <v>6667.5138196340358</v>
      </c>
      <c r="G18" s="5">
        <f t="shared" si="9"/>
        <v>22329.465719827022</v>
      </c>
      <c r="H18" s="23">
        <f t="shared" si="10"/>
        <v>13147.457659875043</v>
      </c>
      <c r="I18" s="5">
        <f t="shared" si="0"/>
        <v>34766.960666068815</v>
      </c>
      <c r="J18" s="23"/>
      <c r="K18" s="23">
        <f t="shared" si="1"/>
        <v>44.658931439654047</v>
      </c>
      <c r="L18" s="23"/>
      <c r="M18" s="23">
        <f t="shared" si="11"/>
        <v>34811.61959750847</v>
      </c>
      <c r="N18" s="23">
        <f>J18+L18+Grade8!I18</f>
        <v>33737.902320128655</v>
      </c>
      <c r="O18" s="23">
        <f t="shared" si="2"/>
        <v>1058.6852354964972</v>
      </c>
      <c r="P18" s="23">
        <f t="shared" si="3"/>
        <v>569.69648120637964</v>
      </c>
      <c r="Q18" s="23"/>
    </row>
    <row r="19" spans="1:17" x14ac:dyDescent="0.2">
      <c r="A19" s="5">
        <v>28</v>
      </c>
      <c r="B19" s="1">
        <f t="shared" si="4"/>
        <v>1.3785110448524549</v>
      </c>
      <c r="C19" s="5">
        <f t="shared" si="5"/>
        <v>30505.754786413941</v>
      </c>
      <c r="D19" s="5">
        <f t="shared" si="6"/>
        <v>29700.844027947587</v>
      </c>
      <c r="E19" s="5">
        <f t="shared" si="7"/>
        <v>20200.844027947587</v>
      </c>
      <c r="F19" s="5">
        <f t="shared" si="8"/>
        <v>6897.3255751248871</v>
      </c>
      <c r="G19" s="5">
        <f t="shared" si="9"/>
        <v>22803.5184528227</v>
      </c>
      <c r="H19" s="23">
        <f t="shared" si="10"/>
        <v>13476.144101371918</v>
      </c>
      <c r="I19" s="5">
        <f t="shared" si="0"/>
        <v>35551.950772720535</v>
      </c>
      <c r="J19" s="23"/>
      <c r="K19" s="23">
        <f t="shared" si="1"/>
        <v>45.607036905645401</v>
      </c>
      <c r="L19" s="23"/>
      <c r="M19" s="23">
        <f t="shared" si="11"/>
        <v>35597.557809626182</v>
      </c>
      <c r="N19" s="23">
        <f>J19+L19+Grade8!I19</f>
        <v>34496.377973131865</v>
      </c>
      <c r="O19" s="23">
        <f t="shared" si="2"/>
        <v>1085.7633187833949</v>
      </c>
      <c r="P19" s="23">
        <f t="shared" si="3"/>
        <v>557.07036079911688</v>
      </c>
      <c r="Q19" s="23"/>
    </row>
    <row r="20" spans="1:17" x14ac:dyDescent="0.2">
      <c r="A20" s="5">
        <v>29</v>
      </c>
      <c r="B20" s="1">
        <f t="shared" si="4"/>
        <v>1.4129738209737661</v>
      </c>
      <c r="C20" s="5">
        <f t="shared" si="5"/>
        <v>31268.398656074285</v>
      </c>
      <c r="D20" s="5">
        <f t="shared" si="6"/>
        <v>30422.305128646272</v>
      </c>
      <c r="E20" s="5">
        <f t="shared" si="7"/>
        <v>20922.305128646272</v>
      </c>
      <c r="F20" s="5">
        <f t="shared" si="8"/>
        <v>7132.8826245030077</v>
      </c>
      <c r="G20" s="5">
        <f t="shared" si="9"/>
        <v>23289.422504143266</v>
      </c>
      <c r="H20" s="23">
        <f t="shared" si="10"/>
        <v>13813.047703906215</v>
      </c>
      <c r="I20" s="5">
        <f t="shared" si="0"/>
        <v>36356.565632038546</v>
      </c>
      <c r="J20" s="23"/>
      <c r="K20" s="23">
        <f t="shared" si="1"/>
        <v>46.578845008286535</v>
      </c>
      <c r="L20" s="23"/>
      <c r="M20" s="23">
        <f t="shared" si="11"/>
        <v>36403.14447704683</v>
      </c>
      <c r="N20" s="23">
        <f>J20+L20+Grade8!I20</f>
        <v>35273.815517460171</v>
      </c>
      <c r="O20" s="23">
        <f t="shared" si="2"/>
        <v>1113.5183541524486</v>
      </c>
      <c r="P20" s="23">
        <f t="shared" si="3"/>
        <v>544.71642751767206</v>
      </c>
      <c r="Q20" s="23"/>
    </row>
    <row r="21" spans="1:17" x14ac:dyDescent="0.2">
      <c r="A21" s="5">
        <v>30</v>
      </c>
      <c r="B21" s="1">
        <f t="shared" si="4"/>
        <v>1.4482981664981105</v>
      </c>
      <c r="C21" s="5">
        <f t="shared" si="5"/>
        <v>32050.108622476149</v>
      </c>
      <c r="D21" s="5">
        <f t="shared" si="6"/>
        <v>31161.802756862438</v>
      </c>
      <c r="E21" s="5">
        <f t="shared" si="7"/>
        <v>21661.802756862438</v>
      </c>
      <c r="F21" s="5">
        <f t="shared" si="8"/>
        <v>7374.3286001155866</v>
      </c>
      <c r="G21" s="5">
        <f t="shared" si="9"/>
        <v>23787.474156746852</v>
      </c>
      <c r="H21" s="23">
        <f t="shared" si="10"/>
        <v>14158.373896503872</v>
      </c>
      <c r="I21" s="5">
        <f t="shared" si="0"/>
        <v>37181.295862839514</v>
      </c>
      <c r="J21" s="23"/>
      <c r="K21" s="23">
        <f t="shared" si="1"/>
        <v>47.574948313493707</v>
      </c>
      <c r="L21" s="23"/>
      <c r="M21" s="23">
        <f t="shared" si="11"/>
        <v>37228.870811153007</v>
      </c>
      <c r="N21" s="23">
        <f>J21+L21+Grade8!I21</f>
        <v>36070.689000396669</v>
      </c>
      <c r="O21" s="23">
        <f t="shared" si="2"/>
        <v>1141.9672654057495</v>
      </c>
      <c r="P21" s="23">
        <f t="shared" si="3"/>
        <v>532.62917836446763</v>
      </c>
      <c r="Q21" s="23"/>
    </row>
    <row r="22" spans="1:17" x14ac:dyDescent="0.2">
      <c r="A22" s="5">
        <v>31</v>
      </c>
      <c r="B22" s="1">
        <f t="shared" si="4"/>
        <v>1.4845056206605631</v>
      </c>
      <c r="C22" s="5">
        <f t="shared" si="5"/>
        <v>32851.361338038048</v>
      </c>
      <c r="D22" s="5">
        <f t="shared" si="6"/>
        <v>31919.787825783995</v>
      </c>
      <c r="E22" s="5">
        <f t="shared" si="7"/>
        <v>22419.787825783995</v>
      </c>
      <c r="F22" s="5">
        <f t="shared" si="8"/>
        <v>7621.8107251184738</v>
      </c>
      <c r="G22" s="5">
        <f t="shared" si="9"/>
        <v>24297.977100665521</v>
      </c>
      <c r="H22" s="23">
        <f t="shared" si="10"/>
        <v>14512.333243916468</v>
      </c>
      <c r="I22" s="5">
        <f t="shared" si="0"/>
        <v>38026.644349410497</v>
      </c>
      <c r="J22" s="23"/>
      <c r="K22" s="23">
        <f t="shared" si="1"/>
        <v>48.59595420133104</v>
      </c>
      <c r="L22" s="23"/>
      <c r="M22" s="23">
        <f t="shared" si="11"/>
        <v>38075.240303611827</v>
      </c>
      <c r="N22" s="23">
        <f>J22+L22+Grade8!I22</f>
        <v>36887.484320406584</v>
      </c>
      <c r="O22" s="23">
        <f t="shared" si="2"/>
        <v>1171.1273994403709</v>
      </c>
      <c r="P22" s="23">
        <f t="shared" si="3"/>
        <v>520.80320371486027</v>
      </c>
      <c r="Q22" s="23"/>
    </row>
    <row r="23" spans="1:17" x14ac:dyDescent="0.2">
      <c r="A23" s="5">
        <v>32</v>
      </c>
      <c r="B23" s="1">
        <f t="shared" si="4"/>
        <v>1.521618261177077</v>
      </c>
      <c r="C23" s="5">
        <f t="shared" si="5"/>
        <v>33672.645371488994</v>
      </c>
      <c r="D23" s="5">
        <f t="shared" si="6"/>
        <v>32696.722521428586</v>
      </c>
      <c r="E23" s="5">
        <f t="shared" si="7"/>
        <v>23196.722521428586</v>
      </c>
      <c r="F23" s="5">
        <f t="shared" si="8"/>
        <v>7875.4799032464334</v>
      </c>
      <c r="G23" s="5">
        <f t="shared" si="9"/>
        <v>24821.242618182154</v>
      </c>
      <c r="H23" s="23">
        <f t="shared" si="10"/>
        <v>14875.141575014377</v>
      </c>
      <c r="I23" s="5">
        <f t="shared" si="0"/>
        <v>38893.126548145752</v>
      </c>
      <c r="J23" s="23"/>
      <c r="K23" s="23">
        <f t="shared" si="1"/>
        <v>49.642485236364308</v>
      </c>
      <c r="L23" s="23"/>
      <c r="M23" s="23">
        <f t="shared" si="11"/>
        <v>38942.769033382116</v>
      </c>
      <c r="N23" s="23">
        <f>J23+L23+Grade8!I23</f>
        <v>37724.699523416755</v>
      </c>
      <c r="O23" s="23">
        <f t="shared" si="2"/>
        <v>1201.0165368258463</v>
      </c>
      <c r="P23" s="23">
        <f t="shared" si="3"/>
        <v>509.23318666816328</v>
      </c>
      <c r="Q23" s="23"/>
    </row>
    <row r="24" spans="1:17" x14ac:dyDescent="0.2">
      <c r="A24" s="5">
        <v>33</v>
      </c>
      <c r="B24" s="1">
        <f t="shared" si="4"/>
        <v>1.559658717706504</v>
      </c>
      <c r="C24" s="5">
        <f t="shared" si="5"/>
        <v>34514.46150577622</v>
      </c>
      <c r="D24" s="5">
        <f t="shared" si="6"/>
        <v>33493.080584464304</v>
      </c>
      <c r="E24" s="5">
        <f t="shared" si="7"/>
        <v>23993.080584464304</v>
      </c>
      <c r="F24" s="5">
        <f t="shared" si="8"/>
        <v>8135.4908108275949</v>
      </c>
      <c r="G24" s="5">
        <f t="shared" si="9"/>
        <v>25357.589773636708</v>
      </c>
      <c r="H24" s="23">
        <f t="shared" si="10"/>
        <v>15247.020114389738</v>
      </c>
      <c r="I24" s="5">
        <f t="shared" si="0"/>
        <v>39781.270801849401</v>
      </c>
      <c r="J24" s="23"/>
      <c r="K24" s="23">
        <f t="shared" si="1"/>
        <v>50.715179547273415</v>
      </c>
      <c r="L24" s="23"/>
      <c r="M24" s="23">
        <f t="shared" si="11"/>
        <v>39831.985981396676</v>
      </c>
      <c r="N24" s="23">
        <f>J24+L24+Grade8!I24</f>
        <v>38582.845106502173</v>
      </c>
      <c r="O24" s="23">
        <f t="shared" si="2"/>
        <v>1231.6529026459791</v>
      </c>
      <c r="P24" s="23">
        <f t="shared" si="3"/>
        <v>497.91390234484703</v>
      </c>
      <c r="Q24" s="23"/>
    </row>
    <row r="25" spans="1:17" x14ac:dyDescent="0.2">
      <c r="A25" s="5">
        <v>34</v>
      </c>
      <c r="B25" s="1">
        <f t="shared" si="4"/>
        <v>1.5986501856491666</v>
      </c>
      <c r="C25" s="5">
        <f t="shared" si="5"/>
        <v>35377.323043420627</v>
      </c>
      <c r="D25" s="5">
        <f t="shared" si="6"/>
        <v>34309.347599075911</v>
      </c>
      <c r="E25" s="5">
        <f t="shared" si="7"/>
        <v>24809.347599075911</v>
      </c>
      <c r="F25" s="5">
        <f t="shared" si="8"/>
        <v>8402.0019910982846</v>
      </c>
      <c r="G25" s="5">
        <f t="shared" si="9"/>
        <v>25907.345607977626</v>
      </c>
      <c r="H25" s="23">
        <f t="shared" si="10"/>
        <v>15628.195617249483</v>
      </c>
      <c r="I25" s="5">
        <f t="shared" si="0"/>
        <v>40691.618661895634</v>
      </c>
      <c r="J25" s="23"/>
      <c r="K25" s="23">
        <f t="shared" si="1"/>
        <v>51.81469121595525</v>
      </c>
      <c r="L25" s="23"/>
      <c r="M25" s="23">
        <f t="shared" si="11"/>
        <v>40743.433353111592</v>
      </c>
      <c r="N25" s="23">
        <f>J25+L25+Grade8!I25</f>
        <v>39462.444329164719</v>
      </c>
      <c r="O25" s="23">
        <f t="shared" si="2"/>
        <v>1263.0551776116149</v>
      </c>
      <c r="P25" s="23">
        <f t="shared" si="3"/>
        <v>486.84021713434925</v>
      </c>
      <c r="Q25" s="23"/>
    </row>
    <row r="26" spans="1:17" x14ac:dyDescent="0.2">
      <c r="A26" s="5">
        <v>35</v>
      </c>
      <c r="B26" s="1">
        <f t="shared" si="4"/>
        <v>1.6386164402903955</v>
      </c>
      <c r="C26" s="5">
        <f t="shared" si="5"/>
        <v>36261.756119506135</v>
      </c>
      <c r="D26" s="5">
        <f t="shared" si="6"/>
        <v>35146.021289052806</v>
      </c>
      <c r="E26" s="5">
        <f t="shared" si="7"/>
        <v>25646.021289052806</v>
      </c>
      <c r="F26" s="5">
        <f t="shared" si="8"/>
        <v>8675.1759508757405</v>
      </c>
      <c r="G26" s="5">
        <f t="shared" si="9"/>
        <v>26470.845338177067</v>
      </c>
      <c r="H26" s="23">
        <f t="shared" si="10"/>
        <v>16018.900507680717</v>
      </c>
      <c r="I26" s="5">
        <f t="shared" si="0"/>
        <v>41624.725218443025</v>
      </c>
      <c r="J26" s="23"/>
      <c r="K26" s="23">
        <f t="shared" si="1"/>
        <v>52.941690676354135</v>
      </c>
      <c r="L26" s="23"/>
      <c r="M26" s="23">
        <f t="shared" si="11"/>
        <v>41677.666909119376</v>
      </c>
      <c r="N26" s="23">
        <f>J26+L26+Grade8!I26</f>
        <v>40364.033532393834</v>
      </c>
      <c r="O26" s="23">
        <f t="shared" si="2"/>
        <v>1295.2425094513874</v>
      </c>
      <c r="P26" s="23">
        <f t="shared" si="3"/>
        <v>476.00708789775467</v>
      </c>
      <c r="Q26" s="23"/>
    </row>
    <row r="27" spans="1:17" x14ac:dyDescent="0.2">
      <c r="A27" s="5">
        <v>36</v>
      </c>
      <c r="B27" s="1">
        <f t="shared" si="4"/>
        <v>1.6795818512976552</v>
      </c>
      <c r="C27" s="5">
        <f t="shared" si="5"/>
        <v>37168.300022493786</v>
      </c>
      <c r="D27" s="5">
        <f t="shared" si="6"/>
        <v>36003.611821279119</v>
      </c>
      <c r="E27" s="5">
        <f t="shared" si="7"/>
        <v>26503.611821279119</v>
      </c>
      <c r="F27" s="5">
        <f t="shared" si="8"/>
        <v>8955.1792596476316</v>
      </c>
      <c r="G27" s="5">
        <f t="shared" si="9"/>
        <v>27048.432561631489</v>
      </c>
      <c r="H27" s="23">
        <f t="shared" si="10"/>
        <v>16419.373020372732</v>
      </c>
      <c r="I27" s="5">
        <f t="shared" si="0"/>
        <v>42581.159438904091</v>
      </c>
      <c r="J27" s="23"/>
      <c r="K27" s="23">
        <f t="shared" si="1"/>
        <v>54.09686512326298</v>
      </c>
      <c r="L27" s="23"/>
      <c r="M27" s="23">
        <f t="shared" si="11"/>
        <v>42635.256304027353</v>
      </c>
      <c r="N27" s="23">
        <f>J27+L27+Grade8!I27</f>
        <v>41288.162465703674</v>
      </c>
      <c r="O27" s="23">
        <f t="shared" si="2"/>
        <v>1328.2345245871488</v>
      </c>
      <c r="P27" s="23">
        <f t="shared" si="3"/>
        <v>465.40956112916865</v>
      </c>
      <c r="Q27" s="23"/>
    </row>
    <row r="28" spans="1:17" x14ac:dyDescent="0.2">
      <c r="A28" s="5">
        <v>37</v>
      </c>
      <c r="B28" s="1">
        <f t="shared" si="4"/>
        <v>1.7215713975800966</v>
      </c>
      <c r="C28" s="5">
        <f t="shared" si="5"/>
        <v>38097.507523056134</v>
      </c>
      <c r="D28" s="5">
        <f t="shared" si="6"/>
        <v>36882.642116811105</v>
      </c>
      <c r="E28" s="5">
        <f t="shared" si="7"/>
        <v>27382.642116811105</v>
      </c>
      <c r="F28" s="5">
        <f t="shared" si="8"/>
        <v>9242.1826511388263</v>
      </c>
      <c r="G28" s="5">
        <f t="shared" si="9"/>
        <v>27640.459465672277</v>
      </c>
      <c r="H28" s="23">
        <f t="shared" si="10"/>
        <v>16829.85734588205</v>
      </c>
      <c r="I28" s="5">
        <f t="shared" si="0"/>
        <v>43561.504514876695</v>
      </c>
      <c r="J28" s="23"/>
      <c r="K28" s="23">
        <f t="shared" si="1"/>
        <v>55.280918931344551</v>
      </c>
      <c r="L28" s="23"/>
      <c r="M28" s="23">
        <f t="shared" si="11"/>
        <v>43616.785433808036</v>
      </c>
      <c r="N28" s="23">
        <f>J28+L28+Grade8!I28</f>
        <v>42235.39462234627</v>
      </c>
      <c r="O28" s="23">
        <f t="shared" si="2"/>
        <v>1362.0513401013047</v>
      </c>
      <c r="P28" s="23">
        <f t="shared" si="3"/>
        <v>455.04277207952754</v>
      </c>
      <c r="Q28" s="23"/>
    </row>
    <row r="29" spans="1:17" x14ac:dyDescent="0.2">
      <c r="A29" s="5">
        <v>38</v>
      </c>
      <c r="B29" s="1">
        <f t="shared" si="4"/>
        <v>1.7646106825195991</v>
      </c>
      <c r="C29" s="5">
        <f t="shared" si="5"/>
        <v>39049.94521113253</v>
      </c>
      <c r="D29" s="5">
        <f t="shared" si="6"/>
        <v>37783.648169731372</v>
      </c>
      <c r="E29" s="5">
        <f t="shared" si="7"/>
        <v>28283.648169731372</v>
      </c>
      <c r="F29" s="5">
        <f t="shared" si="8"/>
        <v>9536.3611274172927</v>
      </c>
      <c r="G29" s="5">
        <f t="shared" si="9"/>
        <v>28247.287042314078</v>
      </c>
      <c r="H29" s="23">
        <f t="shared" si="10"/>
        <v>17250.603779529101</v>
      </c>
      <c r="I29" s="5">
        <f t="shared" si="0"/>
        <v>44566.35821774861</v>
      </c>
      <c r="J29" s="23"/>
      <c r="K29" s="23">
        <f t="shared" si="1"/>
        <v>56.494574084628155</v>
      </c>
      <c r="L29" s="23"/>
      <c r="M29" s="23">
        <f t="shared" si="11"/>
        <v>44622.85279183324</v>
      </c>
      <c r="N29" s="23">
        <f>J29+L29+Grade8!I29</f>
        <v>43206.307582904927</v>
      </c>
      <c r="O29" s="23">
        <f t="shared" si="2"/>
        <v>1396.7135760033145</v>
      </c>
      <c r="P29" s="23">
        <f t="shared" si="3"/>
        <v>444.9019438463252</v>
      </c>
      <c r="Q29" s="23"/>
    </row>
    <row r="30" spans="1:17" x14ac:dyDescent="0.2">
      <c r="A30" s="5">
        <v>39</v>
      </c>
      <c r="B30" s="1">
        <f t="shared" si="4"/>
        <v>1.8087259495825889</v>
      </c>
      <c r="C30" s="5">
        <f t="shared" si="5"/>
        <v>40026.193841410852</v>
      </c>
      <c r="D30" s="5">
        <f t="shared" si="6"/>
        <v>38707.179373974664</v>
      </c>
      <c r="E30" s="5">
        <f t="shared" si="7"/>
        <v>29207.179373974664</v>
      </c>
      <c r="F30" s="5">
        <f t="shared" si="8"/>
        <v>9837.894065602728</v>
      </c>
      <c r="G30" s="5">
        <f t="shared" si="9"/>
        <v>28869.285308371938</v>
      </c>
      <c r="H30" s="23">
        <f t="shared" si="10"/>
        <v>17681.868874017327</v>
      </c>
      <c r="I30" s="5">
        <f t="shared" si="0"/>
        <v>45596.333263192326</v>
      </c>
      <c r="J30" s="23"/>
      <c r="K30" s="23">
        <f t="shared" si="1"/>
        <v>57.738570616743878</v>
      </c>
      <c r="L30" s="23"/>
      <c r="M30" s="23">
        <f t="shared" si="11"/>
        <v>45654.071833809066</v>
      </c>
      <c r="N30" s="23">
        <f>J30+L30+Grade8!I30</f>
        <v>44201.493367477538</v>
      </c>
      <c r="O30" s="23">
        <f t="shared" si="2"/>
        <v>1432.2423678028897</v>
      </c>
      <c r="P30" s="23">
        <f t="shared" si="3"/>
        <v>434.9823864325553</v>
      </c>
      <c r="Q30" s="23"/>
    </row>
    <row r="31" spans="1:17" x14ac:dyDescent="0.2">
      <c r="A31" s="5">
        <v>40</v>
      </c>
      <c r="B31" s="1">
        <f t="shared" si="4"/>
        <v>1.8539440983221533</v>
      </c>
      <c r="C31" s="5">
        <f t="shared" si="5"/>
        <v>41026.848687446109</v>
      </c>
      <c r="D31" s="5">
        <f t="shared" si="6"/>
        <v>39653.798858324015</v>
      </c>
      <c r="E31" s="5">
        <f t="shared" si="7"/>
        <v>30153.798858324015</v>
      </c>
      <c r="F31" s="5">
        <f t="shared" si="8"/>
        <v>10146.965327242791</v>
      </c>
      <c r="G31" s="5">
        <f t="shared" si="9"/>
        <v>29506.833531081225</v>
      </c>
      <c r="H31" s="23">
        <f t="shared" si="10"/>
        <v>18123.915595867758</v>
      </c>
      <c r="I31" s="5">
        <f t="shared" si="0"/>
        <v>46652.057684772124</v>
      </c>
      <c r="J31" s="23"/>
      <c r="K31" s="23">
        <f t="shared" si="1"/>
        <v>59.013667062162455</v>
      </c>
      <c r="L31" s="23"/>
      <c r="M31" s="23">
        <f t="shared" si="11"/>
        <v>46711.071351834289</v>
      </c>
      <c r="N31" s="23">
        <f>J31+L31+Grade8!I31</f>
        <v>45221.558796664474</v>
      </c>
      <c r="O31" s="23">
        <f t="shared" si="2"/>
        <v>1468.6593793974348</v>
      </c>
      <c r="P31" s="23">
        <f t="shared" si="3"/>
        <v>425.27949577793089</v>
      </c>
      <c r="Q31" s="23"/>
    </row>
    <row r="32" spans="1:17" x14ac:dyDescent="0.2">
      <c r="A32" s="5">
        <v>41</v>
      </c>
      <c r="B32" s="1">
        <f t="shared" si="4"/>
        <v>1.9002927007802071</v>
      </c>
      <c r="C32" s="5">
        <f t="shared" si="5"/>
        <v>42052.51990463226</v>
      </c>
      <c r="D32" s="5">
        <f t="shared" si="6"/>
        <v>40624.083829782117</v>
      </c>
      <c r="E32" s="5">
        <f t="shared" si="7"/>
        <v>31124.083829782117</v>
      </c>
      <c r="F32" s="5">
        <f t="shared" si="8"/>
        <v>10463.763370423861</v>
      </c>
      <c r="G32" s="5">
        <f t="shared" si="9"/>
        <v>30160.320459358256</v>
      </c>
      <c r="H32" s="23">
        <f t="shared" si="10"/>
        <v>18577.013485764452</v>
      </c>
      <c r="I32" s="5">
        <f t="shared" si="0"/>
        <v>47734.175216891424</v>
      </c>
      <c r="J32" s="23"/>
      <c r="K32" s="23">
        <f t="shared" si="1"/>
        <v>60.320640918716514</v>
      </c>
      <c r="L32" s="23"/>
      <c r="M32" s="23">
        <f t="shared" si="11"/>
        <v>47794.495857810143</v>
      </c>
      <c r="N32" s="23">
        <f>J32+L32+Grade8!I32</f>
        <v>46267.12586158108</v>
      </c>
      <c r="O32" s="23">
        <f t="shared" si="2"/>
        <v>1505.9868162818539</v>
      </c>
      <c r="P32" s="23">
        <f t="shared" si="3"/>
        <v>415.78875276537258</v>
      </c>
      <c r="Q32" s="23"/>
    </row>
    <row r="33" spans="1:17" x14ac:dyDescent="0.2">
      <c r="A33" s="5">
        <v>42</v>
      </c>
      <c r="B33" s="1">
        <f t="shared" si="4"/>
        <v>1.9478000182997122</v>
      </c>
      <c r="C33" s="5">
        <f t="shared" si="5"/>
        <v>43103.832902248068</v>
      </c>
      <c r="D33" s="5">
        <f t="shared" si="6"/>
        <v>41618.62592552667</v>
      </c>
      <c r="E33" s="5">
        <f t="shared" si="7"/>
        <v>32118.62592552667</v>
      </c>
      <c r="F33" s="5">
        <f t="shared" si="8"/>
        <v>10788.481364684458</v>
      </c>
      <c r="G33" s="5">
        <f t="shared" si="9"/>
        <v>30830.144560842215</v>
      </c>
      <c r="H33" s="23">
        <f t="shared" si="10"/>
        <v>19041.438822908563</v>
      </c>
      <c r="I33" s="5">
        <f t="shared" si="0"/>
        <v>48843.345687313718</v>
      </c>
      <c r="J33" s="23"/>
      <c r="K33" s="23">
        <f t="shared" si="1"/>
        <v>61.660289121684428</v>
      </c>
      <c r="L33" s="23"/>
      <c r="M33" s="23">
        <f t="shared" si="11"/>
        <v>48905.005976435401</v>
      </c>
      <c r="N33" s="23">
        <f>J33+L33+Grade8!I33</f>
        <v>47338.832103120614</v>
      </c>
      <c r="O33" s="23">
        <f t="shared" si="2"/>
        <v>1544.2474390883815</v>
      </c>
      <c r="P33" s="23">
        <f t="shared" si="3"/>
        <v>406.50572220538629</v>
      </c>
      <c r="Q33" s="23"/>
    </row>
    <row r="34" spans="1:17" x14ac:dyDescent="0.2">
      <c r="A34" s="5">
        <v>43</v>
      </c>
      <c r="B34" s="1">
        <f t="shared" si="4"/>
        <v>1.9964950187572048</v>
      </c>
      <c r="C34" s="5">
        <f t="shared" si="5"/>
        <v>44181.428724804267</v>
      </c>
      <c r="D34" s="5">
        <f t="shared" si="6"/>
        <v>42638.031573664834</v>
      </c>
      <c r="E34" s="5">
        <f t="shared" si="7"/>
        <v>33138.031573664834</v>
      </c>
      <c r="F34" s="5">
        <f t="shared" si="8"/>
        <v>11121.317308801568</v>
      </c>
      <c r="G34" s="5">
        <f t="shared" si="9"/>
        <v>31516.714264863265</v>
      </c>
      <c r="H34" s="23">
        <f t="shared" si="10"/>
        <v>19517.474793481273</v>
      </c>
      <c r="I34" s="5">
        <f t="shared" si="0"/>
        <v>49980.245419496554</v>
      </c>
      <c r="J34" s="23"/>
      <c r="K34" s="23">
        <f t="shared" si="1"/>
        <v>63.033428529726535</v>
      </c>
      <c r="L34" s="23"/>
      <c r="M34" s="23">
        <f t="shared" si="11"/>
        <v>50043.278848026283</v>
      </c>
      <c r="N34" s="23">
        <f>J34+L34+Grade8!I34</f>
        <v>48437.331000698628</v>
      </c>
      <c r="O34" s="23">
        <f t="shared" si="2"/>
        <v>1583.4645774650648</v>
      </c>
      <c r="P34" s="23">
        <f t="shared" si="3"/>
        <v>397.42605180102163</v>
      </c>
      <c r="Q34" s="23"/>
    </row>
    <row r="35" spans="1:17" x14ac:dyDescent="0.2">
      <c r="A35" s="5">
        <v>44</v>
      </c>
      <c r="B35" s="1">
        <f t="shared" si="4"/>
        <v>2.0464073942261352</v>
      </c>
      <c r="C35" s="5">
        <f t="shared" si="5"/>
        <v>45285.964442924378</v>
      </c>
      <c r="D35" s="5">
        <f t="shared" si="6"/>
        <v>43682.922363006459</v>
      </c>
      <c r="E35" s="5">
        <f t="shared" si="7"/>
        <v>34182.922363006459</v>
      </c>
      <c r="F35" s="5">
        <f t="shared" si="8"/>
        <v>11462.474151521608</v>
      </c>
      <c r="G35" s="5">
        <f t="shared" si="9"/>
        <v>32220.448211484851</v>
      </c>
      <c r="H35" s="23">
        <f t="shared" si="10"/>
        <v>20005.411663318308</v>
      </c>
      <c r="I35" s="5">
        <f t="shared" si="0"/>
        <v>51145.567644983967</v>
      </c>
      <c r="J35" s="23"/>
      <c r="K35" s="23">
        <f t="shared" si="1"/>
        <v>64.440896422969701</v>
      </c>
      <c r="L35" s="23"/>
      <c r="M35" s="23">
        <f t="shared" si="11"/>
        <v>51210.00854140694</v>
      </c>
      <c r="N35" s="23">
        <f>J35+L35+Grade8!I35</f>
        <v>49563.292370716095</v>
      </c>
      <c r="O35" s="23">
        <f t="shared" si="2"/>
        <v>1623.6621443011691</v>
      </c>
      <c r="P35" s="23">
        <f t="shared" si="3"/>
        <v>388.54547109577288</v>
      </c>
      <c r="Q35" s="23"/>
    </row>
    <row r="36" spans="1:17" x14ac:dyDescent="0.2">
      <c r="A36" s="5">
        <v>45</v>
      </c>
      <c r="B36" s="1">
        <f t="shared" si="4"/>
        <v>2.097567579081788</v>
      </c>
      <c r="C36" s="5">
        <f t="shared" si="5"/>
        <v>46418.113553997471</v>
      </c>
      <c r="D36" s="5">
        <f t="shared" si="6"/>
        <v>44753.935422081609</v>
      </c>
      <c r="E36" s="5">
        <f t="shared" si="7"/>
        <v>35253.935422081609</v>
      </c>
      <c r="F36" s="5">
        <f t="shared" si="8"/>
        <v>11887.553457517806</v>
      </c>
      <c r="G36" s="5">
        <f t="shared" si="9"/>
        <v>32866.3819645638</v>
      </c>
      <c r="H36" s="23">
        <f t="shared" si="10"/>
        <v>20505.546954901263</v>
      </c>
      <c r="I36" s="5">
        <f t="shared" si="0"/>
        <v>52264.629383900392</v>
      </c>
      <c r="J36" s="23"/>
      <c r="K36" s="23">
        <f t="shared" si="1"/>
        <v>65.7327639291276</v>
      </c>
      <c r="L36" s="23"/>
      <c r="M36" s="23">
        <f t="shared" si="11"/>
        <v>52330.362147829517</v>
      </c>
      <c r="N36" s="23">
        <f>J36+L36+Grade8!I36</f>
        <v>50717.402774984002</v>
      </c>
      <c r="O36" s="23">
        <f t="shared" si="2"/>
        <v>1590.3779416256798</v>
      </c>
      <c r="P36" s="23">
        <f t="shared" si="3"/>
        <v>362.86471183200575</v>
      </c>
      <c r="Q36" s="23"/>
    </row>
    <row r="37" spans="1:17" x14ac:dyDescent="0.2">
      <c r="A37" s="5">
        <v>46</v>
      </c>
      <c r="B37" s="1">
        <f t="shared" ref="B37:B56" si="12">(1+experiencepremium)^(A37-startage)</f>
        <v>2.1500067685588333</v>
      </c>
      <c r="C37" s="5">
        <f t="shared" ref="C37:C56" si="13">pretaxincome*B37/expnorm</f>
        <v>47578.566392847424</v>
      </c>
      <c r="D37" s="5">
        <f t="shared" ref="D37:D56" si="14">IF(A37&lt;startage,1,0)*(C37*(1-initialunempprob))+IF(A37=startage,1,0)*(C37*(1-unempprob))+IF(A37&gt;startage,1,0)*(C37*(1-unempprob)+unempprob*300*52)</f>
        <v>45851.723807633665</v>
      </c>
      <c r="E37" s="5">
        <f t="shared" si="7"/>
        <v>36351.723807633665</v>
      </c>
      <c r="F37" s="5">
        <f t="shared" si="8"/>
        <v>12355.760203955757</v>
      </c>
      <c r="G37" s="5">
        <f t="shared" si="9"/>
        <v>33495.963603677912</v>
      </c>
      <c r="H37" s="23">
        <f t="shared" si="10"/>
        <v>21018.185628773797</v>
      </c>
      <c r="I37" s="5">
        <f t="shared" ref="I37:I56" si="15">G37+IF(A37&lt;startage,1,0)*(H37*(1-initialunempprob))+IF(A37&gt;=startage,1,0)*(H37*(1-unempprob))</f>
        <v>53379.167208497922</v>
      </c>
      <c r="J37" s="23"/>
      <c r="K37" s="23">
        <f t="shared" ref="K37:K56" si="16">IF(A37&gt;=startage,1,0)*0.002*G37</f>
        <v>66.991927207355829</v>
      </c>
      <c r="L37" s="23"/>
      <c r="M37" s="23">
        <f t="shared" si="11"/>
        <v>53446.159135705275</v>
      </c>
      <c r="N37" s="23">
        <f>J37+L37+Grade8!I37</f>
        <v>51862.504429980094</v>
      </c>
      <c r="O37" s="23">
        <f t="shared" ref="O37:O68" si="17">IF(A37&lt;startage,1,0)*(M37-N37)+IF(A37&gt;=startage,1,0)*(completionprob*(part*(I37-N37)+K37))</f>
        <v>1561.4835398450311</v>
      </c>
      <c r="P37" s="23">
        <f t="shared" ref="P37:P68" si="18">O37/return^(A37-startage+1)</f>
        <v>339.6878465887026</v>
      </c>
      <c r="Q37" s="23"/>
    </row>
    <row r="38" spans="1:17" x14ac:dyDescent="0.2">
      <c r="A38" s="5">
        <v>47</v>
      </c>
      <c r="B38" s="1">
        <f t="shared" si="12"/>
        <v>2.2037569377728037</v>
      </c>
      <c r="C38" s="5">
        <f t="shared" si="13"/>
        <v>48768.030552668599</v>
      </c>
      <c r="D38" s="5">
        <f t="shared" si="14"/>
        <v>46976.956902824495</v>
      </c>
      <c r="E38" s="5">
        <f t="shared" si="7"/>
        <v>37476.956902824495</v>
      </c>
      <c r="F38" s="5">
        <f t="shared" si="8"/>
        <v>12835.672119054647</v>
      </c>
      <c r="G38" s="5">
        <f t="shared" si="9"/>
        <v>34141.28478376985</v>
      </c>
      <c r="H38" s="23">
        <f t="shared" ref="H38:H56" si="19">benefits*B38/expnorm</f>
        <v>21543.640269493138</v>
      </c>
      <c r="I38" s="5">
        <f t="shared" si="15"/>
        <v>54521.568478710353</v>
      </c>
      <c r="J38" s="23"/>
      <c r="K38" s="23">
        <f t="shared" si="16"/>
        <v>68.282569567539696</v>
      </c>
      <c r="L38" s="23"/>
      <c r="M38" s="23">
        <f t="shared" si="11"/>
        <v>54589.851048277895</v>
      </c>
      <c r="N38" s="23">
        <f>J38+L38+Grade8!I38</f>
        <v>52966.318135729598</v>
      </c>
      <c r="O38" s="23">
        <f t="shared" si="17"/>
        <v>1600.8034517726182</v>
      </c>
      <c r="P38" s="23">
        <f t="shared" si="18"/>
        <v>332.03114008354169</v>
      </c>
      <c r="Q38" s="23"/>
    </row>
    <row r="39" spans="1:17" x14ac:dyDescent="0.2">
      <c r="A39" s="5">
        <v>48</v>
      </c>
      <c r="B39" s="1">
        <f t="shared" si="12"/>
        <v>2.2588508612171236</v>
      </c>
      <c r="C39" s="5">
        <f t="shared" si="13"/>
        <v>49987.231316485311</v>
      </c>
      <c r="D39" s="5">
        <f t="shared" si="14"/>
        <v>48130.320825395102</v>
      </c>
      <c r="E39" s="5">
        <f t="shared" si="7"/>
        <v>38630.320825395102</v>
      </c>
      <c r="F39" s="5">
        <f t="shared" si="8"/>
        <v>13327.58183203101</v>
      </c>
      <c r="G39" s="5">
        <f t="shared" si="9"/>
        <v>34802.738993364095</v>
      </c>
      <c r="H39" s="23">
        <f t="shared" si="19"/>
        <v>22082.231276230468</v>
      </c>
      <c r="I39" s="5">
        <f t="shared" si="15"/>
        <v>55692.529780678116</v>
      </c>
      <c r="J39" s="23"/>
      <c r="K39" s="23">
        <f t="shared" si="16"/>
        <v>69.605477986728189</v>
      </c>
      <c r="L39" s="23"/>
      <c r="M39" s="23">
        <f t="shared" si="11"/>
        <v>55762.135258664843</v>
      </c>
      <c r="N39" s="23">
        <f>J39+L39+Grade8!I39</f>
        <v>54097.727184122836</v>
      </c>
      <c r="O39" s="23">
        <f t="shared" si="17"/>
        <v>1641.1063614984207</v>
      </c>
      <c r="P39" s="23">
        <f t="shared" si="18"/>
        <v>324.54561054236382</v>
      </c>
      <c r="Q39" s="23"/>
    </row>
    <row r="40" spans="1:17" x14ac:dyDescent="0.2">
      <c r="A40" s="5">
        <v>49</v>
      </c>
      <c r="B40" s="1">
        <f t="shared" si="12"/>
        <v>2.3153221327475517</v>
      </c>
      <c r="C40" s="5">
        <f t="shared" si="13"/>
        <v>51236.912099397443</v>
      </c>
      <c r="D40" s="5">
        <f t="shared" si="14"/>
        <v>49312.518846029983</v>
      </c>
      <c r="E40" s="5">
        <f t="shared" si="7"/>
        <v>39812.518846029983</v>
      </c>
      <c r="F40" s="5">
        <f t="shared" si="8"/>
        <v>13831.789287831787</v>
      </c>
      <c r="G40" s="5">
        <f t="shared" si="9"/>
        <v>35480.729558198196</v>
      </c>
      <c r="H40" s="23">
        <f t="shared" si="19"/>
        <v>22634.287058136229</v>
      </c>
      <c r="I40" s="5">
        <f t="shared" si="15"/>
        <v>56892.76511519507</v>
      </c>
      <c r="J40" s="23"/>
      <c r="K40" s="23">
        <f t="shared" si="16"/>
        <v>70.961459116396398</v>
      </c>
      <c r="L40" s="23"/>
      <c r="M40" s="23">
        <f t="shared" si="11"/>
        <v>56963.726574311469</v>
      </c>
      <c r="N40" s="23">
        <f>J40+L40+Grade8!I40</f>
        <v>55257.421458725898</v>
      </c>
      <c r="O40" s="23">
        <f t="shared" si="17"/>
        <v>1682.4168439673713</v>
      </c>
      <c r="P40" s="23">
        <f t="shared" si="18"/>
        <v>317.22749711469629</v>
      </c>
      <c r="Q40" s="23"/>
    </row>
    <row r="41" spans="1:17" x14ac:dyDescent="0.2">
      <c r="A41" s="5">
        <v>50</v>
      </c>
      <c r="B41" s="1">
        <f t="shared" si="12"/>
        <v>2.3732051860662402</v>
      </c>
      <c r="C41" s="5">
        <f t="shared" si="13"/>
        <v>52517.834901882379</v>
      </c>
      <c r="D41" s="5">
        <f t="shared" si="14"/>
        <v>50524.271817180728</v>
      </c>
      <c r="E41" s="5">
        <f t="shared" si="7"/>
        <v>41024.271817180728</v>
      </c>
      <c r="F41" s="5">
        <f t="shared" si="8"/>
        <v>14348.60193002758</v>
      </c>
      <c r="G41" s="5">
        <f t="shared" si="9"/>
        <v>36175.669887153148</v>
      </c>
      <c r="H41" s="23">
        <f t="shared" si="19"/>
        <v>23200.144234589632</v>
      </c>
      <c r="I41" s="5">
        <f t="shared" si="15"/>
        <v>58123.00633307494</v>
      </c>
      <c r="J41" s="23"/>
      <c r="K41" s="23">
        <f t="shared" si="16"/>
        <v>72.351339774306297</v>
      </c>
      <c r="L41" s="23"/>
      <c r="M41" s="23">
        <f t="shared" si="11"/>
        <v>58195.357672849248</v>
      </c>
      <c r="N41" s="23">
        <f>J41+L41+Grade8!I41</f>
        <v>56446.108090194051</v>
      </c>
      <c r="O41" s="23">
        <f t="shared" si="17"/>
        <v>1724.7600884980222</v>
      </c>
      <c r="P41" s="23">
        <f t="shared" si="18"/>
        <v>310.0731184537384</v>
      </c>
      <c r="Q41" s="23"/>
    </row>
    <row r="42" spans="1:17" x14ac:dyDescent="0.2">
      <c r="A42" s="5">
        <v>51</v>
      </c>
      <c r="B42" s="1">
        <f t="shared" si="12"/>
        <v>2.4325353157178964</v>
      </c>
      <c r="C42" s="5">
        <f t="shared" si="13"/>
        <v>53830.78077442944</v>
      </c>
      <c r="D42" s="5">
        <f t="shared" si="14"/>
        <v>51766.318612610252</v>
      </c>
      <c r="E42" s="5">
        <f t="shared" si="7"/>
        <v>42266.318612610252</v>
      </c>
      <c r="F42" s="5">
        <f t="shared" si="8"/>
        <v>14878.334888278274</v>
      </c>
      <c r="G42" s="5">
        <f t="shared" si="9"/>
        <v>36887.983724331978</v>
      </c>
      <c r="H42" s="23">
        <f t="shared" si="19"/>
        <v>23780.14784045437</v>
      </c>
      <c r="I42" s="5">
        <f t="shared" si="15"/>
        <v>59384.003581401812</v>
      </c>
      <c r="J42" s="23"/>
      <c r="K42" s="23">
        <f t="shared" si="16"/>
        <v>73.775967448663963</v>
      </c>
      <c r="L42" s="23"/>
      <c r="M42" s="23">
        <f t="shared" si="11"/>
        <v>59457.779548850478</v>
      </c>
      <c r="N42" s="23">
        <f>J42+L42+Grade8!I42</f>
        <v>57664.511887448898</v>
      </c>
      <c r="O42" s="23">
        <f t="shared" si="17"/>
        <v>1768.1619141419558</v>
      </c>
      <c r="P42" s="23">
        <f t="shared" si="18"/>
        <v>303.07887118602781</v>
      </c>
      <c r="Q42" s="23"/>
    </row>
    <row r="43" spans="1:17" x14ac:dyDescent="0.2">
      <c r="A43" s="5">
        <v>52</v>
      </c>
      <c r="B43" s="1">
        <f t="shared" si="12"/>
        <v>2.4933486986108435</v>
      </c>
      <c r="C43" s="5">
        <f t="shared" si="13"/>
        <v>55176.550293790162</v>
      </c>
      <c r="D43" s="5">
        <f t="shared" si="14"/>
        <v>53039.416577925491</v>
      </c>
      <c r="E43" s="5">
        <f t="shared" si="7"/>
        <v>43539.416577925491</v>
      </c>
      <c r="F43" s="5">
        <f t="shared" si="8"/>
        <v>15421.311170485222</v>
      </c>
      <c r="G43" s="5">
        <f t="shared" si="9"/>
        <v>37618.105407440271</v>
      </c>
      <c r="H43" s="23">
        <f t="shared" si="19"/>
        <v>24374.651536465728</v>
      </c>
      <c r="I43" s="5">
        <f t="shared" si="15"/>
        <v>60676.525760936849</v>
      </c>
      <c r="J43" s="23"/>
      <c r="K43" s="23">
        <f t="shared" si="16"/>
        <v>75.23621081488055</v>
      </c>
      <c r="L43" s="23"/>
      <c r="M43" s="23">
        <f t="shared" si="11"/>
        <v>60751.76197175173</v>
      </c>
      <c r="N43" s="23">
        <f>J43+L43+Grade8!I43</f>
        <v>58913.375779635113</v>
      </c>
      <c r="O43" s="23">
        <f t="shared" si="17"/>
        <v>1812.648785426984</v>
      </c>
      <c r="P43" s="23">
        <f t="shared" si="18"/>
        <v>296.2412284030101</v>
      </c>
      <c r="Q43" s="23"/>
    </row>
    <row r="44" spans="1:17" x14ac:dyDescent="0.2">
      <c r="A44" s="5">
        <v>53</v>
      </c>
      <c r="B44" s="1">
        <f t="shared" si="12"/>
        <v>2.555682416076114</v>
      </c>
      <c r="C44" s="5">
        <f t="shared" si="13"/>
        <v>56555.964051134906</v>
      </c>
      <c r="D44" s="5">
        <f t="shared" si="14"/>
        <v>54344.341992373622</v>
      </c>
      <c r="E44" s="5">
        <f t="shared" si="7"/>
        <v>44844.341992373622</v>
      </c>
      <c r="F44" s="5">
        <f t="shared" si="8"/>
        <v>15977.861859747351</v>
      </c>
      <c r="G44" s="5">
        <f t="shared" si="9"/>
        <v>38366.480132626268</v>
      </c>
      <c r="H44" s="23">
        <f t="shared" si="19"/>
        <v>24984.017824877366</v>
      </c>
      <c r="I44" s="5">
        <f t="shared" si="15"/>
        <v>62001.360994960254</v>
      </c>
      <c r="J44" s="23"/>
      <c r="K44" s="23">
        <f t="shared" si="16"/>
        <v>76.732960265252544</v>
      </c>
      <c r="L44" s="23"/>
      <c r="M44" s="23">
        <f t="shared" si="11"/>
        <v>62078.093955225508</v>
      </c>
      <c r="N44" s="23">
        <f>J44+L44+Grade8!I44</f>
        <v>60193.461269125997</v>
      </c>
      <c r="O44" s="23">
        <f t="shared" si="17"/>
        <v>1858.2478284941164</v>
      </c>
      <c r="P44" s="23">
        <f t="shared" si="18"/>
        <v>289.55673817467886</v>
      </c>
      <c r="Q44" s="23"/>
    </row>
    <row r="45" spans="1:17" x14ac:dyDescent="0.2">
      <c r="A45" s="5">
        <v>54</v>
      </c>
      <c r="B45" s="1">
        <f t="shared" si="12"/>
        <v>2.6195744764780171</v>
      </c>
      <c r="C45" s="5">
        <f t="shared" si="13"/>
        <v>57969.863152413287</v>
      </c>
      <c r="D45" s="5">
        <f t="shared" si="14"/>
        <v>55681.89054218297</v>
      </c>
      <c r="E45" s="5">
        <f t="shared" si="7"/>
        <v>46181.89054218297</v>
      </c>
      <c r="F45" s="5">
        <f t="shared" si="8"/>
        <v>16548.326316241037</v>
      </c>
      <c r="G45" s="5">
        <f t="shared" si="9"/>
        <v>39133.564225941933</v>
      </c>
      <c r="H45" s="23">
        <f t="shared" si="19"/>
        <v>25608.618270499304</v>
      </c>
      <c r="I45" s="5">
        <f t="shared" si="15"/>
        <v>63359.317109834272</v>
      </c>
      <c r="J45" s="23"/>
      <c r="K45" s="23">
        <f t="shared" si="16"/>
        <v>78.267128451883863</v>
      </c>
      <c r="L45" s="23"/>
      <c r="M45" s="23">
        <f t="shared" si="11"/>
        <v>63437.584238286159</v>
      </c>
      <c r="N45" s="23">
        <f>J45+L45+Grade8!I45</f>
        <v>61505.548895854132</v>
      </c>
      <c r="O45" s="23">
        <f t="shared" si="17"/>
        <v>1904.9868476379754</v>
      </c>
      <c r="P45" s="23">
        <f t="shared" si="18"/>
        <v>283.02202208532202</v>
      </c>
      <c r="Q45" s="23"/>
    </row>
    <row r="46" spans="1:17" x14ac:dyDescent="0.2">
      <c r="A46" s="5">
        <v>55</v>
      </c>
      <c r="B46" s="1">
        <f t="shared" si="12"/>
        <v>2.6850638383899672</v>
      </c>
      <c r="C46" s="5">
        <f t="shared" si="13"/>
        <v>59419.109731223609</v>
      </c>
      <c r="D46" s="5">
        <f t="shared" si="14"/>
        <v>57052.877805737531</v>
      </c>
      <c r="E46" s="5">
        <f t="shared" si="7"/>
        <v>47552.877805737531</v>
      </c>
      <c r="F46" s="5">
        <f t="shared" si="8"/>
        <v>17133.052384147057</v>
      </c>
      <c r="G46" s="5">
        <f t="shared" si="9"/>
        <v>39919.825421590474</v>
      </c>
      <c r="H46" s="23">
        <f t="shared" si="19"/>
        <v>26248.833727261783</v>
      </c>
      <c r="I46" s="5">
        <f t="shared" si="15"/>
        <v>64751.22212758012</v>
      </c>
      <c r="J46" s="23"/>
      <c r="K46" s="23">
        <f t="shared" si="16"/>
        <v>79.839650843180948</v>
      </c>
      <c r="L46" s="23"/>
      <c r="M46" s="23">
        <f t="shared" si="11"/>
        <v>64831.061778423304</v>
      </c>
      <c r="N46" s="23">
        <f>J46+L46+Grade8!I46</f>
        <v>62850.438713250485</v>
      </c>
      <c r="O46" s="23">
        <f t="shared" si="17"/>
        <v>1952.8943422603966</v>
      </c>
      <c r="P46" s="23">
        <f t="shared" si="18"/>
        <v>276.63377379136341</v>
      </c>
      <c r="Q46" s="23"/>
    </row>
    <row r="47" spans="1:17" x14ac:dyDescent="0.2">
      <c r="A47" s="5">
        <v>56</v>
      </c>
      <c r="B47" s="1">
        <f t="shared" si="12"/>
        <v>2.7521904343497163</v>
      </c>
      <c r="C47" s="5">
        <f t="shared" si="13"/>
        <v>60904.587474504195</v>
      </c>
      <c r="D47" s="5">
        <f t="shared" si="14"/>
        <v>58458.139750880968</v>
      </c>
      <c r="E47" s="5">
        <f t="shared" si="7"/>
        <v>48958.139750880968</v>
      </c>
      <c r="F47" s="5">
        <f t="shared" si="8"/>
        <v>17732.396603750734</v>
      </c>
      <c r="G47" s="5">
        <f t="shared" si="9"/>
        <v>40725.743147130233</v>
      </c>
      <c r="H47" s="23">
        <f t="shared" si="19"/>
        <v>26905.054570443328</v>
      </c>
      <c r="I47" s="5">
        <f t="shared" si="15"/>
        <v>66177.924770769619</v>
      </c>
      <c r="J47" s="23"/>
      <c r="K47" s="23">
        <f t="shared" si="16"/>
        <v>81.451486294260462</v>
      </c>
      <c r="L47" s="23"/>
      <c r="M47" s="23">
        <f t="shared" si="11"/>
        <v>66259.376257063879</v>
      </c>
      <c r="N47" s="23">
        <f>J47+L47+Grade8!I47</f>
        <v>64228.950776081743</v>
      </c>
      <c r="O47" s="23">
        <f t="shared" si="17"/>
        <v>2001.9995242483869</v>
      </c>
      <c r="P47" s="23">
        <f t="shared" si="18"/>
        <v>270.38875760144361</v>
      </c>
      <c r="Q47" s="23"/>
    </row>
    <row r="48" spans="1:17" x14ac:dyDescent="0.2">
      <c r="A48" s="5">
        <v>57</v>
      </c>
      <c r="B48" s="1">
        <f t="shared" si="12"/>
        <v>2.8209951952084591</v>
      </c>
      <c r="C48" s="5">
        <f t="shared" si="13"/>
        <v>62427.202161366804</v>
      </c>
      <c r="D48" s="5">
        <f t="shared" si="14"/>
        <v>59898.533244652994</v>
      </c>
      <c r="E48" s="5">
        <f t="shared" si="7"/>
        <v>50398.533244652994</v>
      </c>
      <c r="F48" s="5">
        <f t="shared" si="8"/>
        <v>18346.724428844504</v>
      </c>
      <c r="G48" s="5">
        <f t="shared" si="9"/>
        <v>41551.808815808487</v>
      </c>
      <c r="H48" s="23">
        <f t="shared" si="19"/>
        <v>27577.680934704407</v>
      </c>
      <c r="I48" s="5">
        <f t="shared" si="15"/>
        <v>67640.29498003886</v>
      </c>
      <c r="J48" s="23"/>
      <c r="K48" s="23">
        <f t="shared" si="16"/>
        <v>83.10361763161697</v>
      </c>
      <c r="L48" s="23"/>
      <c r="M48" s="23">
        <f t="shared" si="11"/>
        <v>67723.398597670472</v>
      </c>
      <c r="N48" s="23">
        <f>J48+L48+Grade8!I48</f>
        <v>65641.925640483794</v>
      </c>
      <c r="O48" s="23">
        <f t="shared" si="17"/>
        <v>2052.3323357860686</v>
      </c>
      <c r="P48" s="23">
        <f t="shared" si="18"/>
        <v>264.28380707858059</v>
      </c>
      <c r="Q48" s="23"/>
    </row>
    <row r="49" spans="1:17" x14ac:dyDescent="0.2">
      <c r="A49" s="5">
        <v>58</v>
      </c>
      <c r="B49" s="1">
        <f t="shared" si="12"/>
        <v>2.8915200750886707</v>
      </c>
      <c r="C49" s="5">
        <f t="shared" si="13"/>
        <v>63987.882215400976</v>
      </c>
      <c r="D49" s="5">
        <f t="shared" si="14"/>
        <v>61374.936575769323</v>
      </c>
      <c r="E49" s="5">
        <f t="shared" si="7"/>
        <v>51874.936575769323</v>
      </c>
      <c r="F49" s="5">
        <f t="shared" si="8"/>
        <v>18976.410449565617</v>
      </c>
      <c r="G49" s="5">
        <f t="shared" si="9"/>
        <v>42398.526126203709</v>
      </c>
      <c r="H49" s="23">
        <f t="shared" si="19"/>
        <v>28267.122958072021</v>
      </c>
      <c r="I49" s="5">
        <f t="shared" si="15"/>
        <v>69139.224444539839</v>
      </c>
      <c r="J49" s="23"/>
      <c r="K49" s="23">
        <f t="shared" si="16"/>
        <v>84.797052252407425</v>
      </c>
      <c r="L49" s="23"/>
      <c r="M49" s="23">
        <f t="shared" si="11"/>
        <v>69224.021496792251</v>
      </c>
      <c r="N49" s="23">
        <f>J49+L49+Grade8!I49</f>
        <v>67090.224876495879</v>
      </c>
      <c r="O49" s="23">
        <f t="shared" si="17"/>
        <v>2103.9234676122187</v>
      </c>
      <c r="P49" s="23">
        <f t="shared" si="18"/>
        <v>258.31582366448913</v>
      </c>
      <c r="Q49" s="23"/>
    </row>
    <row r="50" spans="1:17" x14ac:dyDescent="0.2">
      <c r="A50" s="5">
        <v>59</v>
      </c>
      <c r="B50" s="1">
        <f t="shared" si="12"/>
        <v>2.9638080769658868</v>
      </c>
      <c r="C50" s="5">
        <f t="shared" si="13"/>
        <v>65587.57927078598</v>
      </c>
      <c r="D50" s="5">
        <f t="shared" si="14"/>
        <v>62888.249990163538</v>
      </c>
      <c r="E50" s="5">
        <f t="shared" si="7"/>
        <v>53388.249990163538</v>
      </c>
      <c r="F50" s="5">
        <f t="shared" si="8"/>
        <v>19621.838620804752</v>
      </c>
      <c r="G50" s="5">
        <f t="shared" si="9"/>
        <v>43266.411369358786</v>
      </c>
      <c r="H50" s="23">
        <f t="shared" si="19"/>
        <v>28973.801032023814</v>
      </c>
      <c r="I50" s="5">
        <f t="shared" si="15"/>
        <v>70675.627145653314</v>
      </c>
      <c r="J50" s="23"/>
      <c r="K50" s="23">
        <f t="shared" si="16"/>
        <v>86.53282273871757</v>
      </c>
      <c r="L50" s="23"/>
      <c r="M50" s="23">
        <f t="shared" si="11"/>
        <v>70762.159968392036</v>
      </c>
      <c r="N50" s="23">
        <f>J50+L50+Grade8!I50</f>
        <v>68574.731593408273</v>
      </c>
      <c r="O50" s="23">
        <f t="shared" si="17"/>
        <v>2156.8043777339863</v>
      </c>
      <c r="P50" s="23">
        <f t="shared" si="18"/>
        <v>252.48177532592993</v>
      </c>
      <c r="Q50" s="23"/>
    </row>
    <row r="51" spans="1:17" x14ac:dyDescent="0.2">
      <c r="A51" s="5">
        <v>60</v>
      </c>
      <c r="B51" s="1">
        <f t="shared" si="12"/>
        <v>3.0379032788900342</v>
      </c>
      <c r="C51" s="5">
        <f t="shared" si="13"/>
        <v>67227.268752555639</v>
      </c>
      <c r="D51" s="5">
        <f t="shared" si="14"/>
        <v>64439.396239917631</v>
      </c>
      <c r="E51" s="5">
        <f t="shared" si="7"/>
        <v>54939.396239917631</v>
      </c>
      <c r="F51" s="5">
        <f t="shared" si="8"/>
        <v>20283.40249632487</v>
      </c>
      <c r="G51" s="5">
        <f t="shared" si="9"/>
        <v>44155.993743592757</v>
      </c>
      <c r="H51" s="23">
        <f t="shared" si="19"/>
        <v>29698.146057824415</v>
      </c>
      <c r="I51" s="5">
        <f t="shared" si="15"/>
        <v>72250.439914294649</v>
      </c>
      <c r="J51" s="23"/>
      <c r="K51" s="23">
        <f t="shared" si="16"/>
        <v>88.311987487185519</v>
      </c>
      <c r="L51" s="23"/>
      <c r="M51" s="23">
        <f t="shared" si="11"/>
        <v>72338.751901781841</v>
      </c>
      <c r="N51" s="23">
        <f>J51+L51+Grade8!I51</f>
        <v>70096.35097824347</v>
      </c>
      <c r="O51" s="23">
        <f t="shared" si="17"/>
        <v>2211.0073106088275</v>
      </c>
      <c r="P51" s="23">
        <f t="shared" si="18"/>
        <v>246.77869522309331</v>
      </c>
      <c r="Q51" s="23"/>
    </row>
    <row r="52" spans="1:17" x14ac:dyDescent="0.2">
      <c r="A52" s="5">
        <v>61</v>
      </c>
      <c r="B52" s="1">
        <f t="shared" si="12"/>
        <v>3.1138508608622844</v>
      </c>
      <c r="C52" s="5">
        <f t="shared" si="13"/>
        <v>68907.950471369506</v>
      </c>
      <c r="D52" s="5">
        <f t="shared" si="14"/>
        <v>66029.321145915543</v>
      </c>
      <c r="E52" s="5">
        <f t="shared" si="7"/>
        <v>56529.321145915543</v>
      </c>
      <c r="F52" s="5">
        <f t="shared" si="8"/>
        <v>20961.505468732979</v>
      </c>
      <c r="G52" s="5">
        <f t="shared" si="9"/>
        <v>45067.81567718256</v>
      </c>
      <c r="H52" s="23">
        <f t="shared" si="19"/>
        <v>30440.599709270016</v>
      </c>
      <c r="I52" s="5">
        <f t="shared" si="15"/>
        <v>73864.623002151988</v>
      </c>
      <c r="J52" s="23"/>
      <c r="K52" s="23">
        <f t="shared" si="16"/>
        <v>90.135631354365117</v>
      </c>
      <c r="L52" s="23"/>
      <c r="M52" s="23">
        <f t="shared" si="11"/>
        <v>73954.758633506353</v>
      </c>
      <c r="N52" s="23">
        <f>J52+L52+Grade8!I52</f>
        <v>71656.010847699567</v>
      </c>
      <c r="O52" s="23">
        <f t="shared" si="17"/>
        <v>2266.5653168054914</v>
      </c>
      <c r="P52" s="23">
        <f t="shared" si="18"/>
        <v>241.20368039982111</v>
      </c>
      <c r="Q52" s="23"/>
    </row>
    <row r="53" spans="1:17" x14ac:dyDescent="0.2">
      <c r="A53" s="5">
        <v>62</v>
      </c>
      <c r="B53" s="1">
        <f t="shared" si="12"/>
        <v>3.1916971323838421</v>
      </c>
      <c r="C53" s="5">
        <f t="shared" si="13"/>
        <v>70630.649233153759</v>
      </c>
      <c r="D53" s="5">
        <f t="shared" si="14"/>
        <v>67658.994174563442</v>
      </c>
      <c r="E53" s="5">
        <f t="shared" si="7"/>
        <v>58158.994174563442</v>
      </c>
      <c r="F53" s="5">
        <f t="shared" si="8"/>
        <v>21656.561015451309</v>
      </c>
      <c r="G53" s="5">
        <f t="shared" si="9"/>
        <v>46002.43315911213</v>
      </c>
      <c r="H53" s="23">
        <f t="shared" si="19"/>
        <v>31201.614702001774</v>
      </c>
      <c r="I53" s="5">
        <f t="shared" si="15"/>
        <v>75519.160667205811</v>
      </c>
      <c r="J53" s="23"/>
      <c r="K53" s="23">
        <f t="shared" si="16"/>
        <v>92.004866318224259</v>
      </c>
      <c r="L53" s="23"/>
      <c r="M53" s="23">
        <f t="shared" si="11"/>
        <v>75611.165533524036</v>
      </c>
      <c r="N53" s="23">
        <f>J53+L53+Grade8!I53</f>
        <v>73254.662213892065</v>
      </c>
      <c r="O53" s="23">
        <f t="shared" si="17"/>
        <v>2323.5122731571232</v>
      </c>
      <c r="P53" s="23">
        <f t="shared" si="18"/>
        <v>235.75389049568491</v>
      </c>
      <c r="Q53" s="23"/>
    </row>
    <row r="54" spans="1:17" x14ac:dyDescent="0.2">
      <c r="A54" s="5">
        <v>63</v>
      </c>
      <c r="B54" s="1">
        <f t="shared" si="12"/>
        <v>3.2714895606934378</v>
      </c>
      <c r="C54" s="5">
        <f t="shared" si="13"/>
        <v>72396.415463982601</v>
      </c>
      <c r="D54" s="5">
        <f t="shared" si="14"/>
        <v>69329.409028927534</v>
      </c>
      <c r="E54" s="5">
        <f t="shared" si="7"/>
        <v>59829.409028927534</v>
      </c>
      <c r="F54" s="5">
        <f t="shared" si="8"/>
        <v>22368.992950837594</v>
      </c>
      <c r="G54" s="5">
        <f t="shared" si="9"/>
        <v>46960.41607808994</v>
      </c>
      <c r="H54" s="23">
        <f t="shared" si="19"/>
        <v>31981.655069551809</v>
      </c>
      <c r="I54" s="5">
        <f t="shared" si="15"/>
        <v>77215.061773885944</v>
      </c>
      <c r="J54" s="23"/>
      <c r="K54" s="23">
        <f t="shared" si="16"/>
        <v>93.920832156179884</v>
      </c>
      <c r="L54" s="23"/>
      <c r="M54" s="23">
        <f t="shared" si="11"/>
        <v>77308.982606042118</v>
      </c>
      <c r="N54" s="23">
        <f>J54+L54+Grade8!I54</f>
        <v>74893.279864239332</v>
      </c>
      <c r="O54" s="23">
        <f t="shared" si="17"/>
        <v>2381.8829034175528</v>
      </c>
      <c r="P54" s="23">
        <f t="shared" si="18"/>
        <v>230.42654647965699</v>
      </c>
      <c r="Q54" s="23"/>
    </row>
    <row r="55" spans="1:17" x14ac:dyDescent="0.2">
      <c r="A55" s="5">
        <v>64</v>
      </c>
      <c r="B55" s="1">
        <f t="shared" si="12"/>
        <v>3.3532767997107733</v>
      </c>
      <c r="C55" s="5">
        <f t="shared" si="13"/>
        <v>74206.325850582158</v>
      </c>
      <c r="D55" s="5">
        <f t="shared" si="14"/>
        <v>71041.584254650705</v>
      </c>
      <c r="E55" s="5">
        <f t="shared" si="7"/>
        <v>61541.584254650705</v>
      </c>
      <c r="F55" s="5">
        <f t="shared" si="8"/>
        <v>23099.235684608524</v>
      </c>
      <c r="G55" s="5">
        <f t="shared" si="9"/>
        <v>47942.348570042181</v>
      </c>
      <c r="H55" s="23">
        <f t="shared" si="19"/>
        <v>32781.196446290603</v>
      </c>
      <c r="I55" s="5">
        <f t="shared" si="15"/>
        <v>78953.360408233086</v>
      </c>
      <c r="J55" s="23"/>
      <c r="K55" s="23">
        <f t="shared" si="16"/>
        <v>95.88469714008437</v>
      </c>
      <c r="L55" s="23"/>
      <c r="M55" s="23">
        <f t="shared" si="11"/>
        <v>79049.245105373164</v>
      </c>
      <c r="N55" s="23">
        <f>J55+L55+Grade8!I55</f>
        <v>76572.862955845339</v>
      </c>
      <c r="O55" s="23">
        <f t="shared" si="17"/>
        <v>2441.712799434441</v>
      </c>
      <c r="P55" s="23">
        <f t="shared" si="18"/>
        <v>225.21892940535741</v>
      </c>
      <c r="Q55" s="23"/>
    </row>
    <row r="56" spans="1:17" x14ac:dyDescent="0.2">
      <c r="A56" s="5">
        <v>65</v>
      </c>
      <c r="B56" s="1">
        <f t="shared" si="12"/>
        <v>3.4371087197035428</v>
      </c>
      <c r="C56" s="5">
        <f t="shared" si="13"/>
        <v>76061.483996846713</v>
      </c>
      <c r="D56" s="5">
        <f t="shared" si="14"/>
        <v>72796.563861016984</v>
      </c>
      <c r="E56" s="5">
        <f t="shared" si="7"/>
        <v>63296.563861016984</v>
      </c>
      <c r="F56" s="5">
        <f t="shared" si="8"/>
        <v>23847.734486723744</v>
      </c>
      <c r="G56" s="5">
        <f t="shared" si="9"/>
        <v>48948.829374293244</v>
      </c>
      <c r="H56" s="23">
        <f t="shared" si="19"/>
        <v>33600.726357447871</v>
      </c>
      <c r="I56" s="5">
        <f t="shared" si="15"/>
        <v>80735.116508438921</v>
      </c>
      <c r="J56" s="23"/>
      <c r="K56" s="23">
        <f t="shared" si="16"/>
        <v>97.897658748586494</v>
      </c>
      <c r="L56" s="23"/>
      <c r="M56" s="23">
        <f t="shared" si="11"/>
        <v>80833.014167187503</v>
      </c>
      <c r="N56" s="23">
        <f>J56+L56+Grade8!I56</f>
        <v>78294.435624741469</v>
      </c>
      <c r="O56" s="23">
        <f t="shared" si="17"/>
        <v>2503.0384428517941</v>
      </c>
      <c r="P56" s="23">
        <f t="shared" si="18"/>
        <v>220.1283791876742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97.897658748586494</v>
      </c>
      <c r="L57" s="23"/>
      <c r="M57" s="23">
        <f t="shared" si="11"/>
        <v>97.897658748586494</v>
      </c>
      <c r="N57" s="23">
        <f>J57+L57+Grade8!I57</f>
        <v>0</v>
      </c>
      <c r="O57" s="23">
        <f t="shared" si="17"/>
        <v>96.527091526106275</v>
      </c>
      <c r="P57" s="23">
        <f t="shared" si="18"/>
        <v>8.0938647486431865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97.897658748586494</v>
      </c>
      <c r="L58" s="23"/>
      <c r="M58" s="23">
        <f t="shared" si="11"/>
        <v>97.897658748586494</v>
      </c>
      <c r="N58" s="23">
        <f>J58+L58+Grade8!I58</f>
        <v>0</v>
      </c>
      <c r="O58" s="23">
        <f t="shared" si="17"/>
        <v>96.527091526106275</v>
      </c>
      <c r="P58" s="23">
        <f t="shared" si="18"/>
        <v>7.7171003753355478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97.897658748586494</v>
      </c>
      <c r="L59" s="23"/>
      <c r="M59" s="23">
        <f t="shared" si="11"/>
        <v>97.897658748586494</v>
      </c>
      <c r="N59" s="23">
        <f>J59+L59+Grade8!I59</f>
        <v>0</v>
      </c>
      <c r="O59" s="23">
        <f t="shared" si="17"/>
        <v>96.527091526106275</v>
      </c>
      <c r="P59" s="23">
        <f t="shared" si="18"/>
        <v>7.3578741494274791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97.897658748586494</v>
      </c>
      <c r="L60" s="23"/>
      <c r="M60" s="23">
        <f t="shared" si="11"/>
        <v>97.897658748586494</v>
      </c>
      <c r="N60" s="23">
        <f>J60+L60+Grade8!I60</f>
        <v>0</v>
      </c>
      <c r="O60" s="23">
        <f t="shared" si="17"/>
        <v>96.527091526106275</v>
      </c>
      <c r="P60" s="23">
        <f t="shared" si="18"/>
        <v>7.0153696810583659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97.897658748586494</v>
      </c>
      <c r="L61" s="23"/>
      <c r="M61" s="23">
        <f t="shared" si="11"/>
        <v>97.897658748586494</v>
      </c>
      <c r="N61" s="23">
        <f>J61+L61+Grade8!I61</f>
        <v>0</v>
      </c>
      <c r="O61" s="23">
        <f t="shared" si="17"/>
        <v>96.527091526106275</v>
      </c>
      <c r="P61" s="23">
        <f t="shared" si="18"/>
        <v>6.6888085828081829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97.897658748586494</v>
      </c>
      <c r="L62" s="23"/>
      <c r="M62" s="23">
        <f t="shared" si="11"/>
        <v>97.897658748586494</v>
      </c>
      <c r="N62" s="23">
        <f>J62+L62+Grade8!I62</f>
        <v>0</v>
      </c>
      <c r="O62" s="23">
        <f t="shared" si="17"/>
        <v>96.527091526106275</v>
      </c>
      <c r="P62" s="23">
        <f t="shared" si="18"/>
        <v>6.3774487007074905</v>
      </c>
      <c r="Q62" s="23"/>
    </row>
    <row r="63" spans="1:17" x14ac:dyDescent="0.2">
      <c r="A63" s="5">
        <v>72</v>
      </c>
      <c r="H63" s="22"/>
      <c r="J63" s="23"/>
      <c r="K63" s="23">
        <f>0.002*G56</f>
        <v>97.897658748586494</v>
      </c>
      <c r="L63" s="23"/>
      <c r="M63" s="23">
        <f t="shared" si="11"/>
        <v>97.897658748586494</v>
      </c>
      <c r="N63" s="23">
        <f>J63+L63+Grade8!I63</f>
        <v>0</v>
      </c>
      <c r="O63" s="23">
        <f t="shared" si="17"/>
        <v>96.527091526106275</v>
      </c>
      <c r="P63" s="23">
        <f t="shared" si="18"/>
        <v>6.0805824275928479</v>
      </c>
      <c r="Q63" s="23"/>
    </row>
    <row r="64" spans="1:17" x14ac:dyDescent="0.2">
      <c r="A64" s="5">
        <v>73</v>
      </c>
      <c r="H64" s="22"/>
      <c r="J64" s="23"/>
      <c r="K64" s="23">
        <f>0.002*G56</f>
        <v>97.897658748586494</v>
      </c>
      <c r="L64" s="23"/>
      <c r="M64" s="23">
        <f t="shared" si="11"/>
        <v>97.897658748586494</v>
      </c>
      <c r="N64" s="23">
        <f>J64+L64+Grade8!I64</f>
        <v>0</v>
      </c>
      <c r="O64" s="23">
        <f t="shared" si="17"/>
        <v>96.527091526106275</v>
      </c>
      <c r="P64" s="23">
        <f t="shared" si="18"/>
        <v>5.7975350949744584</v>
      </c>
      <c r="Q64" s="23"/>
    </row>
    <row r="65" spans="1:17" x14ac:dyDescent="0.2">
      <c r="A65" s="5">
        <v>74</v>
      </c>
      <c r="H65" s="22"/>
      <c r="J65" s="23"/>
      <c r="K65" s="23">
        <f>0.002*G56</f>
        <v>97.897658748586494</v>
      </c>
      <c r="L65" s="23"/>
      <c r="M65" s="23">
        <f t="shared" si="11"/>
        <v>97.897658748586494</v>
      </c>
      <c r="N65" s="23">
        <f>J65+L65+Grade8!I65</f>
        <v>0</v>
      </c>
      <c r="O65" s="23">
        <f t="shared" si="17"/>
        <v>96.527091526106275</v>
      </c>
      <c r="P65" s="23">
        <f t="shared" si="18"/>
        <v>5.5276634397613833</v>
      </c>
      <c r="Q65" s="23"/>
    </row>
    <row r="66" spans="1:17" x14ac:dyDescent="0.2">
      <c r="A66" s="5">
        <v>75</v>
      </c>
      <c r="H66" s="22"/>
      <c r="J66" s="23"/>
      <c r="K66" s="23">
        <f>0.002*G56</f>
        <v>97.897658748586494</v>
      </c>
      <c r="L66" s="23"/>
      <c r="M66" s="23">
        <f t="shared" si="11"/>
        <v>97.897658748586494</v>
      </c>
      <c r="N66" s="23">
        <f>J66+L66+Grade8!I66</f>
        <v>0</v>
      </c>
      <c r="O66" s="23">
        <f t="shared" si="17"/>
        <v>96.527091526106275</v>
      </c>
      <c r="P66" s="23">
        <f t="shared" si="18"/>
        <v>5.2703541423597464</v>
      </c>
      <c r="Q66" s="23"/>
    </row>
    <row r="67" spans="1:17" x14ac:dyDescent="0.2">
      <c r="A67" s="5">
        <v>76</v>
      </c>
      <c r="H67" s="22"/>
      <c r="J67" s="23"/>
      <c r="K67" s="23">
        <f>0.002*G56</f>
        <v>97.897658748586494</v>
      </c>
      <c r="L67" s="23"/>
      <c r="M67" s="23">
        <f t="shared" si="11"/>
        <v>97.897658748586494</v>
      </c>
      <c r="N67" s="23">
        <f>J67+L67+Grade8!I67</f>
        <v>0</v>
      </c>
      <c r="O67" s="23">
        <f t="shared" si="17"/>
        <v>96.527091526106275</v>
      </c>
      <c r="P67" s="23">
        <f t="shared" si="18"/>
        <v>5.0250224328215607</v>
      </c>
      <c r="Q67" s="23"/>
    </row>
    <row r="68" spans="1:17" x14ac:dyDescent="0.2">
      <c r="A68" s="5">
        <v>77</v>
      </c>
      <c r="H68" s="22"/>
      <c r="J68" s="23"/>
      <c r="K68" s="23">
        <f>0.002*G56</f>
        <v>97.897658748586494</v>
      </c>
      <c r="L68" s="23"/>
      <c r="M68" s="23">
        <f t="shared" si="11"/>
        <v>97.897658748586494</v>
      </c>
      <c r="N68" s="23">
        <f>J68+L68+Grade8!I68</f>
        <v>0</v>
      </c>
      <c r="O68" s="23">
        <f t="shared" si="17"/>
        <v>96.527091526106275</v>
      </c>
      <c r="P68" s="23">
        <f t="shared" si="18"/>
        <v>4.7911107618764497</v>
      </c>
      <c r="Q68" s="23"/>
    </row>
    <row r="69" spans="1:17" x14ac:dyDescent="0.2">
      <c r="A69" s="5">
        <v>78</v>
      </c>
      <c r="H69" s="22"/>
      <c r="J69" s="23"/>
      <c r="K69" s="23">
        <f>0.002*G56+0.2*G56</f>
        <v>9887.6635336072359</v>
      </c>
      <c r="L69" s="23"/>
      <c r="M69" s="23">
        <f t="shared" si="11"/>
        <v>9887.6635336072359</v>
      </c>
      <c r="N69" s="23">
        <f>J69+L69+Grade8!I69</f>
        <v>0</v>
      </c>
      <c r="O69" s="23">
        <f>IF(A69&lt;startage,1,0)*(M69-N69)+IF(A69&gt;=startage,1,0)*(completionprob*(part*(I69-N69)+K69))</f>
        <v>9749.236244136735</v>
      </c>
      <c r="P69" s="23">
        <f>O69/return^(A69-startage+1)</f>
        <v>461.37684091642956</v>
      </c>
      <c r="Q69" s="23"/>
    </row>
    <row r="70" spans="1:17" x14ac:dyDescent="0.2">
      <c r="A70" s="5">
        <v>79</v>
      </c>
      <c r="H70" s="22"/>
      <c r="P70" s="23">
        <f>SUM(P5:P69)</f>
        <v>1.4887291399645619E-10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N6" sqref="N6:N6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Meta!A4+6</f>
        <v>16</v>
      </c>
      <c r="C2" s="8">
        <f>Meta!B4</f>
        <v>45623</v>
      </c>
      <c r="D2" s="8">
        <f>Meta!C4</f>
        <v>20154</v>
      </c>
      <c r="E2" s="1">
        <f>Meta!D4</f>
        <v>5.0999999999999997E-2</v>
      </c>
      <c r="F2" s="1">
        <f>Meta!H4</f>
        <v>1.9496869757628374</v>
      </c>
      <c r="G2" s="1">
        <f>Meta!E4</f>
        <v>0.98599999999999999</v>
      </c>
      <c r="H2" s="1">
        <f>Meta!F4</f>
        <v>1</v>
      </c>
      <c r="I2" s="1">
        <f>Meta!D3</f>
        <v>5.3999999999999999E-2</v>
      </c>
      <c r="J2" s="14"/>
      <c r="K2" s="13">
        <f>IRR(O5:O69)+1</f>
        <v>1.0486436910148913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B6" s="1">
        <v>1</v>
      </c>
      <c r="C6" s="5">
        <f>0.1*Grade9!C6</f>
        <v>2212.9496096767975</v>
      </c>
      <c r="D6" s="5">
        <f t="shared" ref="D6:D36" si="0">IF(A6&lt;startage,1,0)*(C6*(1-initialunempprob))+IF(A6=startage,1,0)*(C6*(1-unempprob))+IF(A6&gt;startage,1,0)*(C6*(1-unempprob)+unempprob*300*52)</f>
        <v>2093.4503307542504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160.14895030270014</v>
      </c>
      <c r="G6" s="5">
        <f t="shared" ref="G6:G56" si="3">D6-F6</f>
        <v>1933.3013804515504</v>
      </c>
      <c r="H6" s="23">
        <f>0.1*Grade9!H6</f>
        <v>977.58695163841082</v>
      </c>
      <c r="I6" s="5">
        <f t="shared" ref="I6:I36" si="4">G6+IF(A6&lt;startage,1,0)*(H6*(1-initialunempprob))+IF(A6&gt;=startage,1,0)*(H6*(1-unempprob))</f>
        <v>2858.0986367014871</v>
      </c>
      <c r="J6" s="23">
        <f>0.05*feel*Grade9!G6</f>
        <v>236.59143168681828</v>
      </c>
      <c r="K6" s="23">
        <f t="shared" ref="K6:K36" si="5">IF(A6&gt;=startage,1,0)*0.002*G6</f>
        <v>0</v>
      </c>
      <c r="L6" s="23">
        <f>hstuition</f>
        <v>0</v>
      </c>
      <c r="M6" s="23">
        <f t="shared" ref="M6:M69" si="6">I6+K6</f>
        <v>2858.0986367014871</v>
      </c>
      <c r="N6" s="23">
        <f>J6+L6+Grade9!I6</f>
        <v>26383.951971816059</v>
      </c>
      <c r="O6" s="23">
        <f t="shared" ref="O6:O37" si="7">IF(A6&lt;startage,1,0)*(M6-N6)+IF(A6&gt;=startage,1,0)*(completionprob*(part*(I6-N6)+K6))</f>
        <v>-23525.853335114571</v>
      </c>
      <c r="P6" s="23">
        <f t="shared" ref="P6:P36" si="8">O6/return^(A6-startage+1)</f>
        <v>-23525.853335114571</v>
      </c>
      <c r="Q6" s="23"/>
    </row>
    <row r="7" spans="1:17" x14ac:dyDescent="0.2">
      <c r="A7" s="5">
        <v>16</v>
      </c>
      <c r="B7" s="1">
        <f t="shared" ref="B7:B36" si="9">(1+experiencepremium)^(A7-startage)</f>
        <v>1</v>
      </c>
      <c r="C7" s="5">
        <f t="shared" ref="C7:C36" si="10">pretaxincome*B7/expnorm</f>
        <v>23400.166573995539</v>
      </c>
      <c r="D7" s="5">
        <f t="shared" si="0"/>
        <v>22206.758078721767</v>
      </c>
      <c r="E7" s="5">
        <f t="shared" si="1"/>
        <v>12706.758078721767</v>
      </c>
      <c r="F7" s="5">
        <f t="shared" si="2"/>
        <v>4450.5065127026573</v>
      </c>
      <c r="G7" s="5">
        <f t="shared" si="3"/>
        <v>17756.251566019109</v>
      </c>
      <c r="H7" s="23">
        <f t="shared" ref="H7:H37" si="11">benefits*B7/expnorm</f>
        <v>10337.043971950685</v>
      </c>
      <c r="I7" s="5">
        <f t="shared" si="4"/>
        <v>27566.106295400306</v>
      </c>
      <c r="J7" s="23"/>
      <c r="K7" s="23">
        <f t="shared" si="5"/>
        <v>35.512503132038219</v>
      </c>
      <c r="L7" s="23"/>
      <c r="M7" s="23">
        <f t="shared" si="6"/>
        <v>27601.618798532345</v>
      </c>
      <c r="N7" s="23">
        <f>J7+L7+Grade9!I7</f>
        <v>27298.40095363247</v>
      </c>
      <c r="O7" s="23">
        <f t="shared" si="7"/>
        <v>298.97279507127615</v>
      </c>
      <c r="P7" s="23">
        <f t="shared" si="8"/>
        <v>285.1042710054607</v>
      </c>
      <c r="Q7" s="23"/>
    </row>
    <row r="8" spans="1:17" x14ac:dyDescent="0.2">
      <c r="A8" s="5">
        <v>17</v>
      </c>
      <c r="B8" s="1">
        <f t="shared" si="9"/>
        <v>1.0249999999999999</v>
      </c>
      <c r="C8" s="5">
        <f t="shared" si="10"/>
        <v>23985.170738345427</v>
      </c>
      <c r="D8" s="5">
        <f t="shared" si="0"/>
        <v>23557.527030689809</v>
      </c>
      <c r="E8" s="5">
        <f t="shared" si="1"/>
        <v>14057.527030689809</v>
      </c>
      <c r="F8" s="5">
        <f t="shared" si="2"/>
        <v>4891.532575520223</v>
      </c>
      <c r="G8" s="5">
        <f t="shared" si="3"/>
        <v>18665.994455169588</v>
      </c>
      <c r="H8" s="23">
        <f t="shared" si="11"/>
        <v>10595.47007124945</v>
      </c>
      <c r="I8" s="5">
        <f t="shared" si="4"/>
        <v>28721.095552785315</v>
      </c>
      <c r="J8" s="23"/>
      <c r="K8" s="23">
        <f t="shared" si="5"/>
        <v>37.331988910339177</v>
      </c>
      <c r="L8" s="23"/>
      <c r="M8" s="23">
        <f t="shared" si="6"/>
        <v>28758.427541695655</v>
      </c>
      <c r="N8" s="23">
        <f>J8+L8+Grade9!I8</f>
        <v>27896.67706747328</v>
      </c>
      <c r="O8" s="23">
        <f t="shared" si="7"/>
        <v>849.685967583261</v>
      </c>
      <c r="P8" s="23">
        <f t="shared" si="8"/>
        <v>772.68512080996277</v>
      </c>
      <c r="Q8" s="23"/>
    </row>
    <row r="9" spans="1:17" x14ac:dyDescent="0.2">
      <c r="A9" s="5">
        <v>18</v>
      </c>
      <c r="B9" s="1">
        <f t="shared" si="9"/>
        <v>1.0506249999999999</v>
      </c>
      <c r="C9" s="5">
        <f t="shared" si="10"/>
        <v>24584.80000680406</v>
      </c>
      <c r="D9" s="5">
        <f t="shared" si="0"/>
        <v>24126.575206457052</v>
      </c>
      <c r="E9" s="5">
        <f t="shared" si="1"/>
        <v>14626.575206457052</v>
      </c>
      <c r="F9" s="5">
        <f t="shared" si="2"/>
        <v>5077.3268049082271</v>
      </c>
      <c r="G9" s="5">
        <f t="shared" si="3"/>
        <v>19049.248401548823</v>
      </c>
      <c r="H9" s="23">
        <f t="shared" si="11"/>
        <v>10860.356823030688</v>
      </c>
      <c r="I9" s="5">
        <f t="shared" si="4"/>
        <v>29355.727026604945</v>
      </c>
      <c r="J9" s="23"/>
      <c r="K9" s="23">
        <f t="shared" si="5"/>
        <v>38.098496803097646</v>
      </c>
      <c r="L9" s="23"/>
      <c r="M9" s="23">
        <f t="shared" si="6"/>
        <v>29393.825523408042</v>
      </c>
      <c r="N9" s="23">
        <f>J9+L9+Grade9!I9</f>
        <v>28509.91008416011</v>
      </c>
      <c r="O9" s="23">
        <f t="shared" si="7"/>
        <v>871.54062309846177</v>
      </c>
      <c r="P9" s="23">
        <f t="shared" si="8"/>
        <v>755.79460875257473</v>
      </c>
      <c r="Q9" s="23"/>
    </row>
    <row r="10" spans="1:17" x14ac:dyDescent="0.2">
      <c r="A10" s="5">
        <v>19</v>
      </c>
      <c r="B10" s="1">
        <f t="shared" si="9"/>
        <v>1.0768906249999999</v>
      </c>
      <c r="C10" s="5">
        <f t="shared" si="10"/>
        <v>25199.420006974164</v>
      </c>
      <c r="D10" s="5">
        <f t="shared" si="0"/>
        <v>24709.849586618478</v>
      </c>
      <c r="E10" s="5">
        <f t="shared" si="1"/>
        <v>15209.849586618478</v>
      </c>
      <c r="F10" s="5">
        <f t="shared" si="2"/>
        <v>5267.7658900309334</v>
      </c>
      <c r="G10" s="5">
        <f t="shared" si="3"/>
        <v>19442.083696587546</v>
      </c>
      <c r="H10" s="23">
        <f t="shared" si="11"/>
        <v>11131.865743606453</v>
      </c>
      <c r="I10" s="5">
        <f t="shared" si="4"/>
        <v>30006.22428727007</v>
      </c>
      <c r="J10" s="23"/>
      <c r="K10" s="23">
        <f t="shared" si="5"/>
        <v>38.88416739317509</v>
      </c>
      <c r="L10" s="23"/>
      <c r="M10" s="23">
        <f t="shared" si="6"/>
        <v>30045.108454663245</v>
      </c>
      <c r="N10" s="23">
        <f>J10+L10+Grade9!I10</f>
        <v>29138.473926264112</v>
      </c>
      <c r="O10" s="23">
        <f t="shared" si="7"/>
        <v>893.94164500154477</v>
      </c>
      <c r="P10" s="23">
        <f t="shared" si="8"/>
        <v>739.2602866831561</v>
      </c>
      <c r="Q10" s="23"/>
    </row>
    <row r="11" spans="1:17" x14ac:dyDescent="0.2">
      <c r="A11" s="5">
        <v>20</v>
      </c>
      <c r="B11" s="1">
        <f t="shared" si="9"/>
        <v>1.1038128906249998</v>
      </c>
      <c r="C11" s="5">
        <f t="shared" si="10"/>
        <v>25829.405507148516</v>
      </c>
      <c r="D11" s="5">
        <f t="shared" si="0"/>
        <v>25307.705826283938</v>
      </c>
      <c r="E11" s="5">
        <f t="shared" si="1"/>
        <v>15807.705826283938</v>
      </c>
      <c r="F11" s="5">
        <f t="shared" si="2"/>
        <v>5462.9659522817055</v>
      </c>
      <c r="G11" s="5">
        <f t="shared" si="3"/>
        <v>19844.739874002233</v>
      </c>
      <c r="H11" s="23">
        <f t="shared" si="11"/>
        <v>11410.162387196615</v>
      </c>
      <c r="I11" s="5">
        <f t="shared" si="4"/>
        <v>30672.983979451819</v>
      </c>
      <c r="J11" s="23"/>
      <c r="K11" s="23">
        <f t="shared" si="5"/>
        <v>39.689479748004466</v>
      </c>
      <c r="L11" s="23"/>
      <c r="M11" s="23">
        <f t="shared" si="6"/>
        <v>30712.673459199825</v>
      </c>
      <c r="N11" s="23">
        <f>J11+L11+Grade9!I11</f>
        <v>29782.751864420712</v>
      </c>
      <c r="O11" s="23">
        <f t="shared" si="7"/>
        <v>916.90269245220418</v>
      </c>
      <c r="P11" s="23">
        <f t="shared" si="8"/>
        <v>723.07526655381253</v>
      </c>
      <c r="Q11" s="23"/>
    </row>
    <row r="12" spans="1:17" x14ac:dyDescent="0.2">
      <c r="A12" s="5">
        <v>21</v>
      </c>
      <c r="B12" s="1">
        <f t="shared" si="9"/>
        <v>1.1314082128906247</v>
      </c>
      <c r="C12" s="5">
        <f t="shared" si="10"/>
        <v>26475.140644827225</v>
      </c>
      <c r="D12" s="5">
        <f t="shared" si="0"/>
        <v>25920.508471941033</v>
      </c>
      <c r="E12" s="5">
        <f t="shared" si="1"/>
        <v>16420.508471941033</v>
      </c>
      <c r="F12" s="5">
        <f t="shared" si="2"/>
        <v>5663.0460160887469</v>
      </c>
      <c r="G12" s="5">
        <f t="shared" si="3"/>
        <v>20257.462455852285</v>
      </c>
      <c r="H12" s="23">
        <f t="shared" si="11"/>
        <v>11695.416446876528</v>
      </c>
      <c r="I12" s="5">
        <f t="shared" si="4"/>
        <v>31356.41266393811</v>
      </c>
      <c r="J12" s="23"/>
      <c r="K12" s="23">
        <f t="shared" si="5"/>
        <v>40.514924911704568</v>
      </c>
      <c r="L12" s="23"/>
      <c r="M12" s="23">
        <f t="shared" si="6"/>
        <v>31396.927588849816</v>
      </c>
      <c r="N12" s="23">
        <f>J12+L12+Grade9!I12</f>
        <v>30443.136751031227</v>
      </c>
      <c r="O12" s="23">
        <f t="shared" si="7"/>
        <v>940.43776608912799</v>
      </c>
      <c r="P12" s="23">
        <f t="shared" si="8"/>
        <v>707.23276260306159</v>
      </c>
      <c r="Q12" s="23"/>
    </row>
    <row r="13" spans="1:17" x14ac:dyDescent="0.2">
      <c r="A13" s="5">
        <v>22</v>
      </c>
      <c r="B13" s="1">
        <f t="shared" si="9"/>
        <v>1.1596934182128902</v>
      </c>
      <c r="C13" s="5">
        <f t="shared" si="10"/>
        <v>27137.019160947901</v>
      </c>
      <c r="D13" s="5">
        <f t="shared" si="0"/>
        <v>26548.631183739555</v>
      </c>
      <c r="E13" s="5">
        <f t="shared" si="1"/>
        <v>17048.631183739555</v>
      </c>
      <c r="F13" s="5">
        <f t="shared" si="2"/>
        <v>5868.1280814909642</v>
      </c>
      <c r="G13" s="5">
        <f t="shared" si="3"/>
        <v>20680.503102248593</v>
      </c>
      <c r="H13" s="23">
        <f t="shared" si="11"/>
        <v>11987.80185804844</v>
      </c>
      <c r="I13" s="5">
        <f t="shared" si="4"/>
        <v>32056.927065536562</v>
      </c>
      <c r="J13" s="23"/>
      <c r="K13" s="23">
        <f t="shared" si="5"/>
        <v>41.361006204497187</v>
      </c>
      <c r="L13" s="23"/>
      <c r="M13" s="23">
        <f t="shared" si="6"/>
        <v>32098.288071741059</v>
      </c>
      <c r="N13" s="23">
        <f>J13+L13+Grade9!I13</f>
        <v>31120.031259807009</v>
      </c>
      <c r="O13" s="23">
        <f t="shared" si="7"/>
        <v>964.5612165669736</v>
      </c>
      <c r="P13" s="23">
        <f t="shared" si="8"/>
        <v>691.72609150894209</v>
      </c>
      <c r="Q13" s="23"/>
    </row>
    <row r="14" spans="1:17" x14ac:dyDescent="0.2">
      <c r="A14" s="5">
        <v>23</v>
      </c>
      <c r="B14" s="1">
        <f t="shared" si="9"/>
        <v>1.1886857536682125</v>
      </c>
      <c r="C14" s="5">
        <f t="shared" si="10"/>
        <v>27815.4446399716</v>
      </c>
      <c r="D14" s="5">
        <f t="shared" si="0"/>
        <v>27192.456963333047</v>
      </c>
      <c r="E14" s="5">
        <f t="shared" si="1"/>
        <v>17692.456963333047</v>
      </c>
      <c r="F14" s="5">
        <f t="shared" si="2"/>
        <v>6078.3371985282392</v>
      </c>
      <c r="G14" s="5">
        <f t="shared" si="3"/>
        <v>21114.119764804807</v>
      </c>
      <c r="H14" s="23">
        <f t="shared" si="11"/>
        <v>12287.496904499654</v>
      </c>
      <c r="I14" s="5">
        <f t="shared" si="4"/>
        <v>32774.954327174979</v>
      </c>
      <c r="J14" s="23"/>
      <c r="K14" s="23">
        <f t="shared" si="5"/>
        <v>42.228239529609617</v>
      </c>
      <c r="L14" s="23"/>
      <c r="M14" s="23">
        <f t="shared" si="6"/>
        <v>32817.182566704585</v>
      </c>
      <c r="N14" s="23">
        <f>J14+L14+Grade9!I14</f>
        <v>31813.848131302184</v>
      </c>
      <c r="O14" s="23">
        <f t="shared" si="7"/>
        <v>989.28775330677104</v>
      </c>
      <c r="P14" s="23">
        <f t="shared" si="8"/>
        <v>676.54867242459227</v>
      </c>
      <c r="Q14" s="23"/>
    </row>
    <row r="15" spans="1:17" x14ac:dyDescent="0.2">
      <c r="A15" s="5">
        <v>24</v>
      </c>
      <c r="B15" s="1">
        <f t="shared" si="9"/>
        <v>1.2184028975099177</v>
      </c>
      <c r="C15" s="5">
        <f t="shared" si="10"/>
        <v>28510.830755970888</v>
      </c>
      <c r="D15" s="5">
        <f t="shared" si="0"/>
        <v>27852.378387416371</v>
      </c>
      <c r="E15" s="5">
        <f t="shared" si="1"/>
        <v>18352.378387416371</v>
      </c>
      <c r="F15" s="5">
        <f t="shared" si="2"/>
        <v>6293.801543491445</v>
      </c>
      <c r="G15" s="5">
        <f t="shared" si="3"/>
        <v>21558.576843924926</v>
      </c>
      <c r="H15" s="23">
        <f t="shared" si="11"/>
        <v>12594.684327112142</v>
      </c>
      <c r="I15" s="5">
        <f t="shared" si="4"/>
        <v>33510.932270354344</v>
      </c>
      <c r="J15" s="23"/>
      <c r="K15" s="23">
        <f t="shared" si="5"/>
        <v>43.11715368784985</v>
      </c>
      <c r="L15" s="23"/>
      <c r="M15" s="23">
        <f t="shared" si="6"/>
        <v>33554.04942404219</v>
      </c>
      <c r="N15" s="23">
        <f>J15+L15+Grade9!I15</f>
        <v>32525.010424584732</v>
      </c>
      <c r="O15" s="23">
        <f t="shared" si="7"/>
        <v>1014.6324534650569</v>
      </c>
      <c r="P15" s="23">
        <f t="shared" si="8"/>
        <v>661.69402690421396</v>
      </c>
      <c r="Q15" s="23"/>
    </row>
    <row r="16" spans="1:17" x14ac:dyDescent="0.2">
      <c r="A16" s="5">
        <v>25</v>
      </c>
      <c r="B16" s="1">
        <f t="shared" si="9"/>
        <v>1.2488629699476654</v>
      </c>
      <c r="C16" s="5">
        <f t="shared" si="10"/>
        <v>29223.601524870159</v>
      </c>
      <c r="D16" s="5">
        <f t="shared" si="0"/>
        <v>28528.797847101778</v>
      </c>
      <c r="E16" s="5">
        <f t="shared" si="1"/>
        <v>19028.797847101778</v>
      </c>
      <c r="F16" s="5">
        <f t="shared" si="2"/>
        <v>6514.6524970787304</v>
      </c>
      <c r="G16" s="5">
        <f t="shared" si="3"/>
        <v>22014.145350023049</v>
      </c>
      <c r="H16" s="23">
        <f t="shared" si="11"/>
        <v>12909.551435289944</v>
      </c>
      <c r="I16" s="5">
        <f t="shared" si="4"/>
        <v>34265.309662113206</v>
      </c>
      <c r="J16" s="23"/>
      <c r="K16" s="23">
        <f t="shared" si="5"/>
        <v>44.028290700046099</v>
      </c>
      <c r="L16" s="23"/>
      <c r="M16" s="23">
        <f t="shared" si="6"/>
        <v>34309.33795281325</v>
      </c>
      <c r="N16" s="23">
        <f>J16+L16+Grade9!I16</f>
        <v>33253.951775199355</v>
      </c>
      <c r="O16" s="23">
        <f t="shared" si="7"/>
        <v>1040.6107711273023</v>
      </c>
      <c r="P16" s="23">
        <f t="shared" si="8"/>
        <v>647.15577872700817</v>
      </c>
      <c r="Q16" s="23"/>
    </row>
    <row r="17" spans="1:17" x14ac:dyDescent="0.2">
      <c r="A17" s="5">
        <v>26</v>
      </c>
      <c r="B17" s="1">
        <f t="shared" si="9"/>
        <v>1.2800845441963571</v>
      </c>
      <c r="C17" s="5">
        <f t="shared" si="10"/>
        <v>29954.191562991913</v>
      </c>
      <c r="D17" s="5">
        <f t="shared" si="0"/>
        <v>29222.127793279324</v>
      </c>
      <c r="E17" s="5">
        <f t="shared" si="1"/>
        <v>19722.127793279324</v>
      </c>
      <c r="F17" s="5">
        <f t="shared" si="2"/>
        <v>6741.0247245056989</v>
      </c>
      <c r="G17" s="5">
        <f t="shared" si="3"/>
        <v>22481.103068773624</v>
      </c>
      <c r="H17" s="23">
        <f t="shared" si="11"/>
        <v>13232.290221172194</v>
      </c>
      <c r="I17" s="5">
        <f t="shared" si="4"/>
        <v>35038.546488666034</v>
      </c>
      <c r="J17" s="23"/>
      <c r="K17" s="23">
        <f t="shared" si="5"/>
        <v>44.962206137547248</v>
      </c>
      <c r="L17" s="23"/>
      <c r="M17" s="23">
        <f t="shared" si="6"/>
        <v>35083.508694803582</v>
      </c>
      <c r="N17" s="23">
        <f>J17+L17+Grade9!I17</f>
        <v>34001.116659579333</v>
      </c>
      <c r="O17" s="23">
        <f t="shared" si="7"/>
        <v>1067.2385467311087</v>
      </c>
      <c r="P17" s="23">
        <f t="shared" si="8"/>
        <v>632.92765362610055</v>
      </c>
      <c r="Q17" s="23"/>
    </row>
    <row r="18" spans="1:17" x14ac:dyDescent="0.2">
      <c r="A18" s="5">
        <v>27</v>
      </c>
      <c r="B18" s="1">
        <f t="shared" si="9"/>
        <v>1.312086657801266</v>
      </c>
      <c r="C18" s="5">
        <f t="shared" si="10"/>
        <v>30703.046352066707</v>
      </c>
      <c r="D18" s="5">
        <f t="shared" si="0"/>
        <v>29932.790988111301</v>
      </c>
      <c r="E18" s="5">
        <f t="shared" si="1"/>
        <v>20432.790988111301</v>
      </c>
      <c r="F18" s="5">
        <f t="shared" si="2"/>
        <v>6973.0562576183402</v>
      </c>
      <c r="G18" s="5">
        <f t="shared" si="3"/>
        <v>22959.734730492961</v>
      </c>
      <c r="H18" s="23">
        <f t="shared" si="11"/>
        <v>13563.097476701498</v>
      </c>
      <c r="I18" s="5">
        <f t="shared" si="4"/>
        <v>35831.114235882684</v>
      </c>
      <c r="J18" s="23"/>
      <c r="K18" s="23">
        <f t="shared" si="5"/>
        <v>45.919469460985923</v>
      </c>
      <c r="L18" s="23"/>
      <c r="M18" s="23">
        <f t="shared" si="6"/>
        <v>35877.033705343667</v>
      </c>
      <c r="N18" s="23">
        <f>J18+L18+Grade9!I18</f>
        <v>34766.960666068815</v>
      </c>
      <c r="O18" s="23">
        <f t="shared" si="7"/>
        <v>1094.5320167250068</v>
      </c>
      <c r="P18" s="23">
        <f t="shared" si="8"/>
        <v>619.00347892925413</v>
      </c>
      <c r="Q18" s="23"/>
    </row>
    <row r="19" spans="1:17" x14ac:dyDescent="0.2">
      <c r="A19" s="5">
        <v>28</v>
      </c>
      <c r="B19" s="1">
        <f t="shared" si="9"/>
        <v>1.3448888242462975</v>
      </c>
      <c r="C19" s="5">
        <f t="shared" si="10"/>
        <v>31470.622510868372</v>
      </c>
      <c r="D19" s="5">
        <f t="shared" si="0"/>
        <v>30661.220762814082</v>
      </c>
      <c r="E19" s="5">
        <f t="shared" si="1"/>
        <v>21161.220762814082</v>
      </c>
      <c r="F19" s="5">
        <f t="shared" si="2"/>
        <v>7210.8885790587974</v>
      </c>
      <c r="G19" s="5">
        <f t="shared" si="3"/>
        <v>23450.332183755287</v>
      </c>
      <c r="H19" s="23">
        <f t="shared" si="11"/>
        <v>13902.174913619036</v>
      </c>
      <c r="I19" s="5">
        <f t="shared" si="4"/>
        <v>36643.49617677975</v>
      </c>
      <c r="J19" s="23"/>
      <c r="K19" s="23">
        <f t="shared" si="5"/>
        <v>46.900664367510572</v>
      </c>
      <c r="L19" s="23"/>
      <c r="M19" s="23">
        <f t="shared" si="6"/>
        <v>36690.39684114726</v>
      </c>
      <c r="N19" s="23">
        <f>J19+L19+Grade9!I19</f>
        <v>35551.950772720535</v>
      </c>
      <c r="O19" s="23">
        <f t="shared" si="7"/>
        <v>1122.5078234687523</v>
      </c>
      <c r="P19" s="23">
        <f t="shared" si="8"/>
        <v>605.3771831177329</v>
      </c>
      <c r="Q19" s="23"/>
    </row>
    <row r="20" spans="1:17" x14ac:dyDescent="0.2">
      <c r="A20" s="5">
        <v>29</v>
      </c>
      <c r="B20" s="1">
        <f t="shared" si="9"/>
        <v>1.3785110448524549</v>
      </c>
      <c r="C20" s="5">
        <f t="shared" si="10"/>
        <v>32257.388073640082</v>
      </c>
      <c r="D20" s="5">
        <f t="shared" si="0"/>
        <v>31407.861281884434</v>
      </c>
      <c r="E20" s="5">
        <f t="shared" si="1"/>
        <v>21907.861281884434</v>
      </c>
      <c r="F20" s="5">
        <f t="shared" si="2"/>
        <v>7454.6667085352674</v>
      </c>
      <c r="G20" s="5">
        <f t="shared" si="3"/>
        <v>23953.194573349167</v>
      </c>
      <c r="H20" s="23">
        <f t="shared" si="11"/>
        <v>14249.729286459507</v>
      </c>
      <c r="I20" s="5">
        <f t="shared" si="4"/>
        <v>37476.187666199243</v>
      </c>
      <c r="J20" s="23"/>
      <c r="K20" s="23">
        <f t="shared" si="5"/>
        <v>47.906389146698331</v>
      </c>
      <c r="L20" s="23"/>
      <c r="M20" s="23">
        <f t="shared" si="6"/>
        <v>37524.094055345944</v>
      </c>
      <c r="N20" s="23">
        <f>J20+L20+Grade9!I20</f>
        <v>36356.565632038546</v>
      </c>
      <c r="O20" s="23">
        <f t="shared" si="7"/>
        <v>1151.1830253810915</v>
      </c>
      <c r="P20" s="23">
        <f t="shared" si="8"/>
        <v>592.04279530929352</v>
      </c>
      <c r="Q20" s="23"/>
    </row>
    <row r="21" spans="1:17" x14ac:dyDescent="0.2">
      <c r="A21" s="5">
        <v>30</v>
      </c>
      <c r="B21" s="1">
        <f t="shared" si="9"/>
        <v>1.4129738209737661</v>
      </c>
      <c r="C21" s="5">
        <f t="shared" si="10"/>
        <v>33063.82277548108</v>
      </c>
      <c r="D21" s="5">
        <f t="shared" si="0"/>
        <v>32173.167813931541</v>
      </c>
      <c r="E21" s="5">
        <f t="shared" si="1"/>
        <v>22673.167813931541</v>
      </c>
      <c r="F21" s="5">
        <f t="shared" si="2"/>
        <v>7704.5392912486477</v>
      </c>
      <c r="G21" s="5">
        <f t="shared" si="3"/>
        <v>24468.628522682891</v>
      </c>
      <c r="H21" s="23">
        <f t="shared" si="11"/>
        <v>14605.972518620996</v>
      </c>
      <c r="I21" s="5">
        <f t="shared" si="4"/>
        <v>38329.696442854212</v>
      </c>
      <c r="J21" s="23"/>
      <c r="K21" s="23">
        <f t="shared" si="5"/>
        <v>48.937257045365783</v>
      </c>
      <c r="L21" s="23"/>
      <c r="M21" s="23">
        <f t="shared" si="6"/>
        <v>38378.633699899576</v>
      </c>
      <c r="N21" s="23">
        <f>J21+L21+Grade9!I21</f>
        <v>37181.295862839514</v>
      </c>
      <c r="O21" s="23">
        <f t="shared" si="7"/>
        <v>1180.5751073412237</v>
      </c>
      <c r="P21" s="23">
        <f t="shared" si="8"/>
        <v>578.99444467102683</v>
      </c>
      <c r="Q21" s="23"/>
    </row>
    <row r="22" spans="1:17" x14ac:dyDescent="0.2">
      <c r="A22" s="5">
        <v>31</v>
      </c>
      <c r="B22" s="1">
        <f t="shared" si="9"/>
        <v>1.4482981664981105</v>
      </c>
      <c r="C22" s="5">
        <f t="shared" si="10"/>
        <v>33890.418344868114</v>
      </c>
      <c r="D22" s="5">
        <f t="shared" si="0"/>
        <v>32957.60700927984</v>
      </c>
      <c r="E22" s="5">
        <f t="shared" si="1"/>
        <v>23457.60700927984</v>
      </c>
      <c r="F22" s="5">
        <f t="shared" si="2"/>
        <v>7960.6586885298675</v>
      </c>
      <c r="G22" s="5">
        <f t="shared" si="3"/>
        <v>24996.948320749972</v>
      </c>
      <c r="H22" s="23">
        <f t="shared" si="11"/>
        <v>14971.121831586523</v>
      </c>
      <c r="I22" s="5">
        <f t="shared" si="4"/>
        <v>39204.542938925581</v>
      </c>
      <c r="J22" s="23"/>
      <c r="K22" s="23">
        <f t="shared" si="5"/>
        <v>49.993896641499944</v>
      </c>
      <c r="L22" s="23"/>
      <c r="M22" s="23">
        <f t="shared" si="6"/>
        <v>39254.53683556708</v>
      </c>
      <c r="N22" s="23">
        <f>J22+L22+Grade9!I22</f>
        <v>38026.644349410497</v>
      </c>
      <c r="O22" s="23">
        <f t="shared" si="7"/>
        <v>1210.7019913503914</v>
      </c>
      <c r="P22" s="23">
        <f t="shared" si="8"/>
        <v>566.22635976746176</v>
      </c>
      <c r="Q22" s="23"/>
    </row>
    <row r="23" spans="1:17" x14ac:dyDescent="0.2">
      <c r="A23" s="5">
        <v>32</v>
      </c>
      <c r="B23" s="1">
        <f t="shared" si="9"/>
        <v>1.4845056206605631</v>
      </c>
      <c r="C23" s="5">
        <f t="shared" si="10"/>
        <v>34737.678803489813</v>
      </c>
      <c r="D23" s="5">
        <f t="shared" si="0"/>
        <v>33761.657184511831</v>
      </c>
      <c r="E23" s="5">
        <f t="shared" si="1"/>
        <v>24261.657184511831</v>
      </c>
      <c r="F23" s="5">
        <f t="shared" si="2"/>
        <v>8223.1810707431123</v>
      </c>
      <c r="G23" s="5">
        <f t="shared" si="3"/>
        <v>25538.476113768716</v>
      </c>
      <c r="H23" s="23">
        <f t="shared" si="11"/>
        <v>15345.399877376185</v>
      </c>
      <c r="I23" s="5">
        <f t="shared" si="4"/>
        <v>40101.260597398716</v>
      </c>
      <c r="J23" s="23"/>
      <c r="K23" s="23">
        <f t="shared" si="5"/>
        <v>51.076952227537433</v>
      </c>
      <c r="L23" s="23"/>
      <c r="M23" s="23">
        <f t="shared" si="6"/>
        <v>40152.337549626252</v>
      </c>
      <c r="N23" s="23">
        <f>J23+L23+Grade9!I23</f>
        <v>38893.126548145752</v>
      </c>
      <c r="O23" s="23">
        <f t="shared" si="7"/>
        <v>1241.582047459774</v>
      </c>
      <c r="P23" s="23">
        <f t="shared" si="8"/>
        <v>553.73286784885488</v>
      </c>
      <c r="Q23" s="23"/>
    </row>
    <row r="24" spans="1:17" x14ac:dyDescent="0.2">
      <c r="A24" s="5">
        <v>33</v>
      </c>
      <c r="B24" s="1">
        <f t="shared" si="9"/>
        <v>1.521618261177077</v>
      </c>
      <c r="C24" s="5">
        <f t="shared" si="10"/>
        <v>35606.120773577051</v>
      </c>
      <c r="D24" s="5">
        <f t="shared" si="0"/>
        <v>34585.808614124617</v>
      </c>
      <c r="E24" s="5">
        <f t="shared" si="1"/>
        <v>25085.808614124617</v>
      </c>
      <c r="F24" s="5">
        <f t="shared" si="2"/>
        <v>8492.2665125116873</v>
      </c>
      <c r="G24" s="5">
        <f t="shared" si="3"/>
        <v>26093.542101612929</v>
      </c>
      <c r="H24" s="23">
        <f t="shared" si="11"/>
        <v>15729.034874310586</v>
      </c>
      <c r="I24" s="5">
        <f t="shared" si="4"/>
        <v>41020.396197333677</v>
      </c>
      <c r="J24" s="23"/>
      <c r="K24" s="23">
        <f t="shared" si="5"/>
        <v>52.187084203225858</v>
      </c>
      <c r="L24" s="23"/>
      <c r="M24" s="23">
        <f t="shared" si="6"/>
        <v>41072.583281536907</v>
      </c>
      <c r="N24" s="23">
        <f>J24+L24+Grade9!I24</f>
        <v>39781.270801849401</v>
      </c>
      <c r="O24" s="23">
        <f t="shared" si="7"/>
        <v>1273.2341049718768</v>
      </c>
      <c r="P24" s="23">
        <f t="shared" si="8"/>
        <v>541.50839408472348</v>
      </c>
      <c r="Q24" s="23"/>
    </row>
    <row r="25" spans="1:17" x14ac:dyDescent="0.2">
      <c r="A25" s="5">
        <v>34</v>
      </c>
      <c r="B25" s="1">
        <f t="shared" si="9"/>
        <v>1.559658717706504</v>
      </c>
      <c r="C25" s="5">
        <f t="shared" si="10"/>
        <v>36496.27379291648</v>
      </c>
      <c r="D25" s="5">
        <f t="shared" si="0"/>
        <v>35430.563829477738</v>
      </c>
      <c r="E25" s="5">
        <f t="shared" si="1"/>
        <v>25930.563829477738</v>
      </c>
      <c r="F25" s="5">
        <f t="shared" si="2"/>
        <v>8768.0790903244815</v>
      </c>
      <c r="G25" s="5">
        <f t="shared" si="3"/>
        <v>26662.484739153257</v>
      </c>
      <c r="H25" s="23">
        <f t="shared" si="11"/>
        <v>16122.260746168353</v>
      </c>
      <c r="I25" s="5">
        <f t="shared" si="4"/>
        <v>41962.51018726702</v>
      </c>
      <c r="J25" s="23"/>
      <c r="K25" s="23">
        <f t="shared" si="5"/>
        <v>53.324969478306514</v>
      </c>
      <c r="L25" s="23"/>
      <c r="M25" s="23">
        <f t="shared" si="6"/>
        <v>42015.835156745328</v>
      </c>
      <c r="N25" s="23">
        <f>J25+L25+Grade9!I25</f>
        <v>40691.618661895634</v>
      </c>
      <c r="O25" s="23">
        <f t="shared" si="7"/>
        <v>1305.6774639217965</v>
      </c>
      <c r="P25" s="23">
        <f t="shared" si="8"/>
        <v>529.54746074692218</v>
      </c>
      <c r="Q25" s="23"/>
    </row>
    <row r="26" spans="1:17" x14ac:dyDescent="0.2">
      <c r="A26" s="5">
        <v>35</v>
      </c>
      <c r="B26" s="1">
        <f t="shared" si="9"/>
        <v>1.5986501856491666</v>
      </c>
      <c r="C26" s="5">
        <f t="shared" si="10"/>
        <v>37408.680637739395</v>
      </c>
      <c r="D26" s="5">
        <f t="shared" si="0"/>
        <v>36296.437925214683</v>
      </c>
      <c r="E26" s="5">
        <f t="shared" si="1"/>
        <v>26796.437925214683</v>
      </c>
      <c r="F26" s="5">
        <f t="shared" si="2"/>
        <v>9050.7869825825946</v>
      </c>
      <c r="G26" s="5">
        <f t="shared" si="3"/>
        <v>27245.650942632088</v>
      </c>
      <c r="H26" s="23">
        <f t="shared" si="11"/>
        <v>16525.317264822559</v>
      </c>
      <c r="I26" s="5">
        <f t="shared" si="4"/>
        <v>42928.177026948695</v>
      </c>
      <c r="J26" s="23"/>
      <c r="K26" s="23">
        <f t="shared" si="5"/>
        <v>54.491301885264178</v>
      </c>
      <c r="L26" s="23"/>
      <c r="M26" s="23">
        <f t="shared" si="6"/>
        <v>42982.668328833963</v>
      </c>
      <c r="N26" s="23">
        <f>J26+L26+Grade9!I26</f>
        <v>41624.725218443025</v>
      </c>
      <c r="O26" s="23">
        <f t="shared" si="7"/>
        <v>1338.9319068454608</v>
      </c>
      <c r="P26" s="23">
        <f t="shared" si="8"/>
        <v>517.84468634660209</v>
      </c>
      <c r="Q26" s="23"/>
    </row>
    <row r="27" spans="1:17" x14ac:dyDescent="0.2">
      <c r="A27" s="5">
        <v>36</v>
      </c>
      <c r="B27" s="1">
        <f t="shared" si="9"/>
        <v>1.6386164402903955</v>
      </c>
      <c r="C27" s="5">
        <f t="shared" si="10"/>
        <v>38343.89765368287</v>
      </c>
      <c r="D27" s="5">
        <f t="shared" si="0"/>
        <v>37183.958873345044</v>
      </c>
      <c r="E27" s="5">
        <f t="shared" si="1"/>
        <v>27683.958873345044</v>
      </c>
      <c r="F27" s="5">
        <f t="shared" si="2"/>
        <v>9340.562572147157</v>
      </c>
      <c r="G27" s="5">
        <f t="shared" si="3"/>
        <v>27843.396301197885</v>
      </c>
      <c r="H27" s="23">
        <f t="shared" si="11"/>
        <v>16938.450196443122</v>
      </c>
      <c r="I27" s="5">
        <f t="shared" si="4"/>
        <v>43917.985537622408</v>
      </c>
      <c r="J27" s="23"/>
      <c r="K27" s="23">
        <f t="shared" si="5"/>
        <v>55.686792602395769</v>
      </c>
      <c r="L27" s="23"/>
      <c r="M27" s="23">
        <f t="shared" si="6"/>
        <v>43973.672330224807</v>
      </c>
      <c r="N27" s="23">
        <f>J27+L27+Grade9!I27</f>
        <v>42581.159438904091</v>
      </c>
      <c r="O27" s="23">
        <f t="shared" si="7"/>
        <v>1373.0177108422224</v>
      </c>
      <c r="P27" s="23">
        <f t="shared" si="8"/>
        <v>506.39478472916369</v>
      </c>
      <c r="Q27" s="23"/>
    </row>
    <row r="28" spans="1:17" x14ac:dyDescent="0.2">
      <c r="A28" s="5">
        <v>37</v>
      </c>
      <c r="B28" s="1">
        <f t="shared" si="9"/>
        <v>1.6795818512976552</v>
      </c>
      <c r="C28" s="5">
        <f t="shared" si="10"/>
        <v>39302.49509502494</v>
      </c>
      <c r="D28" s="5">
        <f t="shared" si="0"/>
        <v>38093.667845178665</v>
      </c>
      <c r="E28" s="5">
        <f t="shared" si="1"/>
        <v>28593.667845178665</v>
      </c>
      <c r="F28" s="5">
        <f t="shared" si="2"/>
        <v>9637.5825514508342</v>
      </c>
      <c r="G28" s="5">
        <f t="shared" si="3"/>
        <v>28456.085293727832</v>
      </c>
      <c r="H28" s="23">
        <f t="shared" si="11"/>
        <v>17361.911451354197</v>
      </c>
      <c r="I28" s="5">
        <f t="shared" si="4"/>
        <v>44932.539261062964</v>
      </c>
      <c r="J28" s="23"/>
      <c r="K28" s="23">
        <f t="shared" si="5"/>
        <v>56.912170587455662</v>
      </c>
      <c r="L28" s="23"/>
      <c r="M28" s="23">
        <f t="shared" si="6"/>
        <v>44989.451431650421</v>
      </c>
      <c r="N28" s="23">
        <f>J28+L28+Grade9!I28</f>
        <v>43561.504514876695</v>
      </c>
      <c r="O28" s="23">
        <f t="shared" si="7"/>
        <v>1407.9556599388927</v>
      </c>
      <c r="P28" s="23">
        <f t="shared" si="8"/>
        <v>495.19256413089357</v>
      </c>
      <c r="Q28" s="23"/>
    </row>
    <row r="29" spans="1:17" x14ac:dyDescent="0.2">
      <c r="A29" s="5">
        <v>38</v>
      </c>
      <c r="B29" s="1">
        <f t="shared" si="9"/>
        <v>1.7215713975800966</v>
      </c>
      <c r="C29" s="5">
        <f t="shared" si="10"/>
        <v>40285.057472400564</v>
      </c>
      <c r="D29" s="5">
        <f t="shared" si="0"/>
        <v>39026.11954130813</v>
      </c>
      <c r="E29" s="5">
        <f t="shared" si="1"/>
        <v>29526.11954130813</v>
      </c>
      <c r="F29" s="5">
        <f t="shared" si="2"/>
        <v>9942.0280302371048</v>
      </c>
      <c r="G29" s="5">
        <f t="shared" si="3"/>
        <v>29084.091511071027</v>
      </c>
      <c r="H29" s="23">
        <f t="shared" si="11"/>
        <v>17795.959237638053</v>
      </c>
      <c r="I29" s="5">
        <f t="shared" si="4"/>
        <v>45972.456827589544</v>
      </c>
      <c r="J29" s="23"/>
      <c r="K29" s="23">
        <f t="shared" si="5"/>
        <v>58.168183022142053</v>
      </c>
      <c r="L29" s="23"/>
      <c r="M29" s="23">
        <f t="shared" si="6"/>
        <v>46030.625010611686</v>
      </c>
      <c r="N29" s="23">
        <f>J29+L29+Grade9!I29</f>
        <v>44566.35821774861</v>
      </c>
      <c r="O29" s="23">
        <f t="shared" si="7"/>
        <v>1443.7670577629929</v>
      </c>
      <c r="P29" s="23">
        <f t="shared" si="8"/>
        <v>484.23292620096515</v>
      </c>
      <c r="Q29" s="23"/>
    </row>
    <row r="30" spans="1:17" x14ac:dyDescent="0.2">
      <c r="A30" s="5">
        <v>39</v>
      </c>
      <c r="B30" s="1">
        <f t="shared" si="9"/>
        <v>1.7646106825195991</v>
      </c>
      <c r="C30" s="5">
        <f t="shared" si="10"/>
        <v>41292.183909210573</v>
      </c>
      <c r="D30" s="5">
        <f t="shared" si="0"/>
        <v>39981.882529840834</v>
      </c>
      <c r="E30" s="5">
        <f t="shared" si="1"/>
        <v>30481.882529840834</v>
      </c>
      <c r="F30" s="5">
        <f t="shared" si="2"/>
        <v>10254.084645993033</v>
      </c>
      <c r="G30" s="5">
        <f t="shared" si="3"/>
        <v>29727.797883847801</v>
      </c>
      <c r="H30" s="23">
        <f t="shared" si="11"/>
        <v>18240.858218579007</v>
      </c>
      <c r="I30" s="5">
        <f t="shared" si="4"/>
        <v>47038.37233327928</v>
      </c>
      <c r="J30" s="23"/>
      <c r="K30" s="23">
        <f t="shared" si="5"/>
        <v>59.455595767695606</v>
      </c>
      <c r="L30" s="23"/>
      <c r="M30" s="23">
        <f t="shared" si="6"/>
        <v>47097.827929046973</v>
      </c>
      <c r="N30" s="23">
        <f>J30+L30+Grade9!I30</f>
        <v>45596.333263192326</v>
      </c>
      <c r="O30" s="23">
        <f t="shared" si="7"/>
        <v>1480.4737405326844</v>
      </c>
      <c r="P30" s="23">
        <f t="shared" si="8"/>
        <v>473.51086499208145</v>
      </c>
      <c r="Q30" s="23"/>
    </row>
    <row r="31" spans="1:17" x14ac:dyDescent="0.2">
      <c r="A31" s="5">
        <v>40</v>
      </c>
      <c r="B31" s="1">
        <f t="shared" si="9"/>
        <v>1.8087259495825889</v>
      </c>
      <c r="C31" s="5">
        <f t="shared" si="10"/>
        <v>42324.488506940841</v>
      </c>
      <c r="D31" s="5">
        <f t="shared" si="0"/>
        <v>40961.539593086854</v>
      </c>
      <c r="E31" s="5">
        <f t="shared" si="1"/>
        <v>31461.539593086854</v>
      </c>
      <c r="F31" s="5">
        <f t="shared" si="2"/>
        <v>10573.942677142859</v>
      </c>
      <c r="G31" s="5">
        <f t="shared" si="3"/>
        <v>30387.596915943996</v>
      </c>
      <c r="H31" s="23">
        <f t="shared" si="11"/>
        <v>18696.879674043477</v>
      </c>
      <c r="I31" s="5">
        <f t="shared" si="4"/>
        <v>48130.935726611249</v>
      </c>
      <c r="J31" s="23"/>
      <c r="K31" s="23">
        <f t="shared" si="5"/>
        <v>60.775193831887989</v>
      </c>
      <c r="L31" s="23"/>
      <c r="M31" s="23">
        <f t="shared" si="6"/>
        <v>48191.71092044314</v>
      </c>
      <c r="N31" s="23">
        <f>J31+L31+Grade9!I31</f>
        <v>46652.057684772124</v>
      </c>
      <c r="O31" s="23">
        <f t="shared" si="7"/>
        <v>1518.098090371619</v>
      </c>
      <c r="P31" s="23">
        <f t="shared" si="8"/>
        <v>463.02146592305479</v>
      </c>
      <c r="Q31" s="23"/>
    </row>
    <row r="32" spans="1:17" x14ac:dyDescent="0.2">
      <c r="A32" s="5">
        <v>41</v>
      </c>
      <c r="B32" s="1">
        <f t="shared" si="9"/>
        <v>1.8539440983221533</v>
      </c>
      <c r="C32" s="5">
        <f t="shared" si="10"/>
        <v>43382.600719614355</v>
      </c>
      <c r="D32" s="5">
        <f t="shared" si="0"/>
        <v>41965.688082914021</v>
      </c>
      <c r="E32" s="5">
        <f t="shared" si="1"/>
        <v>32465.688082914021</v>
      </c>
      <c r="F32" s="5">
        <f t="shared" si="2"/>
        <v>10901.797159071428</v>
      </c>
      <c r="G32" s="5">
        <f t="shared" si="3"/>
        <v>31063.890923842591</v>
      </c>
      <c r="H32" s="23">
        <f t="shared" si="11"/>
        <v>19164.301665894563</v>
      </c>
      <c r="I32" s="5">
        <f t="shared" si="4"/>
        <v>49250.813204776532</v>
      </c>
      <c r="J32" s="23"/>
      <c r="K32" s="23">
        <f t="shared" si="5"/>
        <v>62.127781847685185</v>
      </c>
      <c r="L32" s="23"/>
      <c r="M32" s="23">
        <f t="shared" si="6"/>
        <v>49312.94098662422</v>
      </c>
      <c r="N32" s="23">
        <f>J32+L32+Grade9!I32</f>
        <v>47734.175216891424</v>
      </c>
      <c r="O32" s="23">
        <f t="shared" si="7"/>
        <v>1556.6630489565337</v>
      </c>
      <c r="P32" s="23">
        <f t="shared" si="8"/>
        <v>452.75990471621537</v>
      </c>
      <c r="Q32" s="23"/>
    </row>
    <row r="33" spans="1:17" x14ac:dyDescent="0.2">
      <c r="A33" s="5">
        <v>42</v>
      </c>
      <c r="B33" s="1">
        <f t="shared" si="9"/>
        <v>1.9002927007802071</v>
      </c>
      <c r="C33" s="5">
        <f t="shared" si="10"/>
        <v>44467.165737604715</v>
      </c>
      <c r="D33" s="5">
        <f t="shared" si="0"/>
        <v>42994.940284986871</v>
      </c>
      <c r="E33" s="5">
        <f t="shared" si="1"/>
        <v>33494.940284986871</v>
      </c>
      <c r="F33" s="5">
        <f t="shared" si="2"/>
        <v>11237.848003048213</v>
      </c>
      <c r="G33" s="5">
        <f t="shared" si="3"/>
        <v>31757.092281938658</v>
      </c>
      <c r="H33" s="23">
        <f t="shared" si="11"/>
        <v>19643.409207541928</v>
      </c>
      <c r="I33" s="5">
        <f t="shared" si="4"/>
        <v>50398.687619895951</v>
      </c>
      <c r="J33" s="23"/>
      <c r="K33" s="23">
        <f t="shared" si="5"/>
        <v>63.514184563877315</v>
      </c>
      <c r="L33" s="23"/>
      <c r="M33" s="23">
        <f t="shared" si="6"/>
        <v>50462.20180445983</v>
      </c>
      <c r="N33" s="23">
        <f>J33+L33+Grade9!I33</f>
        <v>48843.345687313718</v>
      </c>
      <c r="O33" s="23">
        <f t="shared" si="7"/>
        <v>1596.192131506064</v>
      </c>
      <c r="P33" s="23">
        <f t="shared" si="8"/>
        <v>442.72144631251911</v>
      </c>
      <c r="Q33" s="23"/>
    </row>
    <row r="34" spans="1:17" x14ac:dyDescent="0.2">
      <c r="A34" s="5">
        <v>43</v>
      </c>
      <c r="B34" s="1">
        <f t="shared" si="9"/>
        <v>1.9478000182997122</v>
      </c>
      <c r="C34" s="5">
        <f t="shared" si="10"/>
        <v>45578.844881044824</v>
      </c>
      <c r="D34" s="5">
        <f t="shared" si="0"/>
        <v>44049.923792111535</v>
      </c>
      <c r="E34" s="5">
        <f t="shared" si="1"/>
        <v>34549.923792111535</v>
      </c>
      <c r="F34" s="5">
        <f t="shared" si="2"/>
        <v>11587.292497335569</v>
      </c>
      <c r="G34" s="5">
        <f t="shared" si="3"/>
        <v>32462.631294775965</v>
      </c>
      <c r="H34" s="23">
        <f t="shared" si="11"/>
        <v>20134.494437730471</v>
      </c>
      <c r="I34" s="5">
        <f t="shared" si="4"/>
        <v>51570.266516182179</v>
      </c>
      <c r="J34" s="23"/>
      <c r="K34" s="23">
        <f t="shared" si="5"/>
        <v>64.925262589551934</v>
      </c>
      <c r="L34" s="23"/>
      <c r="M34" s="23">
        <f t="shared" si="6"/>
        <v>51635.191778771732</v>
      </c>
      <c r="N34" s="23">
        <f>J34+L34+Grade9!I34</f>
        <v>49980.245419496554</v>
      </c>
      <c r="O34" s="23">
        <f t="shared" si="7"/>
        <v>1631.7771102453241</v>
      </c>
      <c r="P34" s="23">
        <f t="shared" si="8"/>
        <v>431.59686697234463</v>
      </c>
      <c r="Q34" s="23"/>
    </row>
    <row r="35" spans="1:17" x14ac:dyDescent="0.2">
      <c r="A35" s="5">
        <v>44</v>
      </c>
      <c r="B35" s="1">
        <f t="shared" si="9"/>
        <v>1.9964950187572048</v>
      </c>
      <c r="C35" s="5">
        <f t="shared" si="10"/>
        <v>46718.31600307094</v>
      </c>
      <c r="D35" s="5">
        <f t="shared" si="0"/>
        <v>45131.281886914316</v>
      </c>
      <c r="E35" s="5">
        <f t="shared" si="1"/>
        <v>35631.281886914316</v>
      </c>
      <c r="F35" s="5">
        <f t="shared" si="2"/>
        <v>12048.491724768955</v>
      </c>
      <c r="G35" s="5">
        <f t="shared" si="3"/>
        <v>33082.790162145364</v>
      </c>
      <c r="H35" s="23">
        <f t="shared" si="11"/>
        <v>20637.856798673736</v>
      </c>
      <c r="I35" s="5">
        <f t="shared" si="4"/>
        <v>52668.116264086741</v>
      </c>
      <c r="J35" s="23"/>
      <c r="K35" s="23">
        <f t="shared" si="5"/>
        <v>66.16558032429073</v>
      </c>
      <c r="L35" s="23"/>
      <c r="M35" s="23">
        <f t="shared" si="6"/>
        <v>52734.281844411031</v>
      </c>
      <c r="N35" s="23">
        <f>J35+L35+Grade9!I35</f>
        <v>51145.567644983967</v>
      </c>
      <c r="O35" s="23">
        <f t="shared" si="7"/>
        <v>1566.4722006350858</v>
      </c>
      <c r="P35" s="23">
        <f t="shared" si="8"/>
        <v>395.10469499557706</v>
      </c>
      <c r="Q35" s="23"/>
    </row>
    <row r="36" spans="1:17" x14ac:dyDescent="0.2">
      <c r="A36" s="5">
        <v>45</v>
      </c>
      <c r="B36" s="1">
        <f t="shared" si="9"/>
        <v>2.0464073942261352</v>
      </c>
      <c r="C36" s="5">
        <f t="shared" si="10"/>
        <v>47886.273903147718</v>
      </c>
      <c r="D36" s="5">
        <f t="shared" si="0"/>
        <v>46239.673934087179</v>
      </c>
      <c r="E36" s="5">
        <f t="shared" si="1"/>
        <v>36739.673934087179</v>
      </c>
      <c r="F36" s="5">
        <f t="shared" si="2"/>
        <v>12521.220932888184</v>
      </c>
      <c r="G36" s="5">
        <f t="shared" si="3"/>
        <v>33718.453001198999</v>
      </c>
      <c r="H36" s="23">
        <f t="shared" si="11"/>
        <v>21153.80321864058</v>
      </c>
      <c r="I36" s="5">
        <f t="shared" si="4"/>
        <v>53793.412255688905</v>
      </c>
      <c r="J36" s="23"/>
      <c r="K36" s="23">
        <f t="shared" si="5"/>
        <v>67.436906002398004</v>
      </c>
      <c r="L36" s="23"/>
      <c r="M36" s="23">
        <f t="shared" si="6"/>
        <v>53860.849161691302</v>
      </c>
      <c r="N36" s="23">
        <f>J36+L36+Grade9!I36</f>
        <v>52264.629383900392</v>
      </c>
      <c r="O36" s="23">
        <f t="shared" si="7"/>
        <v>1573.8727009018385</v>
      </c>
      <c r="P36" s="23">
        <f t="shared" si="8"/>
        <v>378.55688777291527</v>
      </c>
      <c r="Q36" s="23"/>
    </row>
    <row r="37" spans="1:17" x14ac:dyDescent="0.2">
      <c r="A37" s="5">
        <v>46</v>
      </c>
      <c r="B37" s="1">
        <f t="shared" ref="B37:B56" si="12">(1+experiencepremium)^(A37-startage)</f>
        <v>2.097567579081788</v>
      </c>
      <c r="C37" s="5">
        <f t="shared" ref="C37:C56" si="13">pretaxincome*B37/expnorm</f>
        <v>49083.430750726402</v>
      </c>
      <c r="D37" s="5">
        <f t="shared" ref="D37:D56" si="14">IF(A37&lt;startage,1,0)*(C37*(1-initialunempprob))+IF(A37=startage,1,0)*(C37*(1-unempprob))+IF(A37&gt;startage,1,0)*(C37*(1-unempprob)+unempprob*300*52)</f>
        <v>47375.775782439348</v>
      </c>
      <c r="E37" s="5">
        <f t="shared" si="1"/>
        <v>37875.775782439348</v>
      </c>
      <c r="F37" s="5">
        <f t="shared" si="2"/>
        <v>13005.768371210381</v>
      </c>
      <c r="G37" s="5">
        <f t="shared" si="3"/>
        <v>34370.007411228966</v>
      </c>
      <c r="H37" s="23">
        <f t="shared" si="11"/>
        <v>21682.64829910659</v>
      </c>
      <c r="I37" s="5">
        <f t="shared" ref="I37:I56" si="15">G37+IF(A37&lt;startage,1,0)*(H37*(1-initialunempprob))+IF(A37&gt;=startage,1,0)*(H37*(1-unempprob))</f>
        <v>54946.840647081117</v>
      </c>
      <c r="J37" s="23"/>
      <c r="K37" s="23">
        <f t="shared" ref="K37:K56" si="16">IF(A37&gt;=startage,1,0)*0.002*G37</f>
        <v>68.740014822457937</v>
      </c>
      <c r="L37" s="23"/>
      <c r="M37" s="23">
        <f t="shared" si="6"/>
        <v>55015.580661903572</v>
      </c>
      <c r="N37" s="23">
        <f>J37+L37+Grade9!I37</f>
        <v>53379.167208497922</v>
      </c>
      <c r="O37" s="23">
        <f t="shared" si="7"/>
        <v>1613.5036650579739</v>
      </c>
      <c r="P37" s="23">
        <f t="shared" ref="P37:P68" si="17">O37/return^(A37-startage+1)</f>
        <v>370.08676814663193</v>
      </c>
      <c r="Q37" s="23"/>
    </row>
    <row r="38" spans="1:17" x14ac:dyDescent="0.2">
      <c r="A38" s="5">
        <v>47</v>
      </c>
      <c r="B38" s="1">
        <f t="shared" si="12"/>
        <v>2.1500067685588333</v>
      </c>
      <c r="C38" s="5">
        <f t="shared" si="13"/>
        <v>50310.51651949458</v>
      </c>
      <c r="D38" s="5">
        <f t="shared" si="14"/>
        <v>48540.28017700035</v>
      </c>
      <c r="E38" s="5">
        <f t="shared" si="1"/>
        <v>39040.28017700035</v>
      </c>
      <c r="F38" s="5">
        <f t="shared" si="2"/>
        <v>13502.429495490649</v>
      </c>
      <c r="G38" s="5">
        <f t="shared" si="3"/>
        <v>35037.850681509699</v>
      </c>
      <c r="H38" s="23">
        <f t="shared" ref="H38:H56" si="18">benefits*B38/expnorm</f>
        <v>22224.714506584256</v>
      </c>
      <c r="I38" s="5">
        <f t="shared" si="15"/>
        <v>56129.104748258156</v>
      </c>
      <c r="J38" s="23"/>
      <c r="K38" s="23">
        <f t="shared" si="16"/>
        <v>70.075701363019405</v>
      </c>
      <c r="L38" s="23"/>
      <c r="M38" s="23">
        <f t="shared" si="6"/>
        <v>56199.180449621177</v>
      </c>
      <c r="N38" s="23">
        <f>J38+L38+Grade9!I38</f>
        <v>54521.568478710353</v>
      </c>
      <c r="O38" s="23">
        <f t="shared" ref="O38:O69" si="19">IF(A38&lt;startage,1,0)*(M38-N38)+IF(A38&gt;=startage,1,0)*(completionprob*(part*(I38-N38)+K38))</f>
        <v>1654.1254033180712</v>
      </c>
      <c r="P38" s="23">
        <f t="shared" si="17"/>
        <v>361.8046004208669</v>
      </c>
      <c r="Q38" s="23"/>
    </row>
    <row r="39" spans="1:17" x14ac:dyDescent="0.2">
      <c r="A39" s="5">
        <v>48</v>
      </c>
      <c r="B39" s="1">
        <f t="shared" si="12"/>
        <v>2.2037569377728037</v>
      </c>
      <c r="C39" s="5">
        <f t="shared" si="13"/>
        <v>51568.279432481926</v>
      </c>
      <c r="D39" s="5">
        <f t="shared" si="14"/>
        <v>49733.897181425345</v>
      </c>
      <c r="E39" s="5">
        <f t="shared" si="1"/>
        <v>40233.897181425345</v>
      </c>
      <c r="F39" s="5">
        <f t="shared" si="2"/>
        <v>14011.50714787791</v>
      </c>
      <c r="G39" s="5">
        <f t="shared" si="3"/>
        <v>35722.390033547432</v>
      </c>
      <c r="H39" s="23">
        <f t="shared" si="18"/>
        <v>22780.332369248863</v>
      </c>
      <c r="I39" s="5">
        <f t="shared" si="15"/>
        <v>57340.925451964606</v>
      </c>
      <c r="J39" s="23"/>
      <c r="K39" s="23">
        <f t="shared" si="16"/>
        <v>71.444780067094868</v>
      </c>
      <c r="L39" s="23"/>
      <c r="M39" s="23">
        <f t="shared" si="6"/>
        <v>57412.370232031702</v>
      </c>
      <c r="N39" s="23">
        <f>J39+L39+Grade9!I39</f>
        <v>55692.529780678116</v>
      </c>
      <c r="O39" s="23">
        <f t="shared" si="19"/>
        <v>1695.7626850346339</v>
      </c>
      <c r="P39" s="23">
        <f t="shared" si="17"/>
        <v>353.70628709856845</v>
      </c>
      <c r="Q39" s="23"/>
    </row>
    <row r="40" spans="1:17" x14ac:dyDescent="0.2">
      <c r="A40" s="5">
        <v>49</v>
      </c>
      <c r="B40" s="1">
        <f t="shared" si="12"/>
        <v>2.2588508612171236</v>
      </c>
      <c r="C40" s="5">
        <f t="shared" si="13"/>
        <v>52857.486418293971</v>
      </c>
      <c r="D40" s="5">
        <f t="shared" si="14"/>
        <v>50957.354610960974</v>
      </c>
      <c r="E40" s="5">
        <f t="shared" si="1"/>
        <v>41457.354610960974</v>
      </c>
      <c r="F40" s="5">
        <f t="shared" si="2"/>
        <v>14533.311741574857</v>
      </c>
      <c r="G40" s="5">
        <f t="shared" si="3"/>
        <v>36424.042869386118</v>
      </c>
      <c r="H40" s="23">
        <f t="shared" si="18"/>
        <v>23349.840678480083</v>
      </c>
      <c r="I40" s="5">
        <f t="shared" si="15"/>
        <v>58583.041673263717</v>
      </c>
      <c r="J40" s="23"/>
      <c r="K40" s="23">
        <f t="shared" si="16"/>
        <v>72.848085738772241</v>
      </c>
      <c r="L40" s="23"/>
      <c r="M40" s="23">
        <f t="shared" si="6"/>
        <v>58655.889759002486</v>
      </c>
      <c r="N40" s="23">
        <f>J40+L40+Grade9!I40</f>
        <v>56892.76511519507</v>
      </c>
      <c r="O40" s="23">
        <f t="shared" si="19"/>
        <v>1738.4408987941147</v>
      </c>
      <c r="P40" s="23">
        <f t="shared" si="17"/>
        <v>345.78781656330779</v>
      </c>
      <c r="Q40" s="23"/>
    </row>
    <row r="41" spans="1:17" x14ac:dyDescent="0.2">
      <c r="A41" s="5">
        <v>50</v>
      </c>
      <c r="B41" s="1">
        <f t="shared" si="12"/>
        <v>2.3153221327475517</v>
      </c>
      <c r="C41" s="5">
        <f t="shared" si="13"/>
        <v>54178.923578751317</v>
      </c>
      <c r="D41" s="5">
        <f t="shared" si="14"/>
        <v>52211.398476234994</v>
      </c>
      <c r="E41" s="5">
        <f t="shared" si="1"/>
        <v>42711.398476234994</v>
      </c>
      <c r="F41" s="5">
        <f t="shared" si="2"/>
        <v>15068.161450114225</v>
      </c>
      <c r="G41" s="5">
        <f t="shared" si="3"/>
        <v>37143.237026120769</v>
      </c>
      <c r="H41" s="23">
        <f t="shared" si="18"/>
        <v>23933.586695442082</v>
      </c>
      <c r="I41" s="5">
        <f t="shared" si="15"/>
        <v>59856.210800095301</v>
      </c>
      <c r="J41" s="23"/>
      <c r="K41" s="23">
        <f t="shared" si="16"/>
        <v>74.286474052241545</v>
      </c>
      <c r="L41" s="23"/>
      <c r="M41" s="23">
        <f t="shared" si="6"/>
        <v>59930.497274147543</v>
      </c>
      <c r="N41" s="23">
        <f>J41+L41+Grade9!I41</f>
        <v>58123.00633307494</v>
      </c>
      <c r="O41" s="23">
        <f t="shared" si="19"/>
        <v>1782.1860678975866</v>
      </c>
      <c r="P41" s="23">
        <f t="shared" si="17"/>
        <v>338.04526144466166</v>
      </c>
      <c r="Q41" s="23"/>
    </row>
    <row r="42" spans="1:17" x14ac:dyDescent="0.2">
      <c r="A42" s="5">
        <v>51</v>
      </c>
      <c r="B42" s="1">
        <f t="shared" si="12"/>
        <v>2.3732051860662402</v>
      </c>
      <c r="C42" s="5">
        <f t="shared" si="13"/>
        <v>55533.396668220099</v>
      </c>
      <c r="D42" s="5">
        <f t="shared" si="14"/>
        <v>53496.79343814087</v>
      </c>
      <c r="E42" s="5">
        <f t="shared" si="1"/>
        <v>43996.79343814087</v>
      </c>
      <c r="F42" s="5">
        <f t="shared" si="2"/>
        <v>15616.382401367082</v>
      </c>
      <c r="G42" s="5">
        <f t="shared" si="3"/>
        <v>37880.411036773789</v>
      </c>
      <c r="H42" s="23">
        <f t="shared" si="18"/>
        <v>24531.926362828133</v>
      </c>
      <c r="I42" s="5">
        <f t="shared" si="15"/>
        <v>61161.209155097691</v>
      </c>
      <c r="J42" s="23"/>
      <c r="K42" s="23">
        <f t="shared" si="16"/>
        <v>75.760822073547573</v>
      </c>
      <c r="L42" s="23"/>
      <c r="M42" s="23">
        <f t="shared" si="6"/>
        <v>61236.96997717124</v>
      </c>
      <c r="N42" s="23">
        <f>J42+L42+Grade9!I42</f>
        <v>59384.003581401812</v>
      </c>
      <c r="O42" s="23">
        <f t="shared" si="19"/>
        <v>1827.0248662286547</v>
      </c>
      <c r="P42" s="23">
        <f t="shared" si="17"/>
        <v>330.47477700650199</v>
      </c>
      <c r="Q42" s="23"/>
    </row>
    <row r="43" spans="1:17" x14ac:dyDescent="0.2">
      <c r="A43" s="5">
        <v>52</v>
      </c>
      <c r="B43" s="1">
        <f t="shared" si="12"/>
        <v>2.4325353157178964</v>
      </c>
      <c r="C43" s="5">
        <f t="shared" si="13"/>
        <v>56921.731584925605</v>
      </c>
      <c r="D43" s="5">
        <f t="shared" si="14"/>
        <v>54814.323274094393</v>
      </c>
      <c r="E43" s="5">
        <f t="shared" si="1"/>
        <v>45314.323274094393</v>
      </c>
      <c r="F43" s="5">
        <f t="shared" si="2"/>
        <v>16178.308876401257</v>
      </c>
      <c r="G43" s="5">
        <f t="shared" si="3"/>
        <v>38636.014397693136</v>
      </c>
      <c r="H43" s="23">
        <f t="shared" si="18"/>
        <v>25145.224521898836</v>
      </c>
      <c r="I43" s="5">
        <f t="shared" si="15"/>
        <v>62498.832468975132</v>
      </c>
      <c r="J43" s="23"/>
      <c r="K43" s="23">
        <f t="shared" si="16"/>
        <v>77.272028795386277</v>
      </c>
      <c r="L43" s="23"/>
      <c r="M43" s="23">
        <f t="shared" si="6"/>
        <v>62576.104497770517</v>
      </c>
      <c r="N43" s="23">
        <f>J43+L43+Grade9!I43</f>
        <v>60676.525760936849</v>
      </c>
      <c r="O43" s="23">
        <f t="shared" si="19"/>
        <v>1872.9846345179974</v>
      </c>
      <c r="P43" s="23">
        <f t="shared" si="17"/>
        <v>323.0725995582622</v>
      </c>
      <c r="Q43" s="23"/>
    </row>
    <row r="44" spans="1:17" x14ac:dyDescent="0.2">
      <c r="A44" s="5">
        <v>53</v>
      </c>
      <c r="B44" s="1">
        <f t="shared" si="12"/>
        <v>2.4933486986108435</v>
      </c>
      <c r="C44" s="5">
        <f t="shared" si="13"/>
        <v>58344.774874548741</v>
      </c>
      <c r="D44" s="5">
        <f t="shared" si="14"/>
        <v>56164.791355946749</v>
      </c>
      <c r="E44" s="5">
        <f t="shared" si="1"/>
        <v>46664.791355946749</v>
      </c>
      <c r="F44" s="5">
        <f t="shared" si="2"/>
        <v>16754.283513311289</v>
      </c>
      <c r="G44" s="5">
        <f t="shared" si="3"/>
        <v>39410.507842635459</v>
      </c>
      <c r="H44" s="23">
        <f t="shared" si="18"/>
        <v>25773.855134946305</v>
      </c>
      <c r="I44" s="5">
        <f t="shared" si="15"/>
        <v>63869.896365699504</v>
      </c>
      <c r="J44" s="23"/>
      <c r="K44" s="23">
        <f t="shared" si="16"/>
        <v>78.821015685270922</v>
      </c>
      <c r="L44" s="23"/>
      <c r="M44" s="23">
        <f t="shared" si="6"/>
        <v>63948.717381384777</v>
      </c>
      <c r="N44" s="23">
        <f>J44+L44+Grade9!I44</f>
        <v>62001.360994960254</v>
      </c>
      <c r="O44" s="23">
        <f t="shared" si="19"/>
        <v>1920.0933970145772</v>
      </c>
      <c r="P44" s="23">
        <f t="shared" si="17"/>
        <v>315.83504488930419</v>
      </c>
      <c r="Q44" s="23"/>
    </row>
    <row r="45" spans="1:17" x14ac:dyDescent="0.2">
      <c r="A45" s="5">
        <v>54</v>
      </c>
      <c r="B45" s="1">
        <f t="shared" si="12"/>
        <v>2.555682416076114</v>
      </c>
      <c r="C45" s="5">
        <f t="shared" si="13"/>
        <v>59803.394246412441</v>
      </c>
      <c r="D45" s="5">
        <f t="shared" si="14"/>
        <v>57549.021139845405</v>
      </c>
      <c r="E45" s="5">
        <f t="shared" si="1"/>
        <v>48049.021139845405</v>
      </c>
      <c r="F45" s="5">
        <f t="shared" si="2"/>
        <v>17344.657516144063</v>
      </c>
      <c r="G45" s="5">
        <f t="shared" si="3"/>
        <v>40204.363623701342</v>
      </c>
      <c r="H45" s="23">
        <f t="shared" si="18"/>
        <v>26418.201513319957</v>
      </c>
      <c r="I45" s="5">
        <f t="shared" si="15"/>
        <v>65275.236859841978</v>
      </c>
      <c r="J45" s="23"/>
      <c r="K45" s="23">
        <f t="shared" si="16"/>
        <v>80.40872724740268</v>
      </c>
      <c r="L45" s="23"/>
      <c r="M45" s="23">
        <f t="shared" si="6"/>
        <v>65355.645587089384</v>
      </c>
      <c r="N45" s="23">
        <f>J45+L45+Grade9!I45</f>
        <v>63359.317109834272</v>
      </c>
      <c r="O45" s="23">
        <f t="shared" si="19"/>
        <v>1968.3798785735371</v>
      </c>
      <c r="P45" s="23">
        <f t="shared" si="17"/>
        <v>308.75850672643105</v>
      </c>
      <c r="Q45" s="23"/>
    </row>
    <row r="46" spans="1:17" x14ac:dyDescent="0.2">
      <c r="A46" s="5">
        <v>55</v>
      </c>
      <c r="B46" s="1">
        <f t="shared" si="12"/>
        <v>2.6195744764780171</v>
      </c>
      <c r="C46" s="5">
        <f t="shared" si="13"/>
        <v>61298.479102572761</v>
      </c>
      <c r="D46" s="5">
        <f t="shared" si="14"/>
        <v>58967.856668341548</v>
      </c>
      <c r="E46" s="5">
        <f t="shared" si="1"/>
        <v>49467.856668341548</v>
      </c>
      <c r="F46" s="5">
        <f t="shared" si="2"/>
        <v>17949.790869047669</v>
      </c>
      <c r="G46" s="5">
        <f t="shared" si="3"/>
        <v>41018.06579929388</v>
      </c>
      <c r="H46" s="23">
        <f t="shared" si="18"/>
        <v>27078.656551152959</v>
      </c>
      <c r="I46" s="5">
        <f t="shared" si="15"/>
        <v>66715.710866338035</v>
      </c>
      <c r="J46" s="23"/>
      <c r="K46" s="23">
        <f t="shared" si="16"/>
        <v>82.036131598587758</v>
      </c>
      <c r="L46" s="23"/>
      <c r="M46" s="23">
        <f t="shared" si="6"/>
        <v>66797.746997936629</v>
      </c>
      <c r="N46" s="23">
        <f>J46+L46+Grade9!I46</f>
        <v>64751.22212758012</v>
      </c>
      <c r="O46" s="23">
        <f t="shared" si="19"/>
        <v>2017.8735221715115</v>
      </c>
      <c r="P46" s="23">
        <f t="shared" si="17"/>
        <v>301.83945521463716</v>
      </c>
      <c r="Q46" s="23"/>
    </row>
    <row r="47" spans="1:17" x14ac:dyDescent="0.2">
      <c r="A47" s="5">
        <v>56</v>
      </c>
      <c r="B47" s="1">
        <f t="shared" si="12"/>
        <v>2.6850638383899672</v>
      </c>
      <c r="C47" s="5">
        <f t="shared" si="13"/>
        <v>62830.941080137069</v>
      </c>
      <c r="D47" s="5">
        <f t="shared" si="14"/>
        <v>60422.163085050073</v>
      </c>
      <c r="E47" s="5">
        <f t="shared" si="1"/>
        <v>50922.163085050073</v>
      </c>
      <c r="F47" s="5">
        <f t="shared" si="2"/>
        <v>18570.052555773855</v>
      </c>
      <c r="G47" s="5">
        <f t="shared" si="3"/>
        <v>41852.110529276222</v>
      </c>
      <c r="H47" s="23">
        <f t="shared" si="18"/>
        <v>27755.622964931779</v>
      </c>
      <c r="I47" s="5">
        <f t="shared" si="15"/>
        <v>68192.196722996479</v>
      </c>
      <c r="J47" s="23"/>
      <c r="K47" s="23">
        <f t="shared" si="16"/>
        <v>83.704221058552449</v>
      </c>
      <c r="L47" s="23"/>
      <c r="M47" s="23">
        <f t="shared" si="6"/>
        <v>68275.900944055029</v>
      </c>
      <c r="N47" s="23">
        <f>J47+L47+Grade9!I47</f>
        <v>66177.924770769619</v>
      </c>
      <c r="O47" s="23">
        <f t="shared" si="19"/>
        <v>2068.6045068594162</v>
      </c>
      <c r="P47" s="23">
        <f t="shared" si="17"/>
        <v>295.0744354210093</v>
      </c>
      <c r="Q47" s="23"/>
    </row>
    <row r="48" spans="1:17" x14ac:dyDescent="0.2">
      <c r="A48" s="5">
        <v>57</v>
      </c>
      <c r="B48" s="1">
        <f t="shared" si="12"/>
        <v>2.7521904343497163</v>
      </c>
      <c r="C48" s="5">
        <f t="shared" si="13"/>
        <v>64401.714607140493</v>
      </c>
      <c r="D48" s="5">
        <f t="shared" si="14"/>
        <v>61912.827162176327</v>
      </c>
      <c r="E48" s="5">
        <f t="shared" si="1"/>
        <v>52412.827162176327</v>
      </c>
      <c r="F48" s="5">
        <f t="shared" si="2"/>
        <v>19205.820784668205</v>
      </c>
      <c r="G48" s="5">
        <f t="shared" si="3"/>
        <v>42707.006377508122</v>
      </c>
      <c r="H48" s="23">
        <f t="shared" si="18"/>
        <v>28449.513539055071</v>
      </c>
      <c r="I48" s="5">
        <f t="shared" si="15"/>
        <v>69705.594726071387</v>
      </c>
      <c r="J48" s="23"/>
      <c r="K48" s="23">
        <f t="shared" si="16"/>
        <v>85.414012755016245</v>
      </c>
      <c r="L48" s="23"/>
      <c r="M48" s="23">
        <f t="shared" si="6"/>
        <v>69791.008738826407</v>
      </c>
      <c r="N48" s="23">
        <f>J48+L48+Grade9!I48</f>
        <v>67640.29498003886</v>
      </c>
      <c r="O48" s="23">
        <f t="shared" si="19"/>
        <v>2120.6037661645182</v>
      </c>
      <c r="P48" s="23">
        <f t="shared" si="17"/>
        <v>288.46006586190595</v>
      </c>
      <c r="Q48" s="23"/>
    </row>
    <row r="49" spans="1:17" x14ac:dyDescent="0.2">
      <c r="A49" s="5">
        <v>58</v>
      </c>
      <c r="B49" s="1">
        <f t="shared" si="12"/>
        <v>2.8209951952084591</v>
      </c>
      <c r="C49" s="5">
        <f t="shared" si="13"/>
        <v>66011.757472319005</v>
      </c>
      <c r="D49" s="5">
        <f t="shared" si="14"/>
        <v>63440.757841230734</v>
      </c>
      <c r="E49" s="5">
        <f t="shared" si="1"/>
        <v>53940.757841230734</v>
      </c>
      <c r="F49" s="5">
        <f t="shared" si="2"/>
        <v>19857.483219284906</v>
      </c>
      <c r="G49" s="5">
        <f t="shared" si="3"/>
        <v>43583.274621945828</v>
      </c>
      <c r="H49" s="23">
        <f t="shared" si="18"/>
        <v>29160.751377531447</v>
      </c>
      <c r="I49" s="5">
        <f t="shared" si="15"/>
        <v>71256.827679223177</v>
      </c>
      <c r="J49" s="23"/>
      <c r="K49" s="23">
        <f t="shared" si="16"/>
        <v>87.166549243891652</v>
      </c>
      <c r="L49" s="23"/>
      <c r="M49" s="23">
        <f t="shared" si="6"/>
        <v>71343.994228467069</v>
      </c>
      <c r="N49" s="23">
        <f>J49+L49+Grade9!I49</f>
        <v>69139.224444539839</v>
      </c>
      <c r="O49" s="23">
        <f t="shared" si="19"/>
        <v>2173.9030069522482</v>
      </c>
      <c r="P49" s="23">
        <f t="shared" si="17"/>
        <v>281.99303705325701</v>
      </c>
      <c r="Q49" s="23"/>
    </row>
    <row r="50" spans="1:17" x14ac:dyDescent="0.2">
      <c r="A50" s="5">
        <v>59</v>
      </c>
      <c r="B50" s="1">
        <f t="shared" si="12"/>
        <v>2.8915200750886707</v>
      </c>
      <c r="C50" s="5">
        <f t="shared" si="13"/>
        <v>67662.051409126987</v>
      </c>
      <c r="D50" s="5">
        <f t="shared" si="14"/>
        <v>65006.886787261508</v>
      </c>
      <c r="E50" s="5">
        <f t="shared" si="1"/>
        <v>55506.886787261508</v>
      </c>
      <c r="F50" s="5">
        <f t="shared" si="2"/>
        <v>20525.437214767033</v>
      </c>
      <c r="G50" s="5">
        <f t="shared" si="3"/>
        <v>44481.449572494472</v>
      </c>
      <c r="H50" s="23">
        <f t="shared" si="18"/>
        <v>29889.770161969736</v>
      </c>
      <c r="I50" s="5">
        <f t="shared" si="15"/>
        <v>72846.841456203751</v>
      </c>
      <c r="J50" s="23"/>
      <c r="K50" s="23">
        <f t="shared" si="16"/>
        <v>88.962899144988938</v>
      </c>
      <c r="L50" s="23"/>
      <c r="M50" s="23">
        <f t="shared" si="6"/>
        <v>72935.804355348737</v>
      </c>
      <c r="N50" s="23">
        <f>J50+L50+Grade9!I50</f>
        <v>70675.627145653314</v>
      </c>
      <c r="O50" s="23">
        <f t="shared" si="19"/>
        <v>2228.5347287596896</v>
      </c>
      <c r="P50" s="23">
        <f t="shared" si="17"/>
        <v>275.67011008399714</v>
      </c>
      <c r="Q50" s="23"/>
    </row>
    <row r="51" spans="1:17" x14ac:dyDescent="0.2">
      <c r="A51" s="5">
        <v>60</v>
      </c>
      <c r="B51" s="1">
        <f t="shared" si="12"/>
        <v>2.9638080769658868</v>
      </c>
      <c r="C51" s="5">
        <f t="shared" si="13"/>
        <v>69353.602694355141</v>
      </c>
      <c r="D51" s="5">
        <f t="shared" si="14"/>
        <v>66612.168956943031</v>
      </c>
      <c r="E51" s="5">
        <f t="shared" si="1"/>
        <v>57112.168956943031</v>
      </c>
      <c r="F51" s="5">
        <f t="shared" si="2"/>
        <v>21210.090060136201</v>
      </c>
      <c r="G51" s="5">
        <f t="shared" si="3"/>
        <v>45402.07889680683</v>
      </c>
      <c r="H51" s="23">
        <f t="shared" si="18"/>
        <v>30637.01441601897</v>
      </c>
      <c r="I51" s="5">
        <f t="shared" si="15"/>
        <v>74476.605577608832</v>
      </c>
      <c r="J51" s="23"/>
      <c r="K51" s="23">
        <f t="shared" si="16"/>
        <v>90.804157793613669</v>
      </c>
      <c r="L51" s="23"/>
      <c r="M51" s="23">
        <f t="shared" si="6"/>
        <v>74567.409735402442</v>
      </c>
      <c r="N51" s="23">
        <f>J51+L51+Grade9!I51</f>
        <v>72250.439914294649</v>
      </c>
      <c r="O51" s="23">
        <f t="shared" si="19"/>
        <v>2284.5322436122874</v>
      </c>
      <c r="P51" s="23">
        <f t="shared" si="17"/>
        <v>269.48811521251957</v>
      </c>
      <c r="Q51" s="23"/>
    </row>
    <row r="52" spans="1:17" x14ac:dyDescent="0.2">
      <c r="A52" s="5">
        <v>61</v>
      </c>
      <c r="B52" s="1">
        <f t="shared" si="12"/>
        <v>3.0379032788900342</v>
      </c>
      <c r="C52" s="5">
        <f t="shared" si="13"/>
        <v>71087.442761714017</v>
      </c>
      <c r="D52" s="5">
        <f t="shared" si="14"/>
        <v>68257.583180866612</v>
      </c>
      <c r="E52" s="5">
        <f t="shared" si="1"/>
        <v>58757.583180866612</v>
      </c>
      <c r="F52" s="5">
        <f t="shared" si="2"/>
        <v>21911.859226639608</v>
      </c>
      <c r="G52" s="5">
        <f t="shared" si="3"/>
        <v>46345.723954227004</v>
      </c>
      <c r="H52" s="23">
        <f t="shared" si="18"/>
        <v>31402.939776419451</v>
      </c>
      <c r="I52" s="5">
        <f t="shared" si="15"/>
        <v>76147.113802049062</v>
      </c>
      <c r="J52" s="23"/>
      <c r="K52" s="23">
        <f t="shared" si="16"/>
        <v>92.691447908454009</v>
      </c>
      <c r="L52" s="23"/>
      <c r="M52" s="23">
        <f t="shared" si="6"/>
        <v>76239.805249957513</v>
      </c>
      <c r="N52" s="23">
        <f>J52+L52+Grade9!I52</f>
        <v>73864.623002151988</v>
      </c>
      <c r="O52" s="23">
        <f t="shared" si="19"/>
        <v>2341.9296963362503</v>
      </c>
      <c r="P52" s="23">
        <f t="shared" si="17"/>
        <v>263.44395048610374</v>
      </c>
      <c r="Q52" s="23"/>
    </row>
    <row r="53" spans="1:17" x14ac:dyDescent="0.2">
      <c r="A53" s="5">
        <v>62</v>
      </c>
      <c r="B53" s="1">
        <f t="shared" si="12"/>
        <v>3.1138508608622844</v>
      </c>
      <c r="C53" s="5">
        <f t="shared" si="13"/>
        <v>72864.628830756861</v>
      </c>
      <c r="D53" s="5">
        <f t="shared" si="14"/>
        <v>69944.132760388267</v>
      </c>
      <c r="E53" s="5">
        <f t="shared" si="1"/>
        <v>60444.132760388267</v>
      </c>
      <c r="F53" s="5">
        <f t="shared" si="2"/>
        <v>22631.172622305596</v>
      </c>
      <c r="G53" s="5">
        <f t="shared" si="3"/>
        <v>47312.960138082672</v>
      </c>
      <c r="H53" s="23">
        <f t="shared" si="18"/>
        <v>32188.013270829928</v>
      </c>
      <c r="I53" s="5">
        <f t="shared" si="15"/>
        <v>77859.384732100269</v>
      </c>
      <c r="J53" s="23"/>
      <c r="K53" s="23">
        <f t="shared" si="16"/>
        <v>94.625920276165346</v>
      </c>
      <c r="L53" s="23"/>
      <c r="M53" s="23">
        <f t="shared" si="6"/>
        <v>77954.010652376441</v>
      </c>
      <c r="N53" s="23">
        <f>J53+L53+Grade9!I53</f>
        <v>75519.160667205811</v>
      </c>
      <c r="O53" s="23">
        <f t="shared" si="19"/>
        <v>2400.7620853782337</v>
      </c>
      <c r="P53" s="23">
        <f t="shared" si="17"/>
        <v>257.53458038310634</v>
      </c>
      <c r="Q53" s="23"/>
    </row>
    <row r="54" spans="1:17" x14ac:dyDescent="0.2">
      <c r="A54" s="5">
        <v>63</v>
      </c>
      <c r="B54" s="1">
        <f t="shared" si="12"/>
        <v>3.1916971323838421</v>
      </c>
      <c r="C54" s="5">
        <f t="shared" si="13"/>
        <v>74686.2445515258</v>
      </c>
      <c r="D54" s="5">
        <f t="shared" si="14"/>
        <v>71672.84607939799</v>
      </c>
      <c r="E54" s="5">
        <f t="shared" si="1"/>
        <v>62172.84607939799</v>
      </c>
      <c r="F54" s="5">
        <f t="shared" si="2"/>
        <v>23368.468852863243</v>
      </c>
      <c r="G54" s="5">
        <f t="shared" si="3"/>
        <v>48304.377226534751</v>
      </c>
      <c r="H54" s="23">
        <f t="shared" si="18"/>
        <v>32992.713602600685</v>
      </c>
      <c r="I54" s="5">
        <f t="shared" si="15"/>
        <v>79614.462435402791</v>
      </c>
      <c r="J54" s="23"/>
      <c r="K54" s="23">
        <f t="shared" si="16"/>
        <v>96.608754453069508</v>
      </c>
      <c r="L54" s="23"/>
      <c r="M54" s="23">
        <f t="shared" si="6"/>
        <v>79711.071189855866</v>
      </c>
      <c r="N54" s="23">
        <f>J54+L54+Grade9!I54</f>
        <v>77215.061773885944</v>
      </c>
      <c r="O54" s="23">
        <f t="shared" si="19"/>
        <v>2461.0652841463379</v>
      </c>
      <c r="P54" s="23">
        <f t="shared" si="17"/>
        <v>251.7570344779443</v>
      </c>
      <c r="Q54" s="23"/>
    </row>
    <row r="55" spans="1:17" x14ac:dyDescent="0.2">
      <c r="A55" s="5">
        <v>64</v>
      </c>
      <c r="B55" s="1">
        <f t="shared" si="12"/>
        <v>3.2714895606934378</v>
      </c>
      <c r="C55" s="5">
        <f t="shared" si="13"/>
        <v>76553.400665313937</v>
      </c>
      <c r="D55" s="5">
        <f t="shared" si="14"/>
        <v>73444.777231382934</v>
      </c>
      <c r="E55" s="5">
        <f t="shared" si="1"/>
        <v>63944.777231382934</v>
      </c>
      <c r="F55" s="5">
        <f t="shared" si="2"/>
        <v>24124.197489184822</v>
      </c>
      <c r="G55" s="5">
        <f t="shared" si="3"/>
        <v>49320.579742198111</v>
      </c>
      <c r="H55" s="23">
        <f t="shared" si="18"/>
        <v>33817.531442665699</v>
      </c>
      <c r="I55" s="5">
        <f t="shared" si="15"/>
        <v>81413.417081287858</v>
      </c>
      <c r="J55" s="23"/>
      <c r="K55" s="23">
        <f t="shared" si="16"/>
        <v>98.641159484396226</v>
      </c>
      <c r="L55" s="23"/>
      <c r="M55" s="23">
        <f t="shared" si="6"/>
        <v>81512.058240772254</v>
      </c>
      <c r="N55" s="23">
        <f>J55+L55+Grade9!I55</f>
        <v>78953.360408233086</v>
      </c>
      <c r="O55" s="23">
        <f t="shared" si="19"/>
        <v>2522.8760628836203</v>
      </c>
      <c r="P55" s="23">
        <f t="shared" si="17"/>
        <v>246.10840612851723</v>
      </c>
      <c r="Q55" s="23"/>
    </row>
    <row r="56" spans="1:17" x14ac:dyDescent="0.2">
      <c r="A56" s="5">
        <v>65</v>
      </c>
      <c r="B56" s="1">
        <f t="shared" si="12"/>
        <v>3.3532767997107733</v>
      </c>
      <c r="C56" s="5">
        <f t="shared" si="13"/>
        <v>78467.235681946768</v>
      </c>
      <c r="D56" s="5">
        <f t="shared" si="14"/>
        <v>75261.006662167478</v>
      </c>
      <c r="E56" s="5">
        <f t="shared" si="1"/>
        <v>65761.006662167478</v>
      </c>
      <c r="F56" s="5">
        <f t="shared" si="2"/>
        <v>24898.81934141443</v>
      </c>
      <c r="G56" s="5">
        <f t="shared" si="3"/>
        <v>50362.187320753044</v>
      </c>
      <c r="H56" s="23">
        <f t="shared" si="18"/>
        <v>34662.969728732336</v>
      </c>
      <c r="I56" s="5">
        <f t="shared" si="15"/>
        <v>83257.345593320031</v>
      </c>
      <c r="J56" s="23"/>
      <c r="K56" s="23">
        <f t="shared" si="16"/>
        <v>100.72437464150609</v>
      </c>
      <c r="L56" s="23"/>
      <c r="M56" s="23">
        <f t="shared" si="6"/>
        <v>83358.069967961535</v>
      </c>
      <c r="N56" s="23">
        <f>J56+L56+Grade9!I56</f>
        <v>80735.116508438921</v>
      </c>
      <c r="O56" s="23">
        <f t="shared" si="19"/>
        <v>2586.2321110892995</v>
      </c>
      <c r="P56" s="23">
        <f t="shared" si="17"/>
        <v>240.58585118611785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100.72437464150609</v>
      </c>
      <c r="L57" s="23"/>
      <c r="M57" s="23">
        <f t="shared" si="6"/>
        <v>100.72437464150609</v>
      </c>
      <c r="N57" s="23">
        <f>J57+L57+Grade9!I57</f>
        <v>0</v>
      </c>
      <c r="O57" s="23">
        <f t="shared" si="19"/>
        <v>99.314233396524997</v>
      </c>
      <c r="P57" s="23">
        <f t="shared" si="17"/>
        <v>8.8102073471547069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100.72437464150609</v>
      </c>
      <c r="L58" s="23"/>
      <c r="M58" s="23">
        <f t="shared" si="6"/>
        <v>100.72437464150609</v>
      </c>
      <c r="N58" s="23">
        <f>J58+L58+Grade9!I58</f>
        <v>0</v>
      </c>
      <c r="O58" s="23">
        <f t="shared" si="19"/>
        <v>99.314233396524997</v>
      </c>
      <c r="P58" s="23">
        <f t="shared" si="17"/>
        <v>8.4015261071451945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100.72437464150609</v>
      </c>
      <c r="L59" s="23"/>
      <c r="M59" s="23">
        <f t="shared" si="6"/>
        <v>100.72437464150609</v>
      </c>
      <c r="N59" s="23">
        <f>J59+L59+Grade9!I59</f>
        <v>0</v>
      </c>
      <c r="O59" s="23">
        <f t="shared" si="19"/>
        <v>99.314233396524997</v>
      </c>
      <c r="P59" s="23">
        <f t="shared" si="17"/>
        <v>8.0118024636319358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100.72437464150609</v>
      </c>
      <c r="L60" s="23"/>
      <c r="M60" s="23">
        <f t="shared" si="6"/>
        <v>100.72437464150609</v>
      </c>
      <c r="N60" s="23">
        <f>J60+L60+Grade9!I60</f>
        <v>0</v>
      </c>
      <c r="O60" s="23">
        <f t="shared" si="19"/>
        <v>99.314233396524997</v>
      </c>
      <c r="P60" s="23">
        <f t="shared" si="17"/>
        <v>7.6401570259560785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100.72437464150609</v>
      </c>
      <c r="L61" s="23"/>
      <c r="M61" s="23">
        <f t="shared" si="6"/>
        <v>100.72437464150609</v>
      </c>
      <c r="N61" s="23">
        <f>J61+L61+Grade9!I61</f>
        <v>0</v>
      </c>
      <c r="O61" s="23">
        <f t="shared" si="19"/>
        <v>99.314233396524997</v>
      </c>
      <c r="P61" s="23">
        <f t="shared" si="17"/>
        <v>7.2857511959680341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100.72437464150609</v>
      </c>
      <c r="L62" s="23"/>
      <c r="M62" s="23">
        <f t="shared" si="6"/>
        <v>100.72437464150609</v>
      </c>
      <c r="N62" s="23">
        <f>J62+L62+Grade9!I62</f>
        <v>0</v>
      </c>
      <c r="O62" s="23">
        <f t="shared" si="19"/>
        <v>99.314233396524997</v>
      </c>
      <c r="P62" s="23">
        <f t="shared" si="17"/>
        <v>6.9477852757754048</v>
      </c>
      <c r="Q62" s="23"/>
    </row>
    <row r="63" spans="1:17" x14ac:dyDescent="0.2">
      <c r="A63" s="5">
        <v>72</v>
      </c>
      <c r="H63" s="22"/>
      <c r="J63" s="23"/>
      <c r="K63" s="23">
        <f>0.002*G56</f>
        <v>100.72437464150609</v>
      </c>
      <c r="L63" s="23"/>
      <c r="M63" s="23">
        <f t="shared" si="6"/>
        <v>100.72437464150609</v>
      </c>
      <c r="N63" s="23">
        <f>J63+L63+Grade9!I63</f>
        <v>0</v>
      </c>
      <c r="O63" s="23">
        <f t="shared" si="19"/>
        <v>99.314233396524997</v>
      </c>
      <c r="P63" s="23">
        <f t="shared" si="17"/>
        <v>6.6254966632672394</v>
      </c>
      <c r="Q63" s="23"/>
    </row>
    <row r="64" spans="1:17" x14ac:dyDescent="0.2">
      <c r="A64" s="5">
        <v>73</v>
      </c>
      <c r="H64" s="22"/>
      <c r="J64" s="23"/>
      <c r="K64" s="23">
        <f>0.002*G56</f>
        <v>100.72437464150609</v>
      </c>
      <c r="L64" s="23"/>
      <c r="M64" s="23">
        <f t="shared" si="6"/>
        <v>100.72437464150609</v>
      </c>
      <c r="N64" s="23">
        <f>J64+L64+Grade9!I64</f>
        <v>0</v>
      </c>
      <c r="O64" s="23">
        <f t="shared" si="19"/>
        <v>99.314233396524997</v>
      </c>
      <c r="P64" s="23">
        <f t="shared" si="17"/>
        <v>6.3181581313429698</v>
      </c>
      <c r="Q64" s="23"/>
    </row>
    <row r="65" spans="1:17" x14ac:dyDescent="0.2">
      <c r="A65" s="5">
        <v>74</v>
      </c>
      <c r="H65" s="22"/>
      <c r="J65" s="23"/>
      <c r="K65" s="23">
        <f>0.002*G56</f>
        <v>100.72437464150609</v>
      </c>
      <c r="L65" s="23"/>
      <c r="M65" s="23">
        <f t="shared" si="6"/>
        <v>100.72437464150609</v>
      </c>
      <c r="N65" s="23">
        <f>J65+L65+Grade9!I65</f>
        <v>0</v>
      </c>
      <c r="O65" s="23">
        <f t="shared" si="19"/>
        <v>99.314233396524997</v>
      </c>
      <c r="P65" s="23">
        <f t="shared" si="17"/>
        <v>6.0250761869631546</v>
      </c>
      <c r="Q65" s="23"/>
    </row>
    <row r="66" spans="1:17" x14ac:dyDescent="0.2">
      <c r="A66" s="5">
        <v>75</v>
      </c>
      <c r="H66" s="22"/>
      <c r="J66" s="23"/>
      <c r="K66" s="23">
        <f>0.002*G56</f>
        <v>100.72437464150609</v>
      </c>
      <c r="L66" s="23"/>
      <c r="M66" s="23">
        <f t="shared" si="6"/>
        <v>100.72437464150609</v>
      </c>
      <c r="N66" s="23">
        <f>J66+L66+Grade9!I66</f>
        <v>0</v>
      </c>
      <c r="O66" s="23">
        <f t="shared" si="19"/>
        <v>99.314233396524997</v>
      </c>
      <c r="P66" s="23">
        <f t="shared" si="17"/>
        <v>5.7455895063193534</v>
      </c>
      <c r="Q66" s="23"/>
    </row>
    <row r="67" spans="1:17" x14ac:dyDescent="0.2">
      <c r="A67" s="5">
        <v>76</v>
      </c>
      <c r="H67" s="22"/>
      <c r="J67" s="23"/>
      <c r="K67" s="23">
        <f>0.002*G56</f>
        <v>100.72437464150609</v>
      </c>
      <c r="L67" s="23"/>
      <c r="M67" s="23">
        <f t="shared" si="6"/>
        <v>100.72437464150609</v>
      </c>
      <c r="N67" s="23">
        <f>J67+L67+Grade9!I67</f>
        <v>0</v>
      </c>
      <c r="O67" s="23">
        <f t="shared" si="19"/>
        <v>99.314233396524997</v>
      </c>
      <c r="P67" s="23">
        <f t="shared" si="17"/>
        <v>5.4790674425921502</v>
      </c>
      <c r="Q67" s="23"/>
    </row>
    <row r="68" spans="1:17" x14ac:dyDescent="0.2">
      <c r="A68" s="5">
        <v>77</v>
      </c>
      <c r="H68" s="22"/>
      <c r="J68" s="23"/>
      <c r="K68" s="23">
        <f>0.002*G56</f>
        <v>100.72437464150609</v>
      </c>
      <c r="L68" s="23"/>
      <c r="M68" s="23">
        <f t="shared" si="6"/>
        <v>100.72437464150609</v>
      </c>
      <c r="N68" s="23">
        <f>J68+L68+Grade9!I68</f>
        <v>0</v>
      </c>
      <c r="O68" s="23">
        <f t="shared" si="19"/>
        <v>99.314233396524997</v>
      </c>
      <c r="P68" s="23">
        <f t="shared" si="17"/>
        <v>5.2249086029301681</v>
      </c>
      <c r="Q68" s="23"/>
    </row>
    <row r="69" spans="1:17" x14ac:dyDescent="0.2">
      <c r="A69" s="5">
        <v>78</v>
      </c>
      <c r="H69" s="22"/>
      <c r="J69" s="23"/>
      <c r="K69" s="23">
        <f>0.002*G56+0.2*G56</f>
        <v>10173.161838792115</v>
      </c>
      <c r="L69" s="23"/>
      <c r="M69" s="23">
        <f t="shared" si="6"/>
        <v>10173.161838792115</v>
      </c>
      <c r="N69" s="23">
        <f>J69+L69+Grade9!I69</f>
        <v>0</v>
      </c>
      <c r="O69" s="23">
        <f t="shared" si="19"/>
        <v>10030.737573049026</v>
      </c>
      <c r="P69" s="23">
        <f>O69/return^(A69-startage+1)</f>
        <v>503.23648863535016</v>
      </c>
      <c r="Q69" s="23"/>
    </row>
    <row r="70" spans="1:17" x14ac:dyDescent="0.2">
      <c r="A70" s="5">
        <v>79</v>
      </c>
      <c r="H70" s="22"/>
      <c r="P70" s="23">
        <f>SUM(P5:P69)</f>
        <v>-4.007461029686965E-11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N6" sqref="N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Meta!A5+6</f>
        <v>17</v>
      </c>
      <c r="C2" s="8">
        <f>Meta!B5</f>
        <v>47531</v>
      </c>
      <c r="D2" s="8">
        <f>Meta!C5</f>
        <v>20997</v>
      </c>
      <c r="E2" s="1">
        <f>Meta!D5</f>
        <v>4.9000000000000002E-2</v>
      </c>
      <c r="F2" s="1">
        <f>Meta!H5</f>
        <v>1.9210422854781857</v>
      </c>
      <c r="G2" s="1">
        <f>Meta!E5</f>
        <v>0.98599999999999999</v>
      </c>
      <c r="H2" s="1">
        <f>Meta!F5</f>
        <v>1</v>
      </c>
      <c r="I2" s="1">
        <f>Meta!D4</f>
        <v>5.0999999999999997E-2</v>
      </c>
      <c r="J2" s="14"/>
      <c r="K2" s="13">
        <f>IRR(O5:O69)+1</f>
        <v>1.0472479187399353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C6" s="5"/>
      <c r="D6" s="5"/>
      <c r="E6" s="5"/>
      <c r="F6" s="5"/>
      <c r="G6" s="5"/>
      <c r="H6" s="23"/>
      <c r="I6" s="5"/>
      <c r="J6" s="23"/>
      <c r="K6" s="23"/>
      <c r="L6" s="23"/>
      <c r="M6" s="23"/>
      <c r="N6" s="23"/>
      <c r="O6" s="23"/>
      <c r="P6" s="23"/>
      <c r="Q6" s="23"/>
    </row>
    <row r="7" spans="1:17" x14ac:dyDescent="0.2">
      <c r="A7" s="5">
        <v>16</v>
      </c>
      <c r="B7" s="1">
        <v>1</v>
      </c>
      <c r="C7" s="5">
        <f>0.1*Grade10!C7</f>
        <v>2340.0166573995539</v>
      </c>
      <c r="D7" s="5">
        <f t="shared" ref="D7:D36" si="0">IF(A7&lt;startage,1,0)*(C7*(1-initialunempprob))+IF(A7=startage,1,0)*(C7*(1-unempprob))+IF(A7&gt;startage,1,0)*(C7*(1-unempprob)+unempprob*300*52)</f>
        <v>2220.6758078721764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169.88169930222148</v>
      </c>
      <c r="G7" s="5">
        <f t="shared" ref="G7:G56" si="3">D7-F7</f>
        <v>2050.7941085699549</v>
      </c>
      <c r="H7" s="23">
        <f>0.1*Grade10!H7</f>
        <v>1033.7043971950686</v>
      </c>
      <c r="I7" s="5">
        <f t="shared" ref="I7:I36" si="4">G7+IF(A7&lt;startage,1,0)*(H7*(1-initialunempprob))+IF(A7&gt;=startage,1,0)*(H7*(1-unempprob))</f>
        <v>3031.7795815080749</v>
      </c>
      <c r="J7" s="23">
        <f>0.05*feel*Grade10!G7</f>
        <v>248.58752192426758</v>
      </c>
      <c r="K7" s="23">
        <f t="shared" ref="K7:K36" si="5">IF(A7&gt;=startage,1,0)*0.002*G7</f>
        <v>0</v>
      </c>
      <c r="L7" s="23">
        <f>hstuition</f>
        <v>0</v>
      </c>
      <c r="M7" s="23">
        <f t="shared" ref="M7:M69" si="6">I7+K7</f>
        <v>3031.7795815080749</v>
      </c>
      <c r="N7" s="23">
        <f>J7+L7+Grade10!I7</f>
        <v>27814.693817324573</v>
      </c>
      <c r="O7" s="23">
        <f t="shared" ref="O7:O38" si="7">IF(A7&lt;startage,1,0)*(M7-N7)+IF(A7&gt;=startage,1,0)*(completionprob*(part*(I7-N7)+K7))</f>
        <v>-24782.914235816497</v>
      </c>
      <c r="P7" s="23">
        <f t="shared" ref="P7:P36" si="8">O7/return^(A7-startage+1)</f>
        <v>-24782.914235816497</v>
      </c>
      <c r="Q7" s="23"/>
    </row>
    <row r="8" spans="1:17" x14ac:dyDescent="0.2">
      <c r="A8" s="5">
        <v>17</v>
      </c>
      <c r="B8" s="1">
        <f t="shared" ref="B8:B36" si="9">(1+experiencepremium)^(A8-startage)</f>
        <v>1</v>
      </c>
      <c r="C8" s="5">
        <f t="shared" ref="C8:C36" si="10">pretaxincome*B8/expnorm</f>
        <v>24742.297636706415</v>
      </c>
      <c r="D8" s="5">
        <f t="shared" si="0"/>
        <v>23529.925052507799</v>
      </c>
      <c r="E8" s="5">
        <f t="shared" si="1"/>
        <v>14029.925052507799</v>
      </c>
      <c r="F8" s="5">
        <f t="shared" si="2"/>
        <v>4882.5205296437962</v>
      </c>
      <c r="G8" s="5">
        <f t="shared" si="3"/>
        <v>18647.404522864003</v>
      </c>
      <c r="H8" s="23">
        <f t="shared" ref="H8:H37" si="11">benefits*B8/expnorm</f>
        <v>10930.004070562887</v>
      </c>
      <c r="I8" s="5">
        <f t="shared" si="4"/>
        <v>29041.838393969309</v>
      </c>
      <c r="J8" s="23"/>
      <c r="K8" s="23">
        <f t="shared" si="5"/>
        <v>37.294809045728009</v>
      </c>
      <c r="L8" s="23"/>
      <c r="M8" s="23">
        <f t="shared" si="6"/>
        <v>29079.133203015037</v>
      </c>
      <c r="N8" s="23">
        <f>J8+L8+Grade10!I8</f>
        <v>28721.095552785315</v>
      </c>
      <c r="O8" s="23">
        <f t="shared" si="7"/>
        <v>353.02512312650566</v>
      </c>
      <c r="P8" s="23">
        <f t="shared" si="8"/>
        <v>337.09794673191703</v>
      </c>
      <c r="Q8" s="23"/>
    </row>
    <row r="9" spans="1:17" x14ac:dyDescent="0.2">
      <c r="A9" s="5">
        <v>18</v>
      </c>
      <c r="B9" s="1">
        <f t="shared" si="9"/>
        <v>1.0249999999999999</v>
      </c>
      <c r="C9" s="5">
        <f t="shared" si="10"/>
        <v>25360.85507762407</v>
      </c>
      <c r="D9" s="5">
        <f t="shared" si="0"/>
        <v>24882.57317882049</v>
      </c>
      <c r="E9" s="5">
        <f t="shared" si="1"/>
        <v>15382.57317882049</v>
      </c>
      <c r="F9" s="5">
        <f t="shared" si="2"/>
        <v>5324.1601428848899</v>
      </c>
      <c r="G9" s="5">
        <f t="shared" si="3"/>
        <v>19558.413035935599</v>
      </c>
      <c r="H9" s="23">
        <f t="shared" si="11"/>
        <v>11203.254172326959</v>
      </c>
      <c r="I9" s="5">
        <f t="shared" si="4"/>
        <v>30212.707753818537</v>
      </c>
      <c r="J9" s="23"/>
      <c r="K9" s="23">
        <f t="shared" si="5"/>
        <v>39.116826071871195</v>
      </c>
      <c r="L9" s="23"/>
      <c r="M9" s="23">
        <f t="shared" si="6"/>
        <v>30251.824579890406</v>
      </c>
      <c r="N9" s="23">
        <f>J9+L9+Grade10!I9</f>
        <v>29355.727026604945</v>
      </c>
      <c r="O9" s="23">
        <f t="shared" si="7"/>
        <v>883.55218753946599</v>
      </c>
      <c r="P9" s="23">
        <f t="shared" si="8"/>
        <v>805.62548211742183</v>
      </c>
      <c r="Q9" s="23"/>
    </row>
    <row r="10" spans="1:17" x14ac:dyDescent="0.2">
      <c r="A10" s="5">
        <v>19</v>
      </c>
      <c r="B10" s="1">
        <f t="shared" si="9"/>
        <v>1.0506249999999999</v>
      </c>
      <c r="C10" s="5">
        <f t="shared" si="10"/>
        <v>25994.876454564674</v>
      </c>
      <c r="D10" s="5">
        <f t="shared" si="0"/>
        <v>25485.527508291005</v>
      </c>
      <c r="E10" s="5">
        <f t="shared" si="1"/>
        <v>15985.527508291005</v>
      </c>
      <c r="F10" s="5">
        <f t="shared" si="2"/>
        <v>5521.0247314570133</v>
      </c>
      <c r="G10" s="5">
        <f t="shared" si="3"/>
        <v>19964.502776833993</v>
      </c>
      <c r="H10" s="23">
        <f t="shared" si="11"/>
        <v>11483.335526635132</v>
      </c>
      <c r="I10" s="5">
        <f t="shared" si="4"/>
        <v>30885.154862664003</v>
      </c>
      <c r="J10" s="23"/>
      <c r="K10" s="23">
        <f t="shared" si="5"/>
        <v>39.929005553667984</v>
      </c>
      <c r="L10" s="23"/>
      <c r="M10" s="23">
        <f t="shared" si="6"/>
        <v>30925.083868217673</v>
      </c>
      <c r="N10" s="23">
        <f>J10+L10+Grade10!I10</f>
        <v>30006.22428727007</v>
      </c>
      <c r="O10" s="23">
        <f t="shared" si="7"/>
        <v>905.99554681433494</v>
      </c>
      <c r="P10" s="23">
        <f t="shared" si="8"/>
        <v>788.81933141344871</v>
      </c>
      <c r="Q10" s="23"/>
    </row>
    <row r="11" spans="1:17" x14ac:dyDescent="0.2">
      <c r="A11" s="5">
        <v>20</v>
      </c>
      <c r="B11" s="1">
        <f t="shared" si="9"/>
        <v>1.0768906249999999</v>
      </c>
      <c r="C11" s="5">
        <f t="shared" si="10"/>
        <v>26644.74836592879</v>
      </c>
      <c r="D11" s="5">
        <f t="shared" si="0"/>
        <v>26103.555695998279</v>
      </c>
      <c r="E11" s="5">
        <f t="shared" si="1"/>
        <v>16603.555695998279</v>
      </c>
      <c r="F11" s="5">
        <f t="shared" si="2"/>
        <v>5722.8109347434383</v>
      </c>
      <c r="G11" s="5">
        <f t="shared" si="3"/>
        <v>20380.744761254842</v>
      </c>
      <c r="H11" s="23">
        <f t="shared" si="11"/>
        <v>11770.418914801008</v>
      </c>
      <c r="I11" s="5">
        <f t="shared" si="4"/>
        <v>31574.413149230601</v>
      </c>
      <c r="J11" s="23"/>
      <c r="K11" s="23">
        <f t="shared" si="5"/>
        <v>40.761489522509684</v>
      </c>
      <c r="L11" s="23"/>
      <c r="M11" s="23">
        <f t="shared" si="6"/>
        <v>31615.174638753109</v>
      </c>
      <c r="N11" s="23">
        <f>J11+L11+Grade10!I11</f>
        <v>30672.983979451819</v>
      </c>
      <c r="O11" s="23">
        <f t="shared" si="7"/>
        <v>928.99999007107283</v>
      </c>
      <c r="P11" s="23">
        <f t="shared" si="8"/>
        <v>772.35628620030195</v>
      </c>
      <c r="Q11" s="23"/>
    </row>
    <row r="12" spans="1:17" x14ac:dyDescent="0.2">
      <c r="A12" s="5">
        <v>21</v>
      </c>
      <c r="B12" s="1">
        <f t="shared" si="9"/>
        <v>1.1038128906249998</v>
      </c>
      <c r="C12" s="5">
        <f t="shared" si="10"/>
        <v>27310.867075077007</v>
      </c>
      <c r="D12" s="5">
        <f t="shared" si="0"/>
        <v>26737.034588398234</v>
      </c>
      <c r="E12" s="5">
        <f t="shared" si="1"/>
        <v>17237.034588398234</v>
      </c>
      <c r="F12" s="5">
        <f t="shared" si="2"/>
        <v>5929.6417931120232</v>
      </c>
      <c r="G12" s="5">
        <f t="shared" si="3"/>
        <v>20807.39279528621</v>
      </c>
      <c r="H12" s="23">
        <f t="shared" si="11"/>
        <v>12064.679387671034</v>
      </c>
      <c r="I12" s="5">
        <f t="shared" si="4"/>
        <v>32280.902892961363</v>
      </c>
      <c r="J12" s="23"/>
      <c r="K12" s="23">
        <f t="shared" si="5"/>
        <v>41.614785590572424</v>
      </c>
      <c r="L12" s="23"/>
      <c r="M12" s="23">
        <f t="shared" si="6"/>
        <v>32322.517678551936</v>
      </c>
      <c r="N12" s="23">
        <f>J12+L12+Grade10!I12</f>
        <v>31356.41266393811</v>
      </c>
      <c r="O12" s="23">
        <f t="shared" si="7"/>
        <v>952.57954440923186</v>
      </c>
      <c r="P12" s="23">
        <f t="shared" si="8"/>
        <v>756.22968583369254</v>
      </c>
      <c r="Q12" s="23"/>
    </row>
    <row r="13" spans="1:17" x14ac:dyDescent="0.2">
      <c r="A13" s="5">
        <v>22</v>
      </c>
      <c r="B13" s="1">
        <f t="shared" si="9"/>
        <v>1.1314082128906247</v>
      </c>
      <c r="C13" s="5">
        <f t="shared" si="10"/>
        <v>27993.638751953928</v>
      </c>
      <c r="D13" s="5">
        <f t="shared" si="0"/>
        <v>27386.350453108185</v>
      </c>
      <c r="E13" s="5">
        <f t="shared" si="1"/>
        <v>17886.350453108185</v>
      </c>
      <c r="F13" s="5">
        <f t="shared" si="2"/>
        <v>6141.6434229398219</v>
      </c>
      <c r="G13" s="5">
        <f t="shared" si="3"/>
        <v>21244.707030168363</v>
      </c>
      <c r="H13" s="23">
        <f t="shared" si="11"/>
        <v>12366.296372362809</v>
      </c>
      <c r="I13" s="5">
        <f t="shared" si="4"/>
        <v>33005.054880285395</v>
      </c>
      <c r="J13" s="23"/>
      <c r="K13" s="23">
        <f t="shared" si="5"/>
        <v>42.489414060336728</v>
      </c>
      <c r="L13" s="23"/>
      <c r="M13" s="23">
        <f t="shared" si="6"/>
        <v>33047.544294345731</v>
      </c>
      <c r="N13" s="23">
        <f>J13+L13+Grade10!I13</f>
        <v>32056.927065536562</v>
      </c>
      <c r="O13" s="23">
        <f t="shared" si="7"/>
        <v>976.74858760584209</v>
      </c>
      <c r="P13" s="23">
        <f t="shared" si="8"/>
        <v>740.4329828204568</v>
      </c>
      <c r="Q13" s="23"/>
    </row>
    <row r="14" spans="1:17" x14ac:dyDescent="0.2">
      <c r="A14" s="5">
        <v>23</v>
      </c>
      <c r="B14" s="1">
        <f t="shared" si="9"/>
        <v>1.1596934182128902</v>
      </c>
      <c r="C14" s="5">
        <f t="shared" si="10"/>
        <v>28693.479720752774</v>
      </c>
      <c r="D14" s="5">
        <f t="shared" si="0"/>
        <v>28051.899214435889</v>
      </c>
      <c r="E14" s="5">
        <f t="shared" si="1"/>
        <v>18551.899214435889</v>
      </c>
      <c r="F14" s="5">
        <f t="shared" si="2"/>
        <v>6358.9450935133173</v>
      </c>
      <c r="G14" s="5">
        <f t="shared" si="3"/>
        <v>21692.954120922572</v>
      </c>
      <c r="H14" s="23">
        <f t="shared" si="11"/>
        <v>12675.453781671878</v>
      </c>
      <c r="I14" s="5">
        <f t="shared" si="4"/>
        <v>33747.310667292528</v>
      </c>
      <c r="J14" s="23"/>
      <c r="K14" s="23">
        <f t="shared" si="5"/>
        <v>43.385908241845144</v>
      </c>
      <c r="L14" s="23"/>
      <c r="M14" s="23">
        <f t="shared" si="6"/>
        <v>33790.69657553437</v>
      </c>
      <c r="N14" s="23">
        <f>J14+L14+Grade10!I14</f>
        <v>32774.954327174979</v>
      </c>
      <c r="O14" s="23">
        <f t="shared" si="7"/>
        <v>1001.5218568823625</v>
      </c>
      <c r="P14" s="23">
        <f t="shared" si="8"/>
        <v>724.95974169375518</v>
      </c>
      <c r="Q14" s="23"/>
    </row>
    <row r="15" spans="1:17" x14ac:dyDescent="0.2">
      <c r="A15" s="5">
        <v>24</v>
      </c>
      <c r="B15" s="1">
        <f t="shared" si="9"/>
        <v>1.1886857536682125</v>
      </c>
      <c r="C15" s="5">
        <f t="shared" si="10"/>
        <v>29410.816713771597</v>
      </c>
      <c r="D15" s="5">
        <f t="shared" si="0"/>
        <v>28734.086694796788</v>
      </c>
      <c r="E15" s="5">
        <f t="shared" si="1"/>
        <v>19234.086694796788</v>
      </c>
      <c r="F15" s="5">
        <f t="shared" si="2"/>
        <v>6581.6793058511512</v>
      </c>
      <c r="G15" s="5">
        <f t="shared" si="3"/>
        <v>22152.407388945638</v>
      </c>
      <c r="H15" s="23">
        <f t="shared" si="11"/>
        <v>12992.340126213674</v>
      </c>
      <c r="I15" s="5">
        <f t="shared" si="4"/>
        <v>34508.122848974839</v>
      </c>
      <c r="J15" s="23"/>
      <c r="K15" s="23">
        <f t="shared" si="5"/>
        <v>44.304814777891274</v>
      </c>
      <c r="L15" s="23"/>
      <c r="M15" s="23">
        <f t="shared" si="6"/>
        <v>34552.427663752729</v>
      </c>
      <c r="N15" s="23">
        <f>J15+L15+Grade10!I15</f>
        <v>33510.932270354344</v>
      </c>
      <c r="O15" s="23">
        <f t="shared" si="7"/>
        <v>1026.9144578908092</v>
      </c>
      <c r="P15" s="23">
        <f t="shared" si="8"/>
        <v>709.80363785446525</v>
      </c>
      <c r="Q15" s="23"/>
    </row>
    <row r="16" spans="1:17" x14ac:dyDescent="0.2">
      <c r="A16" s="5">
        <v>25</v>
      </c>
      <c r="B16" s="1">
        <f t="shared" si="9"/>
        <v>1.2184028975099177</v>
      </c>
      <c r="C16" s="5">
        <f t="shared" si="10"/>
        <v>30146.087131615885</v>
      </c>
      <c r="D16" s="5">
        <f t="shared" si="0"/>
        <v>29433.328862166705</v>
      </c>
      <c r="E16" s="5">
        <f t="shared" si="1"/>
        <v>19933.328862166705</v>
      </c>
      <c r="F16" s="5">
        <f t="shared" si="2"/>
        <v>6809.9818734974288</v>
      </c>
      <c r="G16" s="5">
        <f t="shared" si="3"/>
        <v>22623.346988669276</v>
      </c>
      <c r="H16" s="23">
        <f t="shared" si="11"/>
        <v>13317.148629369016</v>
      </c>
      <c r="I16" s="5">
        <f t="shared" si="4"/>
        <v>35287.955335199207</v>
      </c>
      <c r="J16" s="23"/>
      <c r="K16" s="23">
        <f t="shared" si="5"/>
        <v>45.246693977338552</v>
      </c>
      <c r="L16" s="23"/>
      <c r="M16" s="23">
        <f t="shared" si="6"/>
        <v>35333.202029176544</v>
      </c>
      <c r="N16" s="23">
        <f>J16+L16+Grade10!I16</f>
        <v>34265.309662113206</v>
      </c>
      <c r="O16" s="23">
        <f t="shared" si="7"/>
        <v>1052.9418739244527</v>
      </c>
      <c r="P16" s="23">
        <f t="shared" si="8"/>
        <v>694.95845638202798</v>
      </c>
      <c r="Q16" s="23"/>
    </row>
    <row r="17" spans="1:17" x14ac:dyDescent="0.2">
      <c r="A17" s="5">
        <v>26</v>
      </c>
      <c r="B17" s="1">
        <f t="shared" si="9"/>
        <v>1.2488629699476654</v>
      </c>
      <c r="C17" s="5">
        <f t="shared" si="10"/>
        <v>30899.739309906276</v>
      </c>
      <c r="D17" s="5">
        <f t="shared" si="0"/>
        <v>30150.052083720868</v>
      </c>
      <c r="E17" s="5">
        <f t="shared" si="1"/>
        <v>20650.052083720868</v>
      </c>
      <c r="F17" s="5">
        <f t="shared" si="2"/>
        <v>7043.9920053348633</v>
      </c>
      <c r="G17" s="5">
        <f t="shared" si="3"/>
        <v>23106.060078386006</v>
      </c>
      <c r="H17" s="23">
        <f t="shared" si="11"/>
        <v>13650.07734510324</v>
      </c>
      <c r="I17" s="5">
        <f t="shared" si="4"/>
        <v>36087.283633579187</v>
      </c>
      <c r="J17" s="23"/>
      <c r="K17" s="23">
        <f t="shared" si="5"/>
        <v>46.212120156772016</v>
      </c>
      <c r="L17" s="23"/>
      <c r="M17" s="23">
        <f t="shared" si="6"/>
        <v>36133.495753735959</v>
      </c>
      <c r="N17" s="23">
        <f>J17+L17+Grade10!I17</f>
        <v>35038.546488666034</v>
      </c>
      <c r="O17" s="23">
        <f t="shared" si="7"/>
        <v>1079.6199753589465</v>
      </c>
      <c r="P17" s="23">
        <f t="shared" si="8"/>
        <v>680.41809081805832</v>
      </c>
      <c r="Q17" s="23"/>
    </row>
    <row r="18" spans="1:17" x14ac:dyDescent="0.2">
      <c r="A18" s="5">
        <v>27</v>
      </c>
      <c r="B18" s="1">
        <f t="shared" si="9"/>
        <v>1.2800845441963571</v>
      </c>
      <c r="C18" s="5">
        <f t="shared" si="10"/>
        <v>31672.232792653933</v>
      </c>
      <c r="D18" s="5">
        <f t="shared" si="0"/>
        <v>30884.693385813891</v>
      </c>
      <c r="E18" s="5">
        <f t="shared" si="1"/>
        <v>21384.693385813891</v>
      </c>
      <c r="F18" s="5">
        <f t="shared" si="2"/>
        <v>7283.8523904682361</v>
      </c>
      <c r="G18" s="5">
        <f t="shared" si="3"/>
        <v>23600.840995345654</v>
      </c>
      <c r="H18" s="23">
        <f t="shared" si="11"/>
        <v>13991.32927873082</v>
      </c>
      <c r="I18" s="5">
        <f t="shared" si="4"/>
        <v>36906.595139418663</v>
      </c>
      <c r="J18" s="23"/>
      <c r="K18" s="23">
        <f t="shared" si="5"/>
        <v>47.201681990691306</v>
      </c>
      <c r="L18" s="23"/>
      <c r="M18" s="23">
        <f t="shared" si="6"/>
        <v>36953.796821409356</v>
      </c>
      <c r="N18" s="23">
        <f>J18+L18+Grade10!I18</f>
        <v>35831.114235882684</v>
      </c>
      <c r="O18" s="23">
        <f t="shared" si="7"/>
        <v>1106.9650293292973</v>
      </c>
      <c r="P18" s="23">
        <f t="shared" si="8"/>
        <v>666.17654192542818</v>
      </c>
      <c r="Q18" s="23"/>
    </row>
    <row r="19" spans="1:17" x14ac:dyDescent="0.2">
      <c r="A19" s="5">
        <v>28</v>
      </c>
      <c r="B19" s="1">
        <f t="shared" si="9"/>
        <v>1.312086657801266</v>
      </c>
      <c r="C19" s="5">
        <f t="shared" si="10"/>
        <v>32464.038612470282</v>
      </c>
      <c r="D19" s="5">
        <f t="shared" si="0"/>
        <v>31637.700720459237</v>
      </c>
      <c r="E19" s="5">
        <f t="shared" si="1"/>
        <v>22137.700720459237</v>
      </c>
      <c r="F19" s="5">
        <f t="shared" si="2"/>
        <v>7529.7092852299411</v>
      </c>
      <c r="G19" s="5">
        <f t="shared" si="3"/>
        <v>24107.991435229298</v>
      </c>
      <c r="H19" s="23">
        <f t="shared" si="11"/>
        <v>14341.112510699091</v>
      </c>
      <c r="I19" s="5">
        <f t="shared" si="4"/>
        <v>37746.389432904136</v>
      </c>
      <c r="J19" s="23"/>
      <c r="K19" s="23">
        <f t="shared" si="5"/>
        <v>48.215982870458596</v>
      </c>
      <c r="L19" s="23"/>
      <c r="M19" s="23">
        <f t="shared" si="6"/>
        <v>37794.605415774597</v>
      </c>
      <c r="N19" s="23">
        <f>J19+L19+Grade10!I19</f>
        <v>36643.49617677975</v>
      </c>
      <c r="O19" s="23">
        <f t="shared" si="7"/>
        <v>1134.9937096489164</v>
      </c>
      <c r="P19" s="23">
        <f t="shared" si="8"/>
        <v>652.22791642584173</v>
      </c>
      <c r="Q19" s="23"/>
    </row>
    <row r="20" spans="1:17" x14ac:dyDescent="0.2">
      <c r="A20" s="5">
        <v>29</v>
      </c>
      <c r="B20" s="1">
        <f t="shared" si="9"/>
        <v>1.3448888242462975</v>
      </c>
      <c r="C20" s="5">
        <f t="shared" si="10"/>
        <v>33275.639577782036</v>
      </c>
      <c r="D20" s="5">
        <f t="shared" si="0"/>
        <v>32409.533238470718</v>
      </c>
      <c r="E20" s="5">
        <f t="shared" si="1"/>
        <v>22909.533238470718</v>
      </c>
      <c r="F20" s="5">
        <f t="shared" si="2"/>
        <v>7781.7126023606888</v>
      </c>
      <c r="G20" s="5">
        <f t="shared" si="3"/>
        <v>24627.820636110031</v>
      </c>
      <c r="H20" s="23">
        <f t="shared" si="11"/>
        <v>14699.640323466567</v>
      </c>
      <c r="I20" s="5">
        <f t="shared" si="4"/>
        <v>38607.178583726738</v>
      </c>
      <c r="J20" s="23"/>
      <c r="K20" s="23">
        <f t="shared" si="5"/>
        <v>49.255641272220061</v>
      </c>
      <c r="L20" s="23"/>
      <c r="M20" s="23">
        <f t="shared" si="6"/>
        <v>38656.434224998957</v>
      </c>
      <c r="N20" s="23">
        <f>J20+L20+Grade10!I20</f>
        <v>37476.187666199243</v>
      </c>
      <c r="O20" s="23">
        <f t="shared" si="7"/>
        <v>1163.7231069765194</v>
      </c>
      <c r="P20" s="23">
        <f t="shared" si="8"/>
        <v>638.56642571834129</v>
      </c>
      <c r="Q20" s="23"/>
    </row>
    <row r="21" spans="1:17" x14ac:dyDescent="0.2">
      <c r="A21" s="5">
        <v>30</v>
      </c>
      <c r="B21" s="1">
        <f t="shared" si="9"/>
        <v>1.3785110448524549</v>
      </c>
      <c r="C21" s="5">
        <f t="shared" si="10"/>
        <v>34107.530567226582</v>
      </c>
      <c r="D21" s="5">
        <f t="shared" si="0"/>
        <v>33200.661569432479</v>
      </c>
      <c r="E21" s="5">
        <f t="shared" si="1"/>
        <v>23700.661569432479</v>
      </c>
      <c r="F21" s="5">
        <f t="shared" si="2"/>
        <v>8040.0160024197048</v>
      </c>
      <c r="G21" s="5">
        <f t="shared" si="3"/>
        <v>25160.645567012776</v>
      </c>
      <c r="H21" s="23">
        <f t="shared" si="11"/>
        <v>15067.13133155323</v>
      </c>
      <c r="I21" s="5">
        <f t="shared" si="4"/>
        <v>39489.4874633199</v>
      </c>
      <c r="J21" s="23"/>
      <c r="K21" s="23">
        <f t="shared" si="5"/>
        <v>50.32129113402555</v>
      </c>
      <c r="L21" s="23"/>
      <c r="M21" s="23">
        <f t="shared" si="6"/>
        <v>39539.808754453923</v>
      </c>
      <c r="N21" s="23">
        <f>J21+L21+Grade10!I21</f>
        <v>38329.696442854212</v>
      </c>
      <c r="O21" s="23">
        <f t="shared" si="7"/>
        <v>1193.1707392373169</v>
      </c>
      <c r="P21" s="23">
        <f t="shared" si="8"/>
        <v>625.1863845813649</v>
      </c>
      <c r="Q21" s="23"/>
    </row>
    <row r="22" spans="1:17" x14ac:dyDescent="0.2">
      <c r="A22" s="5">
        <v>31</v>
      </c>
      <c r="B22" s="1">
        <f t="shared" si="9"/>
        <v>1.4129738209737661</v>
      </c>
      <c r="C22" s="5">
        <f t="shared" si="10"/>
        <v>34960.218831407248</v>
      </c>
      <c r="D22" s="5">
        <f t="shared" si="0"/>
        <v>34011.568108668296</v>
      </c>
      <c r="E22" s="5">
        <f t="shared" si="1"/>
        <v>24511.568108668296</v>
      </c>
      <c r="F22" s="5">
        <f t="shared" si="2"/>
        <v>8304.7769874801998</v>
      </c>
      <c r="G22" s="5">
        <f t="shared" si="3"/>
        <v>25706.791121188096</v>
      </c>
      <c r="H22" s="23">
        <f t="shared" si="11"/>
        <v>15443.809614842059</v>
      </c>
      <c r="I22" s="5">
        <f t="shared" si="4"/>
        <v>40393.854064902895</v>
      </c>
      <c r="J22" s="23"/>
      <c r="K22" s="23">
        <f t="shared" si="5"/>
        <v>51.413582242376194</v>
      </c>
      <c r="L22" s="23"/>
      <c r="M22" s="23">
        <f t="shared" si="6"/>
        <v>40445.267647145272</v>
      </c>
      <c r="N22" s="23">
        <f>J22+L22+Grade10!I22</f>
        <v>39204.542938925581</v>
      </c>
      <c r="O22" s="23">
        <f t="shared" si="7"/>
        <v>1223.3545623046145</v>
      </c>
      <c r="P22" s="23">
        <f t="shared" si="8"/>
        <v>612.08220986054084</v>
      </c>
      <c r="Q22" s="23"/>
    </row>
    <row r="23" spans="1:17" x14ac:dyDescent="0.2">
      <c r="A23" s="5">
        <v>32</v>
      </c>
      <c r="B23" s="1">
        <f t="shared" si="9"/>
        <v>1.4482981664981105</v>
      </c>
      <c r="C23" s="5">
        <f t="shared" si="10"/>
        <v>35834.22430219243</v>
      </c>
      <c r="D23" s="5">
        <f t="shared" si="0"/>
        <v>34842.747311384999</v>
      </c>
      <c r="E23" s="5">
        <f t="shared" si="1"/>
        <v>25342.747311384999</v>
      </c>
      <c r="F23" s="5">
        <f t="shared" si="2"/>
        <v>8576.1569971672016</v>
      </c>
      <c r="G23" s="5">
        <f t="shared" si="3"/>
        <v>26266.590314217799</v>
      </c>
      <c r="H23" s="23">
        <f t="shared" si="11"/>
        <v>15829.904855213113</v>
      </c>
      <c r="I23" s="5">
        <f t="shared" si="4"/>
        <v>41320.829831525472</v>
      </c>
      <c r="J23" s="23"/>
      <c r="K23" s="23">
        <f t="shared" si="5"/>
        <v>52.533180628435602</v>
      </c>
      <c r="L23" s="23"/>
      <c r="M23" s="23">
        <f t="shared" si="6"/>
        <v>41373.36301215391</v>
      </c>
      <c r="N23" s="23">
        <f>J23+L23+Grade10!I23</f>
        <v>40101.260597398716</v>
      </c>
      <c r="O23" s="23">
        <f t="shared" si="7"/>
        <v>1254.2929809486195</v>
      </c>
      <c r="P23" s="23">
        <f t="shared" si="8"/>
        <v>599.24841914456169</v>
      </c>
      <c r="Q23" s="23"/>
    </row>
    <row r="24" spans="1:17" x14ac:dyDescent="0.2">
      <c r="A24" s="5">
        <v>33</v>
      </c>
      <c r="B24" s="1">
        <f t="shared" si="9"/>
        <v>1.4845056206605631</v>
      </c>
      <c r="C24" s="5">
        <f t="shared" si="10"/>
        <v>36730.079909747234</v>
      </c>
      <c r="D24" s="5">
        <f t="shared" si="0"/>
        <v>35694.705994169621</v>
      </c>
      <c r="E24" s="5">
        <f t="shared" si="1"/>
        <v>26194.705994169621</v>
      </c>
      <c r="F24" s="5">
        <f t="shared" si="2"/>
        <v>8854.3215070963815</v>
      </c>
      <c r="G24" s="5">
        <f t="shared" si="3"/>
        <v>26840.384487073239</v>
      </c>
      <c r="H24" s="23">
        <f t="shared" si="11"/>
        <v>16225.652476593439</v>
      </c>
      <c r="I24" s="5">
        <f t="shared" si="4"/>
        <v>42270.979992313602</v>
      </c>
      <c r="J24" s="23"/>
      <c r="K24" s="23">
        <f t="shared" si="5"/>
        <v>53.680768974146481</v>
      </c>
      <c r="L24" s="23"/>
      <c r="M24" s="23">
        <f t="shared" si="6"/>
        <v>42324.660761287749</v>
      </c>
      <c r="N24" s="23">
        <f>J24+L24+Grade10!I24</f>
        <v>41020.396197333677</v>
      </c>
      <c r="O24" s="23">
        <f t="shared" si="7"/>
        <v>1286.0048600587138</v>
      </c>
      <c r="P24" s="23">
        <f t="shared" si="8"/>
        <v>586.67962943097552</v>
      </c>
      <c r="Q24" s="23"/>
    </row>
    <row r="25" spans="1:17" x14ac:dyDescent="0.2">
      <c r="A25" s="5">
        <v>34</v>
      </c>
      <c r="B25" s="1">
        <f t="shared" si="9"/>
        <v>1.521618261177077</v>
      </c>
      <c r="C25" s="5">
        <f t="shared" si="10"/>
        <v>37648.331907490909</v>
      </c>
      <c r="D25" s="5">
        <f t="shared" si="0"/>
        <v>36567.963644023854</v>
      </c>
      <c r="E25" s="5">
        <f t="shared" si="1"/>
        <v>27067.963644023854</v>
      </c>
      <c r="F25" s="5">
        <f t="shared" si="2"/>
        <v>9139.4401297737877</v>
      </c>
      <c r="G25" s="5">
        <f t="shared" si="3"/>
        <v>27428.523514250068</v>
      </c>
      <c r="H25" s="23">
        <f t="shared" si="11"/>
        <v>16631.293788508272</v>
      </c>
      <c r="I25" s="5">
        <f t="shared" si="4"/>
        <v>43244.883907121432</v>
      </c>
      <c r="J25" s="23"/>
      <c r="K25" s="23">
        <f t="shared" si="5"/>
        <v>54.857047028500133</v>
      </c>
      <c r="L25" s="23"/>
      <c r="M25" s="23">
        <f t="shared" si="6"/>
        <v>43299.740954149929</v>
      </c>
      <c r="N25" s="23">
        <f>J25+L25+Grade10!I25</f>
        <v>41962.51018726702</v>
      </c>
      <c r="O25" s="23">
        <f t="shared" si="7"/>
        <v>1318.5095361465508</v>
      </c>
      <c r="P25" s="23">
        <f t="shared" si="8"/>
        <v>574.37055578408695</v>
      </c>
      <c r="Q25" s="23"/>
    </row>
    <row r="26" spans="1:17" x14ac:dyDescent="0.2">
      <c r="A26" s="5">
        <v>35</v>
      </c>
      <c r="B26" s="1">
        <f t="shared" si="9"/>
        <v>1.559658717706504</v>
      </c>
      <c r="C26" s="5">
        <f t="shared" si="10"/>
        <v>38589.540205178193</v>
      </c>
      <c r="D26" s="5">
        <f t="shared" si="0"/>
        <v>37463.05273512446</v>
      </c>
      <c r="E26" s="5">
        <f t="shared" si="1"/>
        <v>27963.05273512446</v>
      </c>
      <c r="F26" s="5">
        <f t="shared" si="2"/>
        <v>9431.6867180181362</v>
      </c>
      <c r="G26" s="5">
        <f t="shared" si="3"/>
        <v>28031.366017106324</v>
      </c>
      <c r="H26" s="23">
        <f t="shared" si="11"/>
        <v>17047.07613322098</v>
      </c>
      <c r="I26" s="5">
        <f t="shared" si="4"/>
        <v>44243.135419799473</v>
      </c>
      <c r="J26" s="23"/>
      <c r="K26" s="23">
        <f t="shared" si="5"/>
        <v>56.062732034212651</v>
      </c>
      <c r="L26" s="23"/>
      <c r="M26" s="23">
        <f t="shared" si="6"/>
        <v>44299.198151833683</v>
      </c>
      <c r="N26" s="23">
        <f>J26+L26+Grade10!I26</f>
        <v>42928.177026948695</v>
      </c>
      <c r="O26" s="23">
        <f t="shared" si="7"/>
        <v>1351.826829136601</v>
      </c>
      <c r="P26" s="23">
        <f t="shared" si="8"/>
        <v>562.31600998657836</v>
      </c>
      <c r="Q26" s="23"/>
    </row>
    <row r="27" spans="1:17" x14ac:dyDescent="0.2">
      <c r="A27" s="5">
        <v>36</v>
      </c>
      <c r="B27" s="1">
        <f t="shared" si="9"/>
        <v>1.5986501856491666</v>
      </c>
      <c r="C27" s="5">
        <f t="shared" si="10"/>
        <v>39554.278710307648</v>
      </c>
      <c r="D27" s="5">
        <f t="shared" si="0"/>
        <v>38380.519053502576</v>
      </c>
      <c r="E27" s="5">
        <f t="shared" si="1"/>
        <v>28880.519053502576</v>
      </c>
      <c r="F27" s="5">
        <f t="shared" si="2"/>
        <v>9731.2394709685905</v>
      </c>
      <c r="G27" s="5">
        <f t="shared" si="3"/>
        <v>28649.279582533985</v>
      </c>
      <c r="H27" s="23">
        <f t="shared" si="11"/>
        <v>17473.253036551505</v>
      </c>
      <c r="I27" s="5">
        <f t="shared" si="4"/>
        <v>45266.343220294468</v>
      </c>
      <c r="J27" s="23"/>
      <c r="K27" s="23">
        <f t="shared" si="5"/>
        <v>57.298559165067971</v>
      </c>
      <c r="L27" s="23"/>
      <c r="M27" s="23">
        <f t="shared" si="6"/>
        <v>45323.641779459533</v>
      </c>
      <c r="N27" s="23">
        <f>J27+L27+Grade10!I27</f>
        <v>43917.985537622408</v>
      </c>
      <c r="O27" s="23">
        <f t="shared" si="7"/>
        <v>1385.9770544514081</v>
      </c>
      <c r="P27" s="23">
        <f t="shared" si="8"/>
        <v>550.51089918659704</v>
      </c>
      <c r="Q27" s="23"/>
    </row>
    <row r="28" spans="1:17" x14ac:dyDescent="0.2">
      <c r="A28" s="5">
        <v>37</v>
      </c>
      <c r="B28" s="1">
        <f t="shared" si="9"/>
        <v>1.6386164402903955</v>
      </c>
      <c r="C28" s="5">
        <f t="shared" si="10"/>
        <v>40543.13567806533</v>
      </c>
      <c r="D28" s="5">
        <f t="shared" si="0"/>
        <v>39320.922029840127</v>
      </c>
      <c r="E28" s="5">
        <f t="shared" si="1"/>
        <v>29820.922029840127</v>
      </c>
      <c r="F28" s="5">
        <f t="shared" si="2"/>
        <v>10038.281042742801</v>
      </c>
      <c r="G28" s="5">
        <f t="shared" si="3"/>
        <v>29282.640987097326</v>
      </c>
      <c r="H28" s="23">
        <f t="shared" si="11"/>
        <v>17910.084362465288</v>
      </c>
      <c r="I28" s="5">
        <f t="shared" si="4"/>
        <v>46315.131215801812</v>
      </c>
      <c r="J28" s="23"/>
      <c r="K28" s="23">
        <f t="shared" si="5"/>
        <v>58.565281974194654</v>
      </c>
      <c r="L28" s="23"/>
      <c r="M28" s="23">
        <f t="shared" si="6"/>
        <v>46373.696497776007</v>
      </c>
      <c r="N28" s="23">
        <f>J28+L28+Grade10!I28</f>
        <v>44932.539261062964</v>
      </c>
      <c r="O28" s="23">
        <f t="shared" si="7"/>
        <v>1420.9810353990597</v>
      </c>
      <c r="P28" s="23">
        <f t="shared" si="8"/>
        <v>538.95022454195703</v>
      </c>
      <c r="Q28" s="23"/>
    </row>
    <row r="29" spans="1:17" x14ac:dyDescent="0.2">
      <c r="A29" s="5">
        <v>38</v>
      </c>
      <c r="B29" s="1">
        <f t="shared" si="9"/>
        <v>1.6795818512976552</v>
      </c>
      <c r="C29" s="5">
        <f t="shared" si="10"/>
        <v>41556.714070016955</v>
      </c>
      <c r="D29" s="5">
        <f t="shared" si="0"/>
        <v>40284.835080586126</v>
      </c>
      <c r="E29" s="5">
        <f t="shared" si="1"/>
        <v>30784.835080586126</v>
      </c>
      <c r="F29" s="5">
        <f t="shared" si="2"/>
        <v>10352.99865381137</v>
      </c>
      <c r="G29" s="5">
        <f t="shared" si="3"/>
        <v>29931.836426774757</v>
      </c>
      <c r="H29" s="23">
        <f t="shared" si="11"/>
        <v>18357.836471526924</v>
      </c>
      <c r="I29" s="5">
        <f t="shared" si="4"/>
        <v>47390.13891119686</v>
      </c>
      <c r="J29" s="23"/>
      <c r="K29" s="23">
        <f t="shared" si="5"/>
        <v>59.863672853549517</v>
      </c>
      <c r="L29" s="23"/>
      <c r="M29" s="23">
        <f t="shared" si="6"/>
        <v>47450.002584050409</v>
      </c>
      <c r="N29" s="23">
        <f>J29+L29+Grade10!I29</f>
        <v>45972.456827589544</v>
      </c>
      <c r="O29" s="23">
        <f t="shared" si="7"/>
        <v>1456.8601158704141</v>
      </c>
      <c r="P29" s="23">
        <f t="shared" si="8"/>
        <v>527.62907986293442</v>
      </c>
      <c r="Q29" s="23"/>
    </row>
    <row r="30" spans="1:17" x14ac:dyDescent="0.2">
      <c r="A30" s="5">
        <v>39</v>
      </c>
      <c r="B30" s="1">
        <f t="shared" si="9"/>
        <v>1.7215713975800966</v>
      </c>
      <c r="C30" s="5">
        <f t="shared" si="10"/>
        <v>42595.631921767381</v>
      </c>
      <c r="D30" s="5">
        <f t="shared" si="0"/>
        <v>41272.845957600781</v>
      </c>
      <c r="E30" s="5">
        <f t="shared" si="1"/>
        <v>31772.845957600781</v>
      </c>
      <c r="F30" s="5">
        <f t="shared" si="2"/>
        <v>10675.584205156654</v>
      </c>
      <c r="G30" s="5">
        <f t="shared" si="3"/>
        <v>30597.261752444127</v>
      </c>
      <c r="H30" s="23">
        <f t="shared" si="11"/>
        <v>18816.782383315094</v>
      </c>
      <c r="I30" s="5">
        <f t="shared" si="4"/>
        <v>48492.021798976784</v>
      </c>
      <c r="J30" s="23"/>
      <c r="K30" s="23">
        <f t="shared" si="5"/>
        <v>61.194523504888252</v>
      </c>
      <c r="L30" s="23"/>
      <c r="M30" s="23">
        <f t="shared" si="6"/>
        <v>48553.216322481676</v>
      </c>
      <c r="N30" s="23">
        <f>J30+L30+Grade10!I30</f>
        <v>47038.37233327928</v>
      </c>
      <c r="O30" s="23">
        <f t="shared" si="7"/>
        <v>1493.6361733535596</v>
      </c>
      <c r="P30" s="23">
        <f t="shared" si="8"/>
        <v>516.54265025494612</v>
      </c>
      <c r="Q30" s="23"/>
    </row>
    <row r="31" spans="1:17" x14ac:dyDescent="0.2">
      <c r="A31" s="5">
        <v>40</v>
      </c>
      <c r="B31" s="1">
        <f t="shared" si="9"/>
        <v>1.7646106825195991</v>
      </c>
      <c r="C31" s="5">
        <f t="shared" si="10"/>
        <v>43660.522719811561</v>
      </c>
      <c r="D31" s="5">
        <f t="shared" si="0"/>
        <v>42285.557106540793</v>
      </c>
      <c r="E31" s="5">
        <f t="shared" si="1"/>
        <v>32785.557106540793</v>
      </c>
      <c r="F31" s="5">
        <f t="shared" si="2"/>
        <v>11006.23439528557</v>
      </c>
      <c r="G31" s="5">
        <f t="shared" si="3"/>
        <v>31279.322711255223</v>
      </c>
      <c r="H31" s="23">
        <f t="shared" si="11"/>
        <v>19287.201942897969</v>
      </c>
      <c r="I31" s="5">
        <f t="shared" si="4"/>
        <v>49621.451758951196</v>
      </c>
      <c r="J31" s="23"/>
      <c r="K31" s="23">
        <f t="shared" si="5"/>
        <v>62.558645422510445</v>
      </c>
      <c r="L31" s="23"/>
      <c r="M31" s="23">
        <f t="shared" si="6"/>
        <v>49684.010404373708</v>
      </c>
      <c r="N31" s="23">
        <f>J31+L31+Grade10!I31</f>
        <v>48130.935726611249</v>
      </c>
      <c r="O31" s="23">
        <f t="shared" si="7"/>
        <v>1531.3316322737828</v>
      </c>
      <c r="P31" s="23">
        <f t="shared" si="8"/>
        <v>505.68621076255545</v>
      </c>
      <c r="Q31" s="23"/>
    </row>
    <row r="32" spans="1:17" x14ac:dyDescent="0.2">
      <c r="A32" s="5">
        <v>41</v>
      </c>
      <c r="B32" s="1">
        <f t="shared" si="9"/>
        <v>1.8087259495825889</v>
      </c>
      <c r="C32" s="5">
        <f t="shared" si="10"/>
        <v>44752.035787806853</v>
      </c>
      <c r="D32" s="5">
        <f t="shared" si="0"/>
        <v>43323.586034204316</v>
      </c>
      <c r="E32" s="5">
        <f t="shared" si="1"/>
        <v>33823.586034204316</v>
      </c>
      <c r="F32" s="5">
        <f t="shared" si="2"/>
        <v>11345.150840167709</v>
      </c>
      <c r="G32" s="5">
        <f t="shared" si="3"/>
        <v>31978.435194036607</v>
      </c>
      <c r="H32" s="23">
        <f t="shared" si="11"/>
        <v>19769.381991470422</v>
      </c>
      <c r="I32" s="5">
        <f t="shared" si="4"/>
        <v>50779.117467924982</v>
      </c>
      <c r="J32" s="23"/>
      <c r="K32" s="23">
        <f t="shared" si="5"/>
        <v>63.956870388073213</v>
      </c>
      <c r="L32" s="23"/>
      <c r="M32" s="23">
        <f t="shared" si="6"/>
        <v>50843.074338313054</v>
      </c>
      <c r="N32" s="23">
        <f>J32+L32+Grade10!I32</f>
        <v>49250.813204776532</v>
      </c>
      <c r="O32" s="23">
        <f t="shared" si="7"/>
        <v>1569.9694776670115</v>
      </c>
      <c r="P32" s="23">
        <f t="shared" si="8"/>
        <v>495.05512501594802</v>
      </c>
      <c r="Q32" s="23"/>
    </row>
    <row r="33" spans="1:17" x14ac:dyDescent="0.2">
      <c r="A33" s="5">
        <v>42</v>
      </c>
      <c r="B33" s="1">
        <f t="shared" si="9"/>
        <v>1.8539440983221533</v>
      </c>
      <c r="C33" s="5">
        <f t="shared" si="10"/>
        <v>45870.83668250202</v>
      </c>
      <c r="D33" s="5">
        <f t="shared" si="0"/>
        <v>44387.565685059424</v>
      </c>
      <c r="E33" s="5">
        <f t="shared" si="1"/>
        <v>34887.565685059424</v>
      </c>
      <c r="F33" s="5">
        <f t="shared" si="2"/>
        <v>11731.296764677843</v>
      </c>
      <c r="G33" s="5">
        <f t="shared" si="3"/>
        <v>32656.268920381583</v>
      </c>
      <c r="H33" s="23">
        <f t="shared" si="11"/>
        <v>20263.616541257175</v>
      </c>
      <c r="I33" s="5">
        <f t="shared" si="4"/>
        <v>51926.968251117156</v>
      </c>
      <c r="J33" s="23"/>
      <c r="K33" s="23">
        <f t="shared" si="5"/>
        <v>65.31253784076317</v>
      </c>
      <c r="L33" s="23"/>
      <c r="M33" s="23">
        <f t="shared" si="6"/>
        <v>51992.28078895792</v>
      </c>
      <c r="N33" s="23">
        <f>J33+L33+Grade10!I33</f>
        <v>50398.687619895951</v>
      </c>
      <c r="O33" s="23">
        <f t="shared" si="7"/>
        <v>1571.2828646951007</v>
      </c>
      <c r="P33" s="23">
        <f t="shared" si="8"/>
        <v>473.11554759722219</v>
      </c>
      <c r="Q33" s="23"/>
    </row>
    <row r="34" spans="1:17" x14ac:dyDescent="0.2">
      <c r="A34" s="5">
        <v>43</v>
      </c>
      <c r="B34" s="1">
        <f t="shared" si="9"/>
        <v>1.9002927007802071</v>
      </c>
      <c r="C34" s="5">
        <f t="shared" si="10"/>
        <v>47017.607599564566</v>
      </c>
      <c r="D34" s="5">
        <f t="shared" si="0"/>
        <v>45478.144827185904</v>
      </c>
      <c r="E34" s="5">
        <f t="shared" si="1"/>
        <v>35978.144827185904</v>
      </c>
      <c r="F34" s="5">
        <f t="shared" si="2"/>
        <v>12196.428768794789</v>
      </c>
      <c r="G34" s="5">
        <f t="shared" si="3"/>
        <v>33281.716058391117</v>
      </c>
      <c r="H34" s="23">
        <f t="shared" si="11"/>
        <v>20770.206954788606</v>
      </c>
      <c r="I34" s="5">
        <f t="shared" si="4"/>
        <v>53034.182872395082</v>
      </c>
      <c r="J34" s="23"/>
      <c r="K34" s="23">
        <f t="shared" si="5"/>
        <v>66.563432116782238</v>
      </c>
      <c r="L34" s="23"/>
      <c r="M34" s="23">
        <f t="shared" si="6"/>
        <v>53100.746304511864</v>
      </c>
      <c r="N34" s="23">
        <f>J34+L34+Grade10!I34</f>
        <v>51570.266516182179</v>
      </c>
      <c r="O34" s="23">
        <f t="shared" si="7"/>
        <v>1509.0530712930699</v>
      </c>
      <c r="P34" s="23">
        <f t="shared" si="8"/>
        <v>433.87822357266356</v>
      </c>
      <c r="Q34" s="23"/>
    </row>
    <row r="35" spans="1:17" x14ac:dyDescent="0.2">
      <c r="A35" s="5">
        <v>44</v>
      </c>
      <c r="B35" s="1">
        <f t="shared" si="9"/>
        <v>1.9478000182997122</v>
      </c>
      <c r="C35" s="5">
        <f t="shared" si="10"/>
        <v>48193.047789553675</v>
      </c>
      <c r="D35" s="5">
        <f t="shared" si="0"/>
        <v>46595.988447865544</v>
      </c>
      <c r="E35" s="5">
        <f t="shared" si="1"/>
        <v>37095.988447865544</v>
      </c>
      <c r="F35" s="5">
        <f t="shared" si="2"/>
        <v>12673.189073014655</v>
      </c>
      <c r="G35" s="5">
        <f t="shared" si="3"/>
        <v>33922.799374850889</v>
      </c>
      <c r="H35" s="23">
        <f t="shared" si="11"/>
        <v>21289.462128658317</v>
      </c>
      <c r="I35" s="5">
        <f t="shared" si="4"/>
        <v>54169.077859204946</v>
      </c>
      <c r="J35" s="23"/>
      <c r="K35" s="23">
        <f t="shared" si="5"/>
        <v>67.845598749701779</v>
      </c>
      <c r="L35" s="23"/>
      <c r="M35" s="23">
        <f t="shared" si="6"/>
        <v>54236.923457954646</v>
      </c>
      <c r="N35" s="23">
        <f>J35+L35+Grade10!I35</f>
        <v>52668.116264086741</v>
      </c>
      <c r="O35" s="23">
        <f t="shared" si="7"/>
        <v>1546.8438931537569</v>
      </c>
      <c r="P35" s="23">
        <f t="shared" si="8"/>
        <v>424.67854519157095</v>
      </c>
      <c r="Q35" s="23"/>
    </row>
    <row r="36" spans="1:17" x14ac:dyDescent="0.2">
      <c r="A36" s="5">
        <v>45</v>
      </c>
      <c r="B36" s="1">
        <f t="shared" si="9"/>
        <v>1.9964950187572048</v>
      </c>
      <c r="C36" s="5">
        <f t="shared" si="10"/>
        <v>49397.873984292513</v>
      </c>
      <c r="D36" s="5">
        <f t="shared" si="0"/>
        <v>47741.778159062182</v>
      </c>
      <c r="E36" s="5">
        <f t="shared" si="1"/>
        <v>38241.778159062182</v>
      </c>
      <c r="F36" s="5">
        <f t="shared" si="2"/>
        <v>13161.86838484002</v>
      </c>
      <c r="G36" s="5">
        <f t="shared" si="3"/>
        <v>34579.909774222164</v>
      </c>
      <c r="H36" s="23">
        <f t="shared" si="11"/>
        <v>21821.698681874776</v>
      </c>
      <c r="I36" s="5">
        <f t="shared" si="4"/>
        <v>55332.345220685078</v>
      </c>
      <c r="J36" s="23"/>
      <c r="K36" s="23">
        <f t="shared" si="5"/>
        <v>69.159819548444332</v>
      </c>
      <c r="L36" s="23"/>
      <c r="M36" s="23">
        <f t="shared" si="6"/>
        <v>55401.505040233526</v>
      </c>
      <c r="N36" s="23">
        <f>J36+L36+Grade10!I36</f>
        <v>53793.412255688905</v>
      </c>
      <c r="O36" s="23">
        <f t="shared" si="7"/>
        <v>1585.5794855609925</v>
      </c>
      <c r="P36" s="23">
        <f t="shared" si="8"/>
        <v>415.67350752863143</v>
      </c>
      <c r="Q36" s="23"/>
    </row>
    <row r="37" spans="1:17" x14ac:dyDescent="0.2">
      <c r="A37" s="5">
        <v>46</v>
      </c>
      <c r="B37" s="1">
        <f t="shared" ref="B37:B56" si="12">(1+experiencepremium)^(A37-startage)</f>
        <v>2.0464073942261352</v>
      </c>
      <c r="C37" s="5">
        <f t="shared" ref="C37:C56" si="13">pretaxincome*B37/expnorm</f>
        <v>50632.820833899837</v>
      </c>
      <c r="D37" s="5">
        <f t="shared" ref="D37:D56" si="14">IF(A37&lt;startage,1,0)*(C37*(1-initialunempprob))+IF(A37=startage,1,0)*(C37*(1-unempprob))+IF(A37&gt;startage,1,0)*(C37*(1-unempprob)+unempprob*300*52)</f>
        <v>48916.212613038748</v>
      </c>
      <c r="E37" s="5">
        <f t="shared" si="1"/>
        <v>39416.212613038748</v>
      </c>
      <c r="F37" s="5">
        <f t="shared" si="2"/>
        <v>13662.764679461026</v>
      </c>
      <c r="G37" s="5">
        <f t="shared" si="3"/>
        <v>35253.447933577721</v>
      </c>
      <c r="H37" s="23">
        <f t="shared" si="11"/>
        <v>22367.241148921647</v>
      </c>
      <c r="I37" s="5">
        <f t="shared" ref="I37:I56" si="15">G37+IF(A37&lt;startage,1,0)*(H37*(1-initialunempprob))+IF(A37&gt;=startage,1,0)*(H37*(1-unempprob))</f>
        <v>56524.694266202205</v>
      </c>
      <c r="J37" s="23"/>
      <c r="K37" s="23">
        <f t="shared" ref="K37:K56" si="16">IF(A37&gt;=startage,1,0)*0.002*G37</f>
        <v>70.50689586715545</v>
      </c>
      <c r="L37" s="23"/>
      <c r="M37" s="23">
        <f t="shared" si="6"/>
        <v>56595.201162069359</v>
      </c>
      <c r="N37" s="23">
        <f>J37+L37+Grade10!I37</f>
        <v>54946.840647081117</v>
      </c>
      <c r="O37" s="23">
        <f t="shared" si="7"/>
        <v>1625.2834677784078</v>
      </c>
      <c r="P37" s="23">
        <f t="shared" ref="P37:P68" si="17">O37/return^(A37-startage+1)</f>
        <v>406.85901164405414</v>
      </c>
      <c r="Q37" s="23"/>
    </row>
    <row r="38" spans="1:17" x14ac:dyDescent="0.2">
      <c r="A38" s="5">
        <v>47</v>
      </c>
      <c r="B38" s="1">
        <f t="shared" si="12"/>
        <v>2.097567579081788</v>
      </c>
      <c r="C38" s="5">
        <f t="shared" si="13"/>
        <v>51898.64135474732</v>
      </c>
      <c r="D38" s="5">
        <f t="shared" si="14"/>
        <v>50120.007928364699</v>
      </c>
      <c r="E38" s="5">
        <f t="shared" si="1"/>
        <v>40620.007928364699</v>
      </c>
      <c r="F38" s="5">
        <f t="shared" si="2"/>
        <v>14176.183381447545</v>
      </c>
      <c r="G38" s="5">
        <f t="shared" si="3"/>
        <v>35943.824546917152</v>
      </c>
      <c r="H38" s="23">
        <f t="shared" ref="H38:H56" si="18">benefits*B38/expnorm</f>
        <v>22926.422177644683</v>
      </c>
      <c r="I38" s="5">
        <f t="shared" si="15"/>
        <v>57746.852037857243</v>
      </c>
      <c r="J38" s="23"/>
      <c r="K38" s="23">
        <f t="shared" si="16"/>
        <v>71.887649093834312</v>
      </c>
      <c r="L38" s="23"/>
      <c r="M38" s="23">
        <f t="shared" si="6"/>
        <v>57818.739686951078</v>
      </c>
      <c r="N38" s="23">
        <f>J38+L38+Grade10!I38</f>
        <v>56129.104748258156</v>
      </c>
      <c r="O38" s="23">
        <f t="shared" si="7"/>
        <v>1665.9800495512202</v>
      </c>
      <c r="P38" s="23">
        <f t="shared" si="17"/>
        <v>398.23104405057245</v>
      </c>
      <c r="Q38" s="23"/>
    </row>
    <row r="39" spans="1:17" x14ac:dyDescent="0.2">
      <c r="A39" s="5">
        <v>48</v>
      </c>
      <c r="B39" s="1">
        <f t="shared" si="12"/>
        <v>2.1500067685588333</v>
      </c>
      <c r="C39" s="5">
        <f t="shared" si="13"/>
        <v>53196.107388616016</v>
      </c>
      <c r="D39" s="5">
        <f t="shared" si="14"/>
        <v>51353.898126573833</v>
      </c>
      <c r="E39" s="5">
        <f t="shared" si="1"/>
        <v>41853.898126573833</v>
      </c>
      <c r="F39" s="5">
        <f t="shared" si="2"/>
        <v>14702.437550983739</v>
      </c>
      <c r="G39" s="5">
        <f t="shared" si="3"/>
        <v>36651.460575590092</v>
      </c>
      <c r="H39" s="23">
        <f t="shared" si="18"/>
        <v>23499.582732085808</v>
      </c>
      <c r="I39" s="5">
        <f t="shared" si="15"/>
        <v>58999.563753803697</v>
      </c>
      <c r="J39" s="23"/>
      <c r="K39" s="23">
        <f t="shared" si="16"/>
        <v>73.302921151180186</v>
      </c>
      <c r="L39" s="23"/>
      <c r="M39" s="23">
        <f t="shared" si="6"/>
        <v>59072.866674954879</v>
      </c>
      <c r="N39" s="23">
        <f>J39+L39+Grade10!I39</f>
        <v>57340.925451964606</v>
      </c>
      <c r="O39" s="23">
        <f t="shared" ref="O39:O69" si="19">IF(A39&lt;startage,1,0)*(M39-N39)+IF(A39&gt;=startage,1,0)*(completionprob*(part*(I39-N39)+K39))</f>
        <v>1707.694045868408</v>
      </c>
      <c r="P39" s="23">
        <f t="shared" si="17"/>
        <v>389.78567497146912</v>
      </c>
      <c r="Q39" s="23"/>
    </row>
    <row r="40" spans="1:17" x14ac:dyDescent="0.2">
      <c r="A40" s="5">
        <v>49</v>
      </c>
      <c r="B40" s="1">
        <f t="shared" si="12"/>
        <v>2.2037569377728037</v>
      </c>
      <c r="C40" s="5">
        <f t="shared" si="13"/>
        <v>54526.010073331403</v>
      </c>
      <c r="D40" s="5">
        <f t="shared" si="14"/>
        <v>52618.635579738162</v>
      </c>
      <c r="E40" s="5">
        <f t="shared" si="1"/>
        <v>43118.635579738162</v>
      </c>
      <c r="F40" s="5">
        <f t="shared" si="2"/>
        <v>15241.848074758327</v>
      </c>
      <c r="G40" s="5">
        <f t="shared" si="3"/>
        <v>37376.787504979831</v>
      </c>
      <c r="H40" s="23">
        <f t="shared" si="18"/>
        <v>24087.072300387943</v>
      </c>
      <c r="I40" s="5">
        <f t="shared" si="15"/>
        <v>60283.593262648763</v>
      </c>
      <c r="J40" s="23"/>
      <c r="K40" s="23">
        <f t="shared" si="16"/>
        <v>74.753575009959661</v>
      </c>
      <c r="L40" s="23"/>
      <c r="M40" s="23">
        <f t="shared" si="6"/>
        <v>60358.346837658726</v>
      </c>
      <c r="N40" s="23">
        <f>J40+L40+Grade10!I40</f>
        <v>58583.041673263717</v>
      </c>
      <c r="O40" s="23">
        <f t="shared" si="19"/>
        <v>1750.4508920934757</v>
      </c>
      <c r="P40" s="23">
        <f t="shared" si="17"/>
        <v>381.51905663218957</v>
      </c>
      <c r="Q40" s="23"/>
    </row>
    <row r="41" spans="1:17" x14ac:dyDescent="0.2">
      <c r="A41" s="5">
        <v>50</v>
      </c>
      <c r="B41" s="1">
        <f t="shared" si="12"/>
        <v>2.2588508612171236</v>
      </c>
      <c r="C41" s="5">
        <f t="shared" si="13"/>
        <v>55889.160325164681</v>
      </c>
      <c r="D41" s="5">
        <f t="shared" si="14"/>
        <v>53914.991469231609</v>
      </c>
      <c r="E41" s="5">
        <f t="shared" si="1"/>
        <v>44414.991469231609</v>
      </c>
      <c r="F41" s="5">
        <f t="shared" si="2"/>
        <v>15794.743861627281</v>
      </c>
      <c r="G41" s="5">
        <f t="shared" si="3"/>
        <v>38120.247607604324</v>
      </c>
      <c r="H41" s="23">
        <f t="shared" si="18"/>
        <v>24689.249107897642</v>
      </c>
      <c r="I41" s="5">
        <f t="shared" si="15"/>
        <v>61599.723509214979</v>
      </c>
      <c r="J41" s="23"/>
      <c r="K41" s="23">
        <f t="shared" si="16"/>
        <v>76.240495215208654</v>
      </c>
      <c r="L41" s="23"/>
      <c r="M41" s="23">
        <f t="shared" si="6"/>
        <v>61675.964004430185</v>
      </c>
      <c r="N41" s="23">
        <f>J41+L41+Grade10!I41</f>
        <v>59856.210800095301</v>
      </c>
      <c r="O41" s="23">
        <f t="shared" si="19"/>
        <v>1794.2766594741977</v>
      </c>
      <c r="P41" s="23">
        <f t="shared" si="17"/>
        <v>373.42742158525323</v>
      </c>
      <c r="Q41" s="23"/>
    </row>
    <row r="42" spans="1:17" x14ac:dyDescent="0.2">
      <c r="A42" s="5">
        <v>51</v>
      </c>
      <c r="B42" s="1">
        <f t="shared" si="12"/>
        <v>2.3153221327475517</v>
      </c>
      <c r="C42" s="5">
        <f t="shared" si="13"/>
        <v>57286.389333293795</v>
      </c>
      <c r="D42" s="5">
        <f t="shared" si="14"/>
        <v>55243.756255962398</v>
      </c>
      <c r="E42" s="5">
        <f t="shared" si="1"/>
        <v>45743.756255962398</v>
      </c>
      <c r="F42" s="5">
        <f t="shared" si="2"/>
        <v>16361.462043167963</v>
      </c>
      <c r="G42" s="5">
        <f t="shared" si="3"/>
        <v>38882.294212794433</v>
      </c>
      <c r="H42" s="23">
        <f t="shared" si="18"/>
        <v>25306.480335595086</v>
      </c>
      <c r="I42" s="5">
        <f t="shared" si="15"/>
        <v>62948.757011945359</v>
      </c>
      <c r="J42" s="23"/>
      <c r="K42" s="23">
        <f t="shared" si="16"/>
        <v>77.764588425588869</v>
      </c>
      <c r="L42" s="23"/>
      <c r="M42" s="23">
        <f t="shared" si="6"/>
        <v>63026.52160037095</v>
      </c>
      <c r="N42" s="23">
        <f>J42+L42+Grade10!I42</f>
        <v>61161.209155097691</v>
      </c>
      <c r="O42" s="23">
        <f t="shared" si="19"/>
        <v>1839.1980710394316</v>
      </c>
      <c r="P42" s="23">
        <f t="shared" si="17"/>
        <v>365.50708106757941</v>
      </c>
      <c r="Q42" s="23"/>
    </row>
    <row r="43" spans="1:17" x14ac:dyDescent="0.2">
      <c r="A43" s="5">
        <v>52</v>
      </c>
      <c r="B43" s="1">
        <f t="shared" si="12"/>
        <v>2.3732051860662402</v>
      </c>
      <c r="C43" s="5">
        <f t="shared" si="13"/>
        <v>58718.549066626139</v>
      </c>
      <c r="D43" s="5">
        <f t="shared" si="14"/>
        <v>56605.740162361457</v>
      </c>
      <c r="E43" s="5">
        <f t="shared" si="1"/>
        <v>47105.740162361457</v>
      </c>
      <c r="F43" s="5">
        <f t="shared" si="2"/>
        <v>16942.348179247165</v>
      </c>
      <c r="G43" s="5">
        <f t="shared" si="3"/>
        <v>39663.391983114292</v>
      </c>
      <c r="H43" s="23">
        <f t="shared" si="18"/>
        <v>25939.142343984957</v>
      </c>
      <c r="I43" s="5">
        <f t="shared" si="15"/>
        <v>64331.516352243983</v>
      </c>
      <c r="J43" s="23"/>
      <c r="K43" s="23">
        <f t="shared" si="16"/>
        <v>79.326783966228589</v>
      </c>
      <c r="L43" s="23"/>
      <c r="M43" s="23">
        <f t="shared" si="6"/>
        <v>64410.843136210213</v>
      </c>
      <c r="N43" s="23">
        <f>J43+L43+Grade10!I43</f>
        <v>62498.832468975132</v>
      </c>
      <c r="O43" s="23">
        <f t="shared" si="19"/>
        <v>1885.2425178937892</v>
      </c>
      <c r="P43" s="23">
        <f t="shared" si="17"/>
        <v>357.75442338992593</v>
      </c>
      <c r="Q43" s="23"/>
    </row>
    <row r="44" spans="1:17" x14ac:dyDescent="0.2">
      <c r="A44" s="5">
        <v>53</v>
      </c>
      <c r="B44" s="1">
        <f t="shared" si="12"/>
        <v>2.4325353157178964</v>
      </c>
      <c r="C44" s="5">
        <f t="shared" si="13"/>
        <v>60186.512793291797</v>
      </c>
      <c r="D44" s="5">
        <f t="shared" si="14"/>
        <v>58001.7736664205</v>
      </c>
      <c r="E44" s="5">
        <f t="shared" si="1"/>
        <v>48501.7736664205</v>
      </c>
      <c r="F44" s="5">
        <f t="shared" si="2"/>
        <v>17537.756468728345</v>
      </c>
      <c r="G44" s="5">
        <f t="shared" si="3"/>
        <v>40464.017197692156</v>
      </c>
      <c r="H44" s="23">
        <f t="shared" si="18"/>
        <v>26587.620902584586</v>
      </c>
      <c r="I44" s="5">
        <f t="shared" si="15"/>
        <v>65748.844676050096</v>
      </c>
      <c r="J44" s="23"/>
      <c r="K44" s="23">
        <f t="shared" si="16"/>
        <v>80.928034395384316</v>
      </c>
      <c r="L44" s="23"/>
      <c r="M44" s="23">
        <f t="shared" si="6"/>
        <v>65829.772710445483</v>
      </c>
      <c r="N44" s="23">
        <f>J44+L44+Grade10!I44</f>
        <v>63869.896365699504</v>
      </c>
      <c r="O44" s="23">
        <f t="shared" si="19"/>
        <v>1932.4380759195324</v>
      </c>
      <c r="P44" s="23">
        <f t="shared" si="17"/>
        <v>350.16591235775888</v>
      </c>
      <c r="Q44" s="23"/>
    </row>
    <row r="45" spans="1:17" x14ac:dyDescent="0.2">
      <c r="A45" s="5">
        <v>54</v>
      </c>
      <c r="B45" s="1">
        <f t="shared" si="12"/>
        <v>2.4933486986108435</v>
      </c>
      <c r="C45" s="5">
        <f t="shared" si="13"/>
        <v>61691.175613124084</v>
      </c>
      <c r="D45" s="5">
        <f t="shared" si="14"/>
        <v>59432.708008081005</v>
      </c>
      <c r="E45" s="5">
        <f t="shared" si="1"/>
        <v>49932.708008081005</v>
      </c>
      <c r="F45" s="5">
        <f t="shared" si="2"/>
        <v>18148.049965446549</v>
      </c>
      <c r="G45" s="5">
        <f t="shared" si="3"/>
        <v>41284.658042634459</v>
      </c>
      <c r="H45" s="23">
        <f t="shared" si="18"/>
        <v>27252.311425149193</v>
      </c>
      <c r="I45" s="5">
        <f t="shared" si="15"/>
        <v>67201.606207951336</v>
      </c>
      <c r="J45" s="23"/>
      <c r="K45" s="23">
        <f t="shared" si="16"/>
        <v>82.569316085268923</v>
      </c>
      <c r="L45" s="23"/>
      <c r="M45" s="23">
        <f t="shared" si="6"/>
        <v>67284.175524036604</v>
      </c>
      <c r="N45" s="23">
        <f>J45+L45+Grade10!I45</f>
        <v>65275.236859841978</v>
      </c>
      <c r="O45" s="23">
        <f t="shared" si="19"/>
        <v>1980.8135228959018</v>
      </c>
      <c r="P45" s="23">
        <f t="shared" si="17"/>
        <v>342.73808572302198</v>
      </c>
      <c r="Q45" s="23"/>
    </row>
    <row r="46" spans="1:17" x14ac:dyDescent="0.2">
      <c r="A46" s="5">
        <v>55</v>
      </c>
      <c r="B46" s="1">
        <f t="shared" si="12"/>
        <v>2.555682416076114</v>
      </c>
      <c r="C46" s="5">
        <f t="shared" si="13"/>
        <v>63233.455003452174</v>
      </c>
      <c r="D46" s="5">
        <f t="shared" si="14"/>
        <v>60899.415708283013</v>
      </c>
      <c r="E46" s="5">
        <f t="shared" si="1"/>
        <v>51399.415708283013</v>
      </c>
      <c r="F46" s="5">
        <f t="shared" si="2"/>
        <v>18773.600799582706</v>
      </c>
      <c r="G46" s="5">
        <f t="shared" si="3"/>
        <v>42125.814908700311</v>
      </c>
      <c r="H46" s="23">
        <f t="shared" si="18"/>
        <v>27933.619210777917</v>
      </c>
      <c r="I46" s="5">
        <f t="shared" si="15"/>
        <v>68690.686778150106</v>
      </c>
      <c r="J46" s="23"/>
      <c r="K46" s="23">
        <f t="shared" si="16"/>
        <v>84.251629817400627</v>
      </c>
      <c r="L46" s="23"/>
      <c r="M46" s="23">
        <f t="shared" si="6"/>
        <v>68774.938407967507</v>
      </c>
      <c r="N46" s="23">
        <f>J46+L46+Grade10!I46</f>
        <v>66715.710866338035</v>
      </c>
      <c r="O46" s="23">
        <f t="shared" si="19"/>
        <v>2030.3983560466588</v>
      </c>
      <c r="P46" s="23">
        <f t="shared" si="17"/>
        <v>335.46755366633028</v>
      </c>
      <c r="Q46" s="23"/>
    </row>
    <row r="47" spans="1:17" x14ac:dyDescent="0.2">
      <c r="A47" s="5">
        <v>56</v>
      </c>
      <c r="B47" s="1">
        <f t="shared" si="12"/>
        <v>2.6195744764780171</v>
      </c>
      <c r="C47" s="5">
        <f t="shared" si="13"/>
        <v>64814.291378538488</v>
      </c>
      <c r="D47" s="5">
        <f t="shared" si="14"/>
        <v>62402.7911009901</v>
      </c>
      <c r="E47" s="5">
        <f t="shared" si="1"/>
        <v>52902.7911009901</v>
      </c>
      <c r="F47" s="5">
        <f t="shared" si="2"/>
        <v>19414.790404572279</v>
      </c>
      <c r="G47" s="5">
        <f t="shared" si="3"/>
        <v>42988.000696417817</v>
      </c>
      <c r="H47" s="23">
        <f t="shared" si="18"/>
        <v>28631.95969104737</v>
      </c>
      <c r="I47" s="5">
        <f t="shared" si="15"/>
        <v>70216.994362603873</v>
      </c>
      <c r="J47" s="23"/>
      <c r="K47" s="23">
        <f t="shared" si="16"/>
        <v>85.976001392835641</v>
      </c>
      <c r="L47" s="23"/>
      <c r="M47" s="23">
        <f t="shared" si="6"/>
        <v>70302.970363996705</v>
      </c>
      <c r="N47" s="23">
        <f>J47+L47+Grade10!I47</f>
        <v>68192.196722996479</v>
      </c>
      <c r="O47" s="23">
        <f t="shared" si="19"/>
        <v>2081.2228100262264</v>
      </c>
      <c r="P47" s="23">
        <f t="shared" si="17"/>
        <v>328.35099730899435</v>
      </c>
      <c r="Q47" s="23"/>
    </row>
    <row r="48" spans="1:17" x14ac:dyDescent="0.2">
      <c r="A48" s="5">
        <v>57</v>
      </c>
      <c r="B48" s="1">
        <f t="shared" si="12"/>
        <v>2.6850638383899672</v>
      </c>
      <c r="C48" s="5">
        <f t="shared" si="13"/>
        <v>66434.648663001935</v>
      </c>
      <c r="D48" s="5">
        <f t="shared" si="14"/>
        <v>63943.750878514838</v>
      </c>
      <c r="E48" s="5">
        <f t="shared" si="1"/>
        <v>54443.750878514838</v>
      </c>
      <c r="F48" s="5">
        <f t="shared" si="2"/>
        <v>20072.009749686578</v>
      </c>
      <c r="G48" s="5">
        <f t="shared" si="3"/>
        <v>43871.74112882826</v>
      </c>
      <c r="H48" s="23">
        <f t="shared" si="18"/>
        <v>29347.758683323551</v>
      </c>
      <c r="I48" s="5">
        <f t="shared" si="15"/>
        <v>71781.459636668951</v>
      </c>
      <c r="J48" s="23"/>
      <c r="K48" s="23">
        <f t="shared" si="16"/>
        <v>87.743482257656524</v>
      </c>
      <c r="L48" s="23"/>
      <c r="M48" s="23">
        <f t="shared" si="6"/>
        <v>71869.203118926613</v>
      </c>
      <c r="N48" s="23">
        <f>J48+L48+Grade10!I48</f>
        <v>69705.594726071387</v>
      </c>
      <c r="O48" s="23">
        <f t="shared" si="19"/>
        <v>2133.317875355247</v>
      </c>
      <c r="P48" s="23">
        <f t="shared" si="17"/>
        <v>321.3851672543301</v>
      </c>
      <c r="Q48" s="23"/>
    </row>
    <row r="49" spans="1:17" x14ac:dyDescent="0.2">
      <c r="A49" s="5">
        <v>58</v>
      </c>
      <c r="B49" s="1">
        <f t="shared" si="12"/>
        <v>2.7521904343497163</v>
      </c>
      <c r="C49" s="5">
        <f t="shared" si="13"/>
        <v>68095.514879576978</v>
      </c>
      <c r="D49" s="5">
        <f t="shared" si="14"/>
        <v>65523.234650477702</v>
      </c>
      <c r="E49" s="5">
        <f t="shared" si="1"/>
        <v>56023.234650477702</v>
      </c>
      <c r="F49" s="5">
        <f t="shared" si="2"/>
        <v>20745.659578428738</v>
      </c>
      <c r="G49" s="5">
        <f t="shared" si="3"/>
        <v>44777.57507204896</v>
      </c>
      <c r="H49" s="23">
        <f t="shared" si="18"/>
        <v>30081.452650406638</v>
      </c>
      <c r="I49" s="5">
        <f t="shared" si="15"/>
        <v>73385.036542585673</v>
      </c>
      <c r="J49" s="23"/>
      <c r="K49" s="23">
        <f t="shared" si="16"/>
        <v>89.555150144097922</v>
      </c>
      <c r="L49" s="23"/>
      <c r="M49" s="23">
        <f t="shared" si="6"/>
        <v>73474.591692729766</v>
      </c>
      <c r="N49" s="23">
        <f>J49+L49+Grade10!I49</f>
        <v>71256.827679223177</v>
      </c>
      <c r="O49" s="23">
        <f t="shared" si="19"/>
        <v>2186.7153173175006</v>
      </c>
      <c r="P49" s="23">
        <f t="shared" si="17"/>
        <v>314.56688215784897</v>
      </c>
      <c r="Q49" s="23"/>
    </row>
    <row r="50" spans="1:17" x14ac:dyDescent="0.2">
      <c r="A50" s="5">
        <v>59</v>
      </c>
      <c r="B50" s="1">
        <f t="shared" si="12"/>
        <v>2.8209951952084591</v>
      </c>
      <c r="C50" s="5">
        <f t="shared" si="13"/>
        <v>69797.902751566406</v>
      </c>
      <c r="D50" s="5">
        <f t="shared" si="14"/>
        <v>67142.205516739647</v>
      </c>
      <c r="E50" s="5">
        <f t="shared" si="1"/>
        <v>57642.205516739647</v>
      </c>
      <c r="F50" s="5">
        <f t="shared" si="2"/>
        <v>21436.150652889461</v>
      </c>
      <c r="G50" s="5">
        <f t="shared" si="3"/>
        <v>45706.054863850186</v>
      </c>
      <c r="H50" s="23">
        <f t="shared" si="18"/>
        <v>30833.488966666802</v>
      </c>
      <c r="I50" s="5">
        <f t="shared" si="15"/>
        <v>75028.702871150308</v>
      </c>
      <c r="J50" s="23"/>
      <c r="K50" s="23">
        <f t="shared" si="16"/>
        <v>91.412109727700368</v>
      </c>
      <c r="L50" s="23"/>
      <c r="M50" s="23">
        <f t="shared" si="6"/>
        <v>75120.114980878003</v>
      </c>
      <c r="N50" s="23">
        <f>J50+L50+Grade10!I50</f>
        <v>72846.841456203751</v>
      </c>
      <c r="O50" s="23">
        <f t="shared" si="19"/>
        <v>2241.4476953288181</v>
      </c>
      <c r="P50" s="23">
        <f t="shared" si="17"/>
        <v>307.89302732566836</v>
      </c>
      <c r="Q50" s="23"/>
    </row>
    <row r="51" spans="1:17" x14ac:dyDescent="0.2">
      <c r="A51" s="5">
        <v>60</v>
      </c>
      <c r="B51" s="1">
        <f t="shared" si="12"/>
        <v>2.8915200750886707</v>
      </c>
      <c r="C51" s="5">
        <f t="shared" si="13"/>
        <v>71542.850320355574</v>
      </c>
      <c r="D51" s="5">
        <f t="shared" si="14"/>
        <v>68801.650654658137</v>
      </c>
      <c r="E51" s="5">
        <f t="shared" si="1"/>
        <v>59301.650654658137</v>
      </c>
      <c r="F51" s="5">
        <f t="shared" si="2"/>
        <v>22143.904004211698</v>
      </c>
      <c r="G51" s="5">
        <f t="shared" si="3"/>
        <v>46657.746650446439</v>
      </c>
      <c r="H51" s="23">
        <f t="shared" si="18"/>
        <v>31604.326190833475</v>
      </c>
      <c r="I51" s="5">
        <f t="shared" si="15"/>
        <v>76713.46085792908</v>
      </c>
      <c r="J51" s="23"/>
      <c r="K51" s="23">
        <f t="shared" si="16"/>
        <v>93.315493300892882</v>
      </c>
      <c r="L51" s="23"/>
      <c r="M51" s="23">
        <f t="shared" si="6"/>
        <v>76806.776351229972</v>
      </c>
      <c r="N51" s="23">
        <f>J51+L51+Grade10!I51</f>
        <v>74476.605577608832</v>
      </c>
      <c r="O51" s="23">
        <f t="shared" si="19"/>
        <v>2297.5483827904441</v>
      </c>
      <c r="P51" s="23">
        <f t="shared" si="17"/>
        <v>301.36055334074189</v>
      </c>
      <c r="Q51" s="23"/>
    </row>
    <row r="52" spans="1:17" x14ac:dyDescent="0.2">
      <c r="A52" s="5">
        <v>61</v>
      </c>
      <c r="B52" s="1">
        <f t="shared" si="12"/>
        <v>2.9638080769658868</v>
      </c>
      <c r="C52" s="5">
        <f t="shared" si="13"/>
        <v>73331.421578364432</v>
      </c>
      <c r="D52" s="5">
        <f t="shared" si="14"/>
        <v>70502.581921024568</v>
      </c>
      <c r="E52" s="5">
        <f t="shared" si="1"/>
        <v>61002.581921024568</v>
      </c>
      <c r="F52" s="5">
        <f t="shared" si="2"/>
        <v>22869.351189316978</v>
      </c>
      <c r="G52" s="5">
        <f t="shared" si="3"/>
        <v>47633.23073170759</v>
      </c>
      <c r="H52" s="23">
        <f t="shared" si="18"/>
        <v>32394.434345604303</v>
      </c>
      <c r="I52" s="5">
        <f t="shared" si="15"/>
        <v>78440.337794377279</v>
      </c>
      <c r="J52" s="23"/>
      <c r="K52" s="23">
        <f t="shared" si="16"/>
        <v>95.266461463415183</v>
      </c>
      <c r="L52" s="23"/>
      <c r="M52" s="23">
        <f t="shared" si="6"/>
        <v>78535.604255840692</v>
      </c>
      <c r="N52" s="23">
        <f>J52+L52+Grade10!I52</f>
        <v>76147.113802049062</v>
      </c>
      <c r="O52" s="23">
        <f t="shared" si="19"/>
        <v>2355.0515874385496</v>
      </c>
      <c r="P52" s="23">
        <f t="shared" si="17"/>
        <v>294.96647471634697</v>
      </c>
      <c r="Q52" s="23"/>
    </row>
    <row r="53" spans="1:17" x14ac:dyDescent="0.2">
      <c r="A53" s="5">
        <v>62</v>
      </c>
      <c r="B53" s="1">
        <f t="shared" si="12"/>
        <v>3.0379032788900342</v>
      </c>
      <c r="C53" s="5">
        <f t="shared" si="13"/>
        <v>75164.707117823564</v>
      </c>
      <c r="D53" s="5">
        <f t="shared" si="14"/>
        <v>72246.036469050203</v>
      </c>
      <c r="E53" s="5">
        <f t="shared" si="1"/>
        <v>62746.036469050203</v>
      </c>
      <c r="F53" s="5">
        <f t="shared" si="2"/>
        <v>23612.934554049913</v>
      </c>
      <c r="G53" s="5">
        <f t="shared" si="3"/>
        <v>48633.10191500029</v>
      </c>
      <c r="H53" s="23">
        <f t="shared" si="18"/>
        <v>33204.295204244416</v>
      </c>
      <c r="I53" s="5">
        <f t="shared" si="15"/>
        <v>80210.386654236732</v>
      </c>
      <c r="J53" s="23"/>
      <c r="K53" s="23">
        <f t="shared" si="16"/>
        <v>97.266203830000578</v>
      </c>
      <c r="L53" s="23"/>
      <c r="M53" s="23">
        <f t="shared" si="6"/>
        <v>80307.652858066736</v>
      </c>
      <c r="N53" s="23">
        <f>J53+L53+Grade10!I53</f>
        <v>77859.384732100269</v>
      </c>
      <c r="O53" s="23">
        <f t="shared" si="19"/>
        <v>2413.9923722029334</v>
      </c>
      <c r="P53" s="23">
        <f t="shared" si="17"/>
        <v>288.70786857641895</v>
      </c>
      <c r="Q53" s="23"/>
    </row>
    <row r="54" spans="1:17" x14ac:dyDescent="0.2">
      <c r="A54" s="5">
        <v>63</v>
      </c>
      <c r="B54" s="1">
        <f t="shared" si="12"/>
        <v>3.1138508608622844</v>
      </c>
      <c r="C54" s="5">
        <f t="shared" si="13"/>
        <v>77043.82479576912</v>
      </c>
      <c r="D54" s="5">
        <f t="shared" si="14"/>
        <v>74033.07738077642</v>
      </c>
      <c r="E54" s="5">
        <f t="shared" si="1"/>
        <v>64533.07738077642</v>
      </c>
      <c r="F54" s="5">
        <f t="shared" si="2"/>
        <v>24375.107502901141</v>
      </c>
      <c r="G54" s="5">
        <f t="shared" si="3"/>
        <v>49657.969877875279</v>
      </c>
      <c r="H54" s="23">
        <f t="shared" si="18"/>
        <v>34034.402584350515</v>
      </c>
      <c r="I54" s="5">
        <f t="shared" si="15"/>
        <v>82024.686735592622</v>
      </c>
      <c r="J54" s="23"/>
      <c r="K54" s="23">
        <f t="shared" si="16"/>
        <v>99.315939755750563</v>
      </c>
      <c r="L54" s="23"/>
      <c r="M54" s="23">
        <f t="shared" si="6"/>
        <v>82124.002675348369</v>
      </c>
      <c r="N54" s="23">
        <f>J54+L54+Grade10!I54</f>
        <v>79614.462435402791</v>
      </c>
      <c r="O54" s="23">
        <f t="shared" si="19"/>
        <v>2474.406676586344</v>
      </c>
      <c r="P54" s="23">
        <f t="shared" si="17"/>
        <v>282.58187336208078</v>
      </c>
      <c r="Q54" s="23"/>
    </row>
    <row r="55" spans="1:17" x14ac:dyDescent="0.2">
      <c r="A55" s="5">
        <v>64</v>
      </c>
      <c r="B55" s="1">
        <f t="shared" si="12"/>
        <v>3.1916971323838421</v>
      </c>
      <c r="C55" s="5">
        <f t="shared" si="13"/>
        <v>78969.920415663379</v>
      </c>
      <c r="D55" s="5">
        <f t="shared" si="14"/>
        <v>75864.794315295861</v>
      </c>
      <c r="E55" s="5">
        <f t="shared" si="1"/>
        <v>66364.794315295861</v>
      </c>
      <c r="F55" s="5">
        <f t="shared" si="2"/>
        <v>25156.334775473686</v>
      </c>
      <c r="G55" s="5">
        <f t="shared" si="3"/>
        <v>50708.459539822172</v>
      </c>
      <c r="H55" s="23">
        <f t="shared" si="18"/>
        <v>34885.262648959288</v>
      </c>
      <c r="I55" s="5">
        <f t="shared" si="15"/>
        <v>83884.344318982447</v>
      </c>
      <c r="J55" s="23"/>
      <c r="K55" s="23">
        <f t="shared" si="16"/>
        <v>101.41691907964434</v>
      </c>
      <c r="L55" s="23"/>
      <c r="M55" s="23">
        <f t="shared" si="6"/>
        <v>83985.761238062085</v>
      </c>
      <c r="N55" s="23">
        <f>J55+L55+Grade10!I55</f>
        <v>81413.417081287858</v>
      </c>
      <c r="O55" s="23">
        <f t="shared" si="19"/>
        <v>2536.3313385793931</v>
      </c>
      <c r="P55" s="23">
        <f t="shared" si="17"/>
        <v>276.58568756412961</v>
      </c>
      <c r="Q55" s="23"/>
    </row>
    <row r="56" spans="1:17" x14ac:dyDescent="0.2">
      <c r="A56" s="5">
        <v>65</v>
      </c>
      <c r="B56" s="1">
        <f t="shared" si="12"/>
        <v>3.2714895606934378</v>
      </c>
      <c r="C56" s="5">
        <f t="shared" si="13"/>
        <v>80944.168426054952</v>
      </c>
      <c r="D56" s="5">
        <f t="shared" si="14"/>
        <v>77742.304173178243</v>
      </c>
      <c r="E56" s="5">
        <f t="shared" si="1"/>
        <v>68242.304173178243</v>
      </c>
      <c r="F56" s="5">
        <f t="shared" si="2"/>
        <v>25957.09272986052</v>
      </c>
      <c r="G56" s="5">
        <f t="shared" si="3"/>
        <v>51785.211443317719</v>
      </c>
      <c r="H56" s="23">
        <f t="shared" si="18"/>
        <v>35757.39421518326</v>
      </c>
      <c r="I56" s="5">
        <f t="shared" si="15"/>
        <v>85790.493341957001</v>
      </c>
      <c r="J56" s="23"/>
      <c r="K56" s="23">
        <f t="shared" si="16"/>
        <v>103.57042288663544</v>
      </c>
      <c r="L56" s="23"/>
      <c r="M56" s="23">
        <f t="shared" si="6"/>
        <v>85894.063764843639</v>
      </c>
      <c r="N56" s="23">
        <f>J56+L56+Grade10!I56</f>
        <v>83257.345593320031</v>
      </c>
      <c r="O56" s="23">
        <f t="shared" si="19"/>
        <v>2599.8041171222744</v>
      </c>
      <c r="P56" s="23">
        <f t="shared" si="17"/>
        <v>270.7165684807436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103.57042288663544</v>
      </c>
      <c r="L57" s="23"/>
      <c r="M57" s="23">
        <f t="shared" si="6"/>
        <v>103.57042288663544</v>
      </c>
      <c r="N57" s="23">
        <f>J57+L57+Grade10!I57</f>
        <v>0</v>
      </c>
      <c r="O57" s="23">
        <f t="shared" si="19"/>
        <v>102.12043696622254</v>
      </c>
      <c r="P57" s="23">
        <f t="shared" si="17"/>
        <v>10.154004879070692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103.57042288663544</v>
      </c>
      <c r="L58" s="23"/>
      <c r="M58" s="23">
        <f t="shared" si="6"/>
        <v>103.57042288663544</v>
      </c>
      <c r="N58" s="23">
        <f>J58+L58+Grade10!I58</f>
        <v>0</v>
      </c>
      <c r="O58" s="23">
        <f t="shared" si="19"/>
        <v>102.12043696622254</v>
      </c>
      <c r="P58" s="23">
        <f t="shared" si="17"/>
        <v>9.6958940642137019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103.57042288663544</v>
      </c>
      <c r="L59" s="23"/>
      <c r="M59" s="23">
        <f t="shared" si="6"/>
        <v>103.57042288663544</v>
      </c>
      <c r="N59" s="23">
        <f>J59+L59+Grade10!I59</f>
        <v>0</v>
      </c>
      <c r="O59" s="23">
        <f t="shared" si="19"/>
        <v>102.12043696622254</v>
      </c>
      <c r="P59" s="23">
        <f t="shared" si="17"/>
        <v>9.2584515000802785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103.57042288663544</v>
      </c>
      <c r="L60" s="23"/>
      <c r="M60" s="23">
        <f t="shared" si="6"/>
        <v>103.57042288663544</v>
      </c>
      <c r="N60" s="23">
        <f>J60+L60+Grade10!I60</f>
        <v>0</v>
      </c>
      <c r="O60" s="23">
        <f t="shared" si="19"/>
        <v>102.12043696622254</v>
      </c>
      <c r="P60" s="23">
        <f t="shared" si="17"/>
        <v>8.8407447123124285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103.57042288663544</v>
      </c>
      <c r="L61" s="23"/>
      <c r="M61" s="23">
        <f t="shared" si="6"/>
        <v>103.57042288663544</v>
      </c>
      <c r="N61" s="23">
        <f>J61+L61+Grade10!I61</f>
        <v>0</v>
      </c>
      <c r="O61" s="23">
        <f t="shared" si="19"/>
        <v>102.12043696622254</v>
      </c>
      <c r="P61" s="23">
        <f t="shared" si="17"/>
        <v>8.441883296316071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103.57042288663544</v>
      </c>
      <c r="L62" s="23"/>
      <c r="M62" s="23">
        <f t="shared" si="6"/>
        <v>103.57042288663544</v>
      </c>
      <c r="N62" s="23">
        <f>J62+L62+Grade10!I62</f>
        <v>0</v>
      </c>
      <c r="O62" s="23">
        <f t="shared" si="19"/>
        <v>102.12043696622254</v>
      </c>
      <c r="P62" s="23">
        <f t="shared" si="17"/>
        <v>8.0610170192302455</v>
      </c>
      <c r="Q62" s="23"/>
    </row>
    <row r="63" spans="1:17" x14ac:dyDescent="0.2">
      <c r="A63" s="5">
        <v>72</v>
      </c>
      <c r="H63" s="22"/>
      <c r="J63" s="23"/>
      <c r="K63" s="23">
        <f>0.002*G56</f>
        <v>103.57042288663544</v>
      </c>
      <c r="L63" s="23"/>
      <c r="M63" s="23">
        <f t="shared" si="6"/>
        <v>103.57042288663544</v>
      </c>
      <c r="N63" s="23">
        <f>J63+L63+Grade10!I63</f>
        <v>0</v>
      </c>
      <c r="O63" s="23">
        <f t="shared" si="19"/>
        <v>102.12043696622254</v>
      </c>
      <c r="P63" s="23">
        <f t="shared" si="17"/>
        <v>7.6973340075284034</v>
      </c>
      <c r="Q63" s="23"/>
    </row>
    <row r="64" spans="1:17" x14ac:dyDescent="0.2">
      <c r="A64" s="5">
        <v>73</v>
      </c>
      <c r="H64" s="22"/>
      <c r="J64" s="23"/>
      <c r="K64" s="23">
        <f>0.002*G56</f>
        <v>103.57042288663544</v>
      </c>
      <c r="L64" s="23"/>
      <c r="M64" s="23">
        <f t="shared" si="6"/>
        <v>103.57042288663544</v>
      </c>
      <c r="N64" s="23">
        <f>J64+L64+Grade10!I64</f>
        <v>0</v>
      </c>
      <c r="O64" s="23">
        <f t="shared" si="19"/>
        <v>102.12043696622254</v>
      </c>
      <c r="P64" s="23">
        <f t="shared" si="17"/>
        <v>7.3500590163883572</v>
      </c>
      <c r="Q64" s="23"/>
    </row>
    <row r="65" spans="1:17" x14ac:dyDescent="0.2">
      <c r="A65" s="5">
        <v>74</v>
      </c>
      <c r="H65" s="22"/>
      <c r="J65" s="23"/>
      <c r="K65" s="23">
        <f>0.002*G56</f>
        <v>103.57042288663544</v>
      </c>
      <c r="L65" s="23"/>
      <c r="M65" s="23">
        <f t="shared" si="6"/>
        <v>103.57042288663544</v>
      </c>
      <c r="N65" s="23">
        <f>J65+L65+Grade10!I65</f>
        <v>0</v>
      </c>
      <c r="O65" s="23">
        <f t="shared" si="19"/>
        <v>102.12043696622254</v>
      </c>
      <c r="P65" s="23">
        <f t="shared" si="17"/>
        <v>7.0184517771418076</v>
      </c>
      <c r="Q65" s="23"/>
    </row>
    <row r="66" spans="1:17" x14ac:dyDescent="0.2">
      <c r="A66" s="5">
        <v>75</v>
      </c>
      <c r="H66" s="22"/>
      <c r="J66" s="23"/>
      <c r="K66" s="23">
        <f>0.002*G56</f>
        <v>103.57042288663544</v>
      </c>
      <c r="L66" s="23"/>
      <c r="M66" s="23">
        <f t="shared" si="6"/>
        <v>103.57042288663544</v>
      </c>
      <c r="N66" s="23">
        <f>J66+L66+Grade10!I66</f>
        <v>0</v>
      </c>
      <c r="O66" s="23">
        <f t="shared" si="19"/>
        <v>102.12043696622254</v>
      </c>
      <c r="P66" s="23">
        <f t="shared" si="17"/>
        <v>6.701805419280773</v>
      </c>
      <c r="Q66" s="23"/>
    </row>
    <row r="67" spans="1:17" x14ac:dyDescent="0.2">
      <c r="A67" s="5">
        <v>76</v>
      </c>
      <c r="H67" s="22"/>
      <c r="J67" s="23"/>
      <c r="K67" s="23">
        <f>0.002*G56</f>
        <v>103.57042288663544</v>
      </c>
      <c r="L67" s="23"/>
      <c r="M67" s="23">
        <f t="shared" si="6"/>
        <v>103.57042288663544</v>
      </c>
      <c r="N67" s="23">
        <f>J67+L67+Grade10!I67</f>
        <v>0</v>
      </c>
      <c r="O67" s="23">
        <f t="shared" si="19"/>
        <v>102.12043696622254</v>
      </c>
      <c r="P67" s="23">
        <f t="shared" si="17"/>
        <v>6.3994449636572091</v>
      </c>
      <c r="Q67" s="23"/>
    </row>
    <row r="68" spans="1:17" x14ac:dyDescent="0.2">
      <c r="A68" s="5">
        <v>77</v>
      </c>
      <c r="H68" s="22"/>
      <c r="J68" s="23"/>
      <c r="K68" s="23">
        <f>0.002*G56</f>
        <v>103.57042288663544</v>
      </c>
      <c r="L68" s="23"/>
      <c r="M68" s="23">
        <f t="shared" si="6"/>
        <v>103.57042288663544</v>
      </c>
      <c r="N68" s="23">
        <f>J68+L68+Grade10!I68</f>
        <v>0</v>
      </c>
      <c r="O68" s="23">
        <f t="shared" si="19"/>
        <v>102.12043696622254</v>
      </c>
      <c r="P68" s="23">
        <f t="shared" si="17"/>
        <v>6.1107258836638412</v>
      </c>
      <c r="Q68" s="23"/>
    </row>
    <row r="69" spans="1:17" x14ac:dyDescent="0.2">
      <c r="A69" s="5">
        <v>78</v>
      </c>
      <c r="H69" s="22"/>
      <c r="J69" s="23"/>
      <c r="K69" s="23">
        <f>0.002*G56+0.2*G56</f>
        <v>10460.61271155018</v>
      </c>
      <c r="L69" s="23"/>
      <c r="M69" s="23">
        <f t="shared" si="6"/>
        <v>10460.61271155018</v>
      </c>
      <c r="N69" s="23">
        <f>J69+L69+Grade10!I69</f>
        <v>0</v>
      </c>
      <c r="O69" s="23">
        <f t="shared" si="19"/>
        <v>10314.164133588478</v>
      </c>
      <c r="P69" s="23">
        <f>O69/return^(A69-startage+1)</f>
        <v>589.33830586424313</v>
      </c>
      <c r="Q69" s="23"/>
    </row>
    <row r="70" spans="1:17" x14ac:dyDescent="0.2">
      <c r="A70" s="5">
        <v>79</v>
      </c>
      <c r="H70" s="22"/>
      <c r="P70" s="23">
        <f>SUM(P5:P69)</f>
        <v>3.7618974602082744E-10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N7" sqref="N7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Meta!A6+6</f>
        <v>18</v>
      </c>
      <c r="C2" s="8">
        <f>Meta!B6</f>
        <v>54292</v>
      </c>
      <c r="D2" s="8">
        <f>Meta!C6</f>
        <v>23984</v>
      </c>
      <c r="E2" s="1">
        <f>Meta!D6</f>
        <v>4.1000000000000002E-2</v>
      </c>
      <c r="F2" s="1">
        <f>Meta!H6</f>
        <v>1.8929079672445346</v>
      </c>
      <c r="G2" s="1">
        <f>Meta!E6</f>
        <v>0.98599999999999999</v>
      </c>
      <c r="H2" s="1">
        <f>Meta!F6</f>
        <v>1</v>
      </c>
      <c r="I2" s="1">
        <f>Meta!D5</f>
        <v>4.9000000000000002E-2</v>
      </c>
      <c r="J2" s="14"/>
      <c r="K2" s="13">
        <f>IRR(O5:O69)+1</f>
        <v>1.1636275014659598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C6" s="5"/>
      <c r="D6" s="5"/>
      <c r="E6" s="5"/>
      <c r="F6" s="5"/>
      <c r="G6" s="5"/>
      <c r="H6" s="23"/>
      <c r="I6" s="5"/>
      <c r="J6" s="23"/>
      <c r="K6" s="23"/>
      <c r="L6" s="23"/>
      <c r="M6" s="23"/>
      <c r="N6" s="23"/>
      <c r="O6" s="23"/>
      <c r="P6" s="23"/>
      <c r="Q6" s="23"/>
    </row>
    <row r="7" spans="1:17" x14ac:dyDescent="0.2">
      <c r="A7" s="5">
        <v>16</v>
      </c>
      <c r="C7" s="5"/>
      <c r="D7" s="5"/>
      <c r="E7" s="5"/>
      <c r="F7" s="5"/>
      <c r="G7" s="5"/>
      <c r="H7" s="23"/>
      <c r="I7" s="5"/>
      <c r="J7" s="23"/>
      <c r="K7" s="23"/>
      <c r="L7" s="23"/>
      <c r="M7" s="23"/>
      <c r="N7" s="23"/>
      <c r="O7" s="23"/>
      <c r="P7" s="23"/>
      <c r="Q7" s="23"/>
    </row>
    <row r="8" spans="1:17" x14ac:dyDescent="0.2">
      <c r="A8" s="5">
        <v>17</v>
      </c>
      <c r="B8" s="1">
        <v>1</v>
      </c>
      <c r="C8" s="5">
        <f>0.1*Grade11!C8</f>
        <v>2474.2297636706417</v>
      </c>
      <c r="D8" s="5">
        <f t="shared" ref="D8:D36" si="0">IF(A8&lt;startage,1,0)*(C8*(1-initialunempprob))+IF(A8=startage,1,0)*(C8*(1-unempprob))+IF(A8&gt;startage,1,0)*(C8*(1-unempprob)+unempprob*300*52)</f>
        <v>2352.9925052507801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180.00392665168468</v>
      </c>
      <c r="G8" s="5">
        <f t="shared" ref="G8:G56" si="3">D8-F8</f>
        <v>2172.9885785990955</v>
      </c>
      <c r="H8" s="23">
        <f>0.1*Grade11!H8</f>
        <v>1093.0004070562889</v>
      </c>
      <c r="I8" s="5">
        <f t="shared" ref="I8:I36" si="4">G8+IF(A8&lt;startage,1,0)*(H8*(1-initialunempprob))+IF(A8&gt;=startage,1,0)*(H8*(1-unempprob))</f>
        <v>3212.4319657096262</v>
      </c>
      <c r="J8" s="23">
        <f>0.05*feel*Grade11!G8</f>
        <v>261.06366332009605</v>
      </c>
      <c r="K8" s="23">
        <f t="shared" ref="K8:K36" si="5">IF(A8&gt;=startage,1,0)*0.002*G8</f>
        <v>0</v>
      </c>
      <c r="L8" s="23">
        <f>hstuition</f>
        <v>0</v>
      </c>
      <c r="M8" s="23">
        <f t="shared" ref="M8:M69" si="6">I8+K8</f>
        <v>3212.4319657096262</v>
      </c>
      <c r="N8" s="23">
        <f>J8+L8+Grade11!I8</f>
        <v>29302.902057289404</v>
      </c>
      <c r="O8" s="23">
        <f t="shared" ref="O8:O39" si="7">IF(A8&lt;startage,1,0)*(M8-N8)+IF(A8&gt;=startage,1,0)*(completionprob*(part*(I8-N8)+K8))</f>
        <v>-26090.470091579777</v>
      </c>
      <c r="P8" s="23">
        <f t="shared" ref="P8:P36" si="8">O8/return^(A8-startage+1)</f>
        <v>-26090.470091579777</v>
      </c>
      <c r="Q8" s="23"/>
    </row>
    <row r="9" spans="1:17" x14ac:dyDescent="0.2">
      <c r="A9" s="5">
        <v>18</v>
      </c>
      <c r="B9" s="1">
        <f t="shared" ref="B9:B36" si="9">(1+experiencepremium)^(A9-startage)</f>
        <v>1</v>
      </c>
      <c r="C9" s="5">
        <f t="shared" ref="C9:C36" si="10">pretaxincome*B9/expnorm</f>
        <v>28681.795913739905</v>
      </c>
      <c r="D9" s="5">
        <f t="shared" si="0"/>
        <v>27505.842281276568</v>
      </c>
      <c r="E9" s="5">
        <f t="shared" si="1"/>
        <v>18005.842281276568</v>
      </c>
      <c r="F9" s="5">
        <f t="shared" si="2"/>
        <v>6180.6575048367995</v>
      </c>
      <c r="G9" s="5">
        <f t="shared" si="3"/>
        <v>21325.184776439768</v>
      </c>
      <c r="H9" s="23">
        <f t="shared" ref="H9:H37" si="11">benefits*B9/expnorm</f>
        <v>12670.45224333489</v>
      </c>
      <c r="I9" s="5">
        <f t="shared" si="4"/>
        <v>33476.148477797928</v>
      </c>
      <c r="J9" s="23"/>
      <c r="K9" s="23">
        <f t="shared" si="5"/>
        <v>42.650369552879539</v>
      </c>
      <c r="L9" s="23"/>
      <c r="M9" s="23">
        <f t="shared" si="6"/>
        <v>33518.798847350809</v>
      </c>
      <c r="N9" s="23">
        <f>J9+L9+Grade11!I9</f>
        <v>30212.707753818537</v>
      </c>
      <c r="O9" s="23">
        <f t="shared" si="7"/>
        <v>3259.8058182228187</v>
      </c>
      <c r="P9" s="23">
        <f t="shared" si="8"/>
        <v>2801.416960424237</v>
      </c>
      <c r="Q9" s="23"/>
    </row>
    <row r="10" spans="1:17" x14ac:dyDescent="0.2">
      <c r="A10" s="5">
        <v>19</v>
      </c>
      <c r="B10" s="1">
        <f t="shared" si="9"/>
        <v>1.0249999999999999</v>
      </c>
      <c r="C10" s="5">
        <f t="shared" si="10"/>
        <v>29398.840811583399</v>
      </c>
      <c r="D10" s="5">
        <f t="shared" si="0"/>
        <v>28833.088338308477</v>
      </c>
      <c r="E10" s="5">
        <f t="shared" si="1"/>
        <v>19333.088338308477</v>
      </c>
      <c r="F10" s="5">
        <f t="shared" si="2"/>
        <v>6614.0033424577177</v>
      </c>
      <c r="G10" s="5">
        <f t="shared" si="3"/>
        <v>22219.084995850761</v>
      </c>
      <c r="H10" s="23">
        <f t="shared" si="11"/>
        <v>12987.213549418262</v>
      </c>
      <c r="I10" s="5">
        <f t="shared" si="4"/>
        <v>34673.822789742873</v>
      </c>
      <c r="J10" s="23"/>
      <c r="K10" s="23">
        <f t="shared" si="5"/>
        <v>44.438169991701521</v>
      </c>
      <c r="L10" s="23"/>
      <c r="M10" s="23">
        <f t="shared" si="6"/>
        <v>34718.260959734573</v>
      </c>
      <c r="N10" s="23">
        <f>J10+L10+Grade11!I10</f>
        <v>30885.154862664003</v>
      </c>
      <c r="O10" s="23">
        <f t="shared" si="7"/>
        <v>3779.4426117115836</v>
      </c>
      <c r="P10" s="23">
        <f t="shared" si="8"/>
        <v>2791.2568470177944</v>
      </c>
      <c r="Q10" s="23"/>
    </row>
    <row r="11" spans="1:17" x14ac:dyDescent="0.2">
      <c r="A11" s="5">
        <v>20</v>
      </c>
      <c r="B11" s="1">
        <f t="shared" si="9"/>
        <v>1.0506249999999999</v>
      </c>
      <c r="C11" s="5">
        <f t="shared" si="10"/>
        <v>30133.811831872983</v>
      </c>
      <c r="D11" s="5">
        <f t="shared" si="0"/>
        <v>29537.92554676619</v>
      </c>
      <c r="E11" s="5">
        <f t="shared" si="1"/>
        <v>20037.92554676619</v>
      </c>
      <c r="F11" s="5">
        <f t="shared" si="2"/>
        <v>6844.132691019161</v>
      </c>
      <c r="G11" s="5">
        <f t="shared" si="3"/>
        <v>22693.79285574703</v>
      </c>
      <c r="H11" s="23">
        <f t="shared" si="11"/>
        <v>13311.893888153718</v>
      </c>
      <c r="I11" s="5">
        <f t="shared" si="4"/>
        <v>35459.899094486442</v>
      </c>
      <c r="J11" s="23"/>
      <c r="K11" s="23">
        <f t="shared" si="5"/>
        <v>45.387585711494062</v>
      </c>
      <c r="L11" s="23"/>
      <c r="M11" s="23">
        <f t="shared" si="6"/>
        <v>35505.286680197933</v>
      </c>
      <c r="N11" s="23">
        <f>J11+L11+Grade11!I11</f>
        <v>31574.413149230601</v>
      </c>
      <c r="O11" s="23">
        <f t="shared" si="7"/>
        <v>3875.8413015337924</v>
      </c>
      <c r="P11" s="23">
        <f t="shared" si="8"/>
        <v>2459.9374008265972</v>
      </c>
      <c r="Q11" s="23"/>
    </row>
    <row r="12" spans="1:17" x14ac:dyDescent="0.2">
      <c r="A12" s="5">
        <v>21</v>
      </c>
      <c r="B12" s="1">
        <f t="shared" si="9"/>
        <v>1.0768906249999999</v>
      </c>
      <c r="C12" s="5">
        <f t="shared" si="10"/>
        <v>30887.157127669809</v>
      </c>
      <c r="D12" s="5">
        <f t="shared" si="0"/>
        <v>30260.383685435343</v>
      </c>
      <c r="E12" s="5">
        <f t="shared" si="1"/>
        <v>20760.383685435343</v>
      </c>
      <c r="F12" s="5">
        <f t="shared" si="2"/>
        <v>7080.015273294639</v>
      </c>
      <c r="G12" s="5">
        <f t="shared" si="3"/>
        <v>23180.368412140706</v>
      </c>
      <c r="H12" s="23">
        <f t="shared" si="11"/>
        <v>13644.691235357559</v>
      </c>
      <c r="I12" s="5">
        <f t="shared" si="4"/>
        <v>36265.627306848604</v>
      </c>
      <c r="J12" s="23"/>
      <c r="K12" s="23">
        <f t="shared" si="5"/>
        <v>46.36073682428141</v>
      </c>
      <c r="L12" s="23"/>
      <c r="M12" s="23">
        <f t="shared" si="6"/>
        <v>36311.988043672885</v>
      </c>
      <c r="N12" s="23">
        <f>J12+L12+Grade11!I12</f>
        <v>32280.902892961363</v>
      </c>
      <c r="O12" s="23">
        <f t="shared" si="7"/>
        <v>3974.6499586015611</v>
      </c>
      <c r="P12" s="23">
        <f t="shared" si="8"/>
        <v>2167.9186391752733</v>
      </c>
      <c r="Q12" s="23"/>
    </row>
    <row r="13" spans="1:17" x14ac:dyDescent="0.2">
      <c r="A13" s="5">
        <v>22</v>
      </c>
      <c r="B13" s="1">
        <f t="shared" si="9"/>
        <v>1.1038128906249998</v>
      </c>
      <c r="C13" s="5">
        <f t="shared" si="10"/>
        <v>31659.33605586155</v>
      </c>
      <c r="D13" s="5">
        <f t="shared" si="0"/>
        <v>31000.903277571222</v>
      </c>
      <c r="E13" s="5">
        <f t="shared" si="1"/>
        <v>21500.903277571222</v>
      </c>
      <c r="F13" s="5">
        <f t="shared" si="2"/>
        <v>7321.7949201270039</v>
      </c>
      <c r="G13" s="5">
        <f t="shared" si="3"/>
        <v>23679.108357444216</v>
      </c>
      <c r="H13" s="23">
        <f t="shared" si="11"/>
        <v>13985.808516241497</v>
      </c>
      <c r="I13" s="5">
        <f t="shared" si="4"/>
        <v>37091.498724519814</v>
      </c>
      <c r="J13" s="23"/>
      <c r="K13" s="23">
        <f t="shared" si="5"/>
        <v>47.358216714888435</v>
      </c>
      <c r="L13" s="23"/>
      <c r="M13" s="23">
        <f t="shared" si="6"/>
        <v>37138.856941234699</v>
      </c>
      <c r="N13" s="23">
        <f>J13+L13+Grade11!I13</f>
        <v>33005.054880285395</v>
      </c>
      <c r="O13" s="23">
        <f t="shared" si="7"/>
        <v>4075.9288320960168</v>
      </c>
      <c r="P13" s="23">
        <f t="shared" si="8"/>
        <v>1910.5425209797463</v>
      </c>
      <c r="Q13" s="23"/>
    </row>
    <row r="14" spans="1:17" x14ac:dyDescent="0.2">
      <c r="A14" s="5">
        <v>23</v>
      </c>
      <c r="B14" s="1">
        <f t="shared" si="9"/>
        <v>1.1314082128906247</v>
      </c>
      <c r="C14" s="5">
        <f t="shared" si="10"/>
        <v>32450.819457258087</v>
      </c>
      <c r="D14" s="5">
        <f t="shared" si="0"/>
        <v>31759.935859510504</v>
      </c>
      <c r="E14" s="5">
        <f t="shared" si="1"/>
        <v>22259.935859510504</v>
      </c>
      <c r="F14" s="5">
        <f t="shared" si="2"/>
        <v>7569.6190581301798</v>
      </c>
      <c r="G14" s="5">
        <f t="shared" si="3"/>
        <v>24190.316801380322</v>
      </c>
      <c r="H14" s="23">
        <f t="shared" si="11"/>
        <v>14335.453729147534</v>
      </c>
      <c r="I14" s="5">
        <f t="shared" si="4"/>
        <v>37938.016927632809</v>
      </c>
      <c r="J14" s="23"/>
      <c r="K14" s="23">
        <f t="shared" si="5"/>
        <v>48.380633602760646</v>
      </c>
      <c r="L14" s="23"/>
      <c r="M14" s="23">
        <f t="shared" si="6"/>
        <v>37986.397561235572</v>
      </c>
      <c r="N14" s="23">
        <f>J14+L14+Grade11!I14</f>
        <v>33747.310667292528</v>
      </c>
      <c r="O14" s="23">
        <f t="shared" si="7"/>
        <v>4179.7396774278395</v>
      </c>
      <c r="P14" s="23">
        <f t="shared" si="8"/>
        <v>1683.702560514517</v>
      </c>
      <c r="Q14" s="23"/>
    </row>
    <row r="15" spans="1:17" x14ac:dyDescent="0.2">
      <c r="A15" s="5">
        <v>24</v>
      </c>
      <c r="B15" s="1">
        <f t="shared" si="9"/>
        <v>1.1596934182128902</v>
      </c>
      <c r="C15" s="5">
        <f t="shared" si="10"/>
        <v>33262.089943689534</v>
      </c>
      <c r="D15" s="5">
        <f t="shared" si="0"/>
        <v>32537.94425599826</v>
      </c>
      <c r="E15" s="5">
        <f t="shared" si="1"/>
        <v>23037.94425599826</v>
      </c>
      <c r="F15" s="5">
        <f t="shared" si="2"/>
        <v>7823.638799583432</v>
      </c>
      <c r="G15" s="5">
        <f t="shared" si="3"/>
        <v>24714.305456414826</v>
      </c>
      <c r="H15" s="23">
        <f t="shared" si="11"/>
        <v>14693.840072376221</v>
      </c>
      <c r="I15" s="5">
        <f t="shared" si="4"/>
        <v>38805.69808582362</v>
      </c>
      <c r="J15" s="23"/>
      <c r="K15" s="23">
        <f t="shared" si="5"/>
        <v>49.428610912829654</v>
      </c>
      <c r="L15" s="23"/>
      <c r="M15" s="23">
        <f t="shared" si="6"/>
        <v>38855.12669673645</v>
      </c>
      <c r="N15" s="23">
        <f>J15+L15+Grade11!I15</f>
        <v>34508.122848974839</v>
      </c>
      <c r="O15" s="23">
        <f t="shared" si="7"/>
        <v>4286.1457938929479</v>
      </c>
      <c r="P15" s="23">
        <f t="shared" si="8"/>
        <v>1483.7785930947371</v>
      </c>
      <c r="Q15" s="23"/>
    </row>
    <row r="16" spans="1:17" x14ac:dyDescent="0.2">
      <c r="A16" s="5">
        <v>25</v>
      </c>
      <c r="B16" s="1">
        <f t="shared" si="9"/>
        <v>1.1886857536682125</v>
      </c>
      <c r="C16" s="5">
        <f t="shared" si="10"/>
        <v>34093.642192281775</v>
      </c>
      <c r="D16" s="5">
        <f t="shared" si="0"/>
        <v>33335.402862398223</v>
      </c>
      <c r="E16" s="5">
        <f t="shared" si="1"/>
        <v>23835.402862398223</v>
      </c>
      <c r="F16" s="5">
        <f t="shared" si="2"/>
        <v>8084.0090345730196</v>
      </c>
      <c r="G16" s="5">
        <f t="shared" si="3"/>
        <v>25251.393827825203</v>
      </c>
      <c r="H16" s="23">
        <f t="shared" si="11"/>
        <v>15061.186074185629</v>
      </c>
      <c r="I16" s="5">
        <f t="shared" si="4"/>
        <v>39695.071272969217</v>
      </c>
      <c r="J16" s="23"/>
      <c r="K16" s="23">
        <f t="shared" si="5"/>
        <v>50.502787655650408</v>
      </c>
      <c r="L16" s="23"/>
      <c r="M16" s="23">
        <f t="shared" si="6"/>
        <v>39745.574060624866</v>
      </c>
      <c r="N16" s="23">
        <f>J16+L16+Grade11!I16</f>
        <v>35287.955335199207</v>
      </c>
      <c r="O16" s="23">
        <f t="shared" si="7"/>
        <v>4395.2120632697006</v>
      </c>
      <c r="P16" s="23">
        <f t="shared" si="8"/>
        <v>1307.5792456360821</v>
      </c>
      <c r="Q16" s="23"/>
    </row>
    <row r="17" spans="1:17" x14ac:dyDescent="0.2">
      <c r="A17" s="5">
        <v>26</v>
      </c>
      <c r="B17" s="1">
        <f t="shared" si="9"/>
        <v>1.2184028975099177</v>
      </c>
      <c r="C17" s="5">
        <f t="shared" si="10"/>
        <v>34945.983247088814</v>
      </c>
      <c r="D17" s="5">
        <f t="shared" si="0"/>
        <v>34152.797933958173</v>
      </c>
      <c r="E17" s="5">
        <f t="shared" si="1"/>
        <v>24652.797933958173</v>
      </c>
      <c r="F17" s="5">
        <f t="shared" si="2"/>
        <v>8350.8885254373436</v>
      </c>
      <c r="G17" s="5">
        <f t="shared" si="3"/>
        <v>25801.909408520827</v>
      </c>
      <c r="H17" s="23">
        <f t="shared" si="11"/>
        <v>15437.715726040267</v>
      </c>
      <c r="I17" s="5">
        <f t="shared" si="4"/>
        <v>40606.678789793441</v>
      </c>
      <c r="J17" s="23"/>
      <c r="K17" s="23">
        <f t="shared" si="5"/>
        <v>51.603818817041656</v>
      </c>
      <c r="L17" s="23"/>
      <c r="M17" s="23">
        <f t="shared" si="6"/>
        <v>40658.282608610483</v>
      </c>
      <c r="N17" s="23">
        <f>J17+L17+Grade11!I17</f>
        <v>36087.283633579187</v>
      </c>
      <c r="O17" s="23">
        <f t="shared" si="7"/>
        <v>4507.0049893808573</v>
      </c>
      <c r="P17" s="23">
        <f t="shared" si="8"/>
        <v>1152.2912035652084</v>
      </c>
      <c r="Q17" s="23"/>
    </row>
    <row r="18" spans="1:17" x14ac:dyDescent="0.2">
      <c r="A18" s="5">
        <v>27</v>
      </c>
      <c r="B18" s="1">
        <f t="shared" si="9"/>
        <v>1.2488629699476654</v>
      </c>
      <c r="C18" s="5">
        <f t="shared" si="10"/>
        <v>35819.632828266032</v>
      </c>
      <c r="D18" s="5">
        <f t="shared" si="0"/>
        <v>34990.627882307119</v>
      </c>
      <c r="E18" s="5">
        <f t="shared" si="1"/>
        <v>25490.627882307119</v>
      </c>
      <c r="F18" s="5">
        <f t="shared" si="2"/>
        <v>8624.4400035732742</v>
      </c>
      <c r="G18" s="5">
        <f t="shared" si="3"/>
        <v>26366.187878733843</v>
      </c>
      <c r="H18" s="23">
        <f t="shared" si="11"/>
        <v>15823.65861919127</v>
      </c>
      <c r="I18" s="5">
        <f t="shared" si="4"/>
        <v>41541.076494538269</v>
      </c>
      <c r="J18" s="23"/>
      <c r="K18" s="23">
        <f t="shared" si="5"/>
        <v>52.732375757467686</v>
      </c>
      <c r="L18" s="23"/>
      <c r="M18" s="23">
        <f t="shared" si="6"/>
        <v>41593.808870295739</v>
      </c>
      <c r="N18" s="23">
        <f>J18+L18+Grade11!I18</f>
        <v>36906.595139418663</v>
      </c>
      <c r="O18" s="23">
        <f t="shared" si="7"/>
        <v>4621.5927386447947</v>
      </c>
      <c r="P18" s="23">
        <f t="shared" si="8"/>
        <v>1015.4344724704872</v>
      </c>
      <c r="Q18" s="23"/>
    </row>
    <row r="19" spans="1:17" x14ac:dyDescent="0.2">
      <c r="A19" s="5">
        <v>28</v>
      </c>
      <c r="B19" s="1">
        <f t="shared" si="9"/>
        <v>1.2800845441963571</v>
      </c>
      <c r="C19" s="5">
        <f t="shared" si="10"/>
        <v>36715.12364897268</v>
      </c>
      <c r="D19" s="5">
        <f t="shared" si="0"/>
        <v>35849.4035793648</v>
      </c>
      <c r="E19" s="5">
        <f t="shared" si="1"/>
        <v>26349.4035793648</v>
      </c>
      <c r="F19" s="5">
        <f t="shared" si="2"/>
        <v>8904.8302686626066</v>
      </c>
      <c r="G19" s="5">
        <f t="shared" si="3"/>
        <v>26944.573310702195</v>
      </c>
      <c r="H19" s="23">
        <f t="shared" si="11"/>
        <v>16219.250084671054</v>
      </c>
      <c r="I19" s="5">
        <f t="shared" si="4"/>
        <v>42498.834141901738</v>
      </c>
      <c r="J19" s="23"/>
      <c r="K19" s="23">
        <f t="shared" si="5"/>
        <v>53.889146621404393</v>
      </c>
      <c r="L19" s="23"/>
      <c r="M19" s="23">
        <f t="shared" si="6"/>
        <v>42552.723288523142</v>
      </c>
      <c r="N19" s="23">
        <f>J19+L19+Grade11!I19</f>
        <v>37746.389432904136</v>
      </c>
      <c r="O19" s="23">
        <f t="shared" si="7"/>
        <v>4739.0451816403402</v>
      </c>
      <c r="P19" s="23">
        <f t="shared" si="8"/>
        <v>894.82292724730416</v>
      </c>
      <c r="Q19" s="23"/>
    </row>
    <row r="20" spans="1:17" x14ac:dyDescent="0.2">
      <c r="A20" s="5">
        <v>29</v>
      </c>
      <c r="B20" s="1">
        <f t="shared" si="9"/>
        <v>1.312086657801266</v>
      </c>
      <c r="C20" s="5">
        <f t="shared" si="10"/>
        <v>37633.001740196996</v>
      </c>
      <c r="D20" s="5">
        <f t="shared" si="0"/>
        <v>36729.648668848917</v>
      </c>
      <c r="E20" s="5">
        <f t="shared" si="1"/>
        <v>27229.648668848917</v>
      </c>
      <c r="F20" s="5">
        <f t="shared" si="2"/>
        <v>9192.2302903791715</v>
      </c>
      <c r="G20" s="5">
        <f t="shared" si="3"/>
        <v>27537.418378469745</v>
      </c>
      <c r="H20" s="23">
        <f t="shared" si="11"/>
        <v>16624.731336787831</v>
      </c>
      <c r="I20" s="5">
        <f t="shared" si="4"/>
        <v>43480.535730449272</v>
      </c>
      <c r="J20" s="23"/>
      <c r="K20" s="23">
        <f t="shared" si="5"/>
        <v>55.07483675693949</v>
      </c>
      <c r="L20" s="23"/>
      <c r="M20" s="23">
        <f t="shared" si="6"/>
        <v>43535.610567206211</v>
      </c>
      <c r="N20" s="23">
        <f>J20+L20+Grade11!I20</f>
        <v>38607.178583726738</v>
      </c>
      <c r="O20" s="23">
        <f t="shared" si="7"/>
        <v>4859.433935710761</v>
      </c>
      <c r="P20" s="23">
        <f t="shared" si="8"/>
        <v>788.5295247746692</v>
      </c>
      <c r="Q20" s="23"/>
    </row>
    <row r="21" spans="1:17" x14ac:dyDescent="0.2">
      <c r="A21" s="5">
        <v>30</v>
      </c>
      <c r="B21" s="1">
        <f t="shared" si="9"/>
        <v>1.3448888242462975</v>
      </c>
      <c r="C21" s="5">
        <f t="shared" si="10"/>
        <v>38573.826783701923</v>
      </c>
      <c r="D21" s="5">
        <f t="shared" si="0"/>
        <v>37631.899885570143</v>
      </c>
      <c r="E21" s="5">
        <f t="shared" si="1"/>
        <v>28131.899885570143</v>
      </c>
      <c r="F21" s="5">
        <f t="shared" si="2"/>
        <v>9486.8153126386514</v>
      </c>
      <c r="G21" s="5">
        <f t="shared" si="3"/>
        <v>28145.08457293149</v>
      </c>
      <c r="H21" s="23">
        <f t="shared" si="11"/>
        <v>17040.349620207522</v>
      </c>
      <c r="I21" s="5">
        <f t="shared" si="4"/>
        <v>44486.779858710506</v>
      </c>
      <c r="J21" s="23"/>
      <c r="K21" s="23">
        <f t="shared" si="5"/>
        <v>56.290169145862983</v>
      </c>
      <c r="L21" s="23"/>
      <c r="M21" s="23">
        <f t="shared" si="6"/>
        <v>44543.070027856367</v>
      </c>
      <c r="N21" s="23">
        <f>J21+L21+Grade11!I21</f>
        <v>39489.4874633199</v>
      </c>
      <c r="O21" s="23">
        <f t="shared" si="7"/>
        <v>4982.8324086329585</v>
      </c>
      <c r="P21" s="23">
        <f t="shared" si="8"/>
        <v>694.855629657397</v>
      </c>
      <c r="Q21" s="23"/>
    </row>
    <row r="22" spans="1:17" x14ac:dyDescent="0.2">
      <c r="A22" s="5">
        <v>31</v>
      </c>
      <c r="B22" s="1">
        <f t="shared" si="9"/>
        <v>1.3785110448524549</v>
      </c>
      <c r="C22" s="5">
        <f t="shared" si="10"/>
        <v>39538.172453294465</v>
      </c>
      <c r="D22" s="5">
        <f t="shared" si="0"/>
        <v>38556.707382709392</v>
      </c>
      <c r="E22" s="5">
        <f t="shared" si="1"/>
        <v>29056.707382709392</v>
      </c>
      <c r="F22" s="5">
        <f t="shared" si="2"/>
        <v>9788.7649604546168</v>
      </c>
      <c r="G22" s="5">
        <f t="shared" si="3"/>
        <v>28767.942422254775</v>
      </c>
      <c r="H22" s="23">
        <f t="shared" si="11"/>
        <v>17466.358360712711</v>
      </c>
      <c r="I22" s="5">
        <f t="shared" si="4"/>
        <v>45518.180090178263</v>
      </c>
      <c r="J22" s="23"/>
      <c r="K22" s="23">
        <f t="shared" si="5"/>
        <v>57.535884844509553</v>
      </c>
      <c r="L22" s="23"/>
      <c r="M22" s="23">
        <f t="shared" si="6"/>
        <v>45575.715975022773</v>
      </c>
      <c r="N22" s="23">
        <f>J22+L22+Grade11!I22</f>
        <v>40393.854064902895</v>
      </c>
      <c r="O22" s="23">
        <f t="shared" si="7"/>
        <v>5109.3158433781991</v>
      </c>
      <c r="P22" s="23">
        <f t="shared" si="8"/>
        <v>612.30396742738208</v>
      </c>
      <c r="Q22" s="23"/>
    </row>
    <row r="23" spans="1:17" x14ac:dyDescent="0.2">
      <c r="A23" s="5">
        <v>32</v>
      </c>
      <c r="B23" s="1">
        <f t="shared" si="9"/>
        <v>1.4129738209737661</v>
      </c>
      <c r="C23" s="5">
        <f t="shared" si="10"/>
        <v>40526.626764626824</v>
      </c>
      <c r="D23" s="5">
        <f t="shared" si="0"/>
        <v>39504.635067277122</v>
      </c>
      <c r="E23" s="5">
        <f t="shared" si="1"/>
        <v>30004.635067277122</v>
      </c>
      <c r="F23" s="5">
        <f t="shared" si="2"/>
        <v>10098.26334946598</v>
      </c>
      <c r="G23" s="5">
        <f t="shared" si="3"/>
        <v>29406.37171781114</v>
      </c>
      <c r="H23" s="23">
        <f t="shared" si="11"/>
        <v>17903.017319730523</v>
      </c>
      <c r="I23" s="5">
        <f t="shared" si="4"/>
        <v>46575.365327432708</v>
      </c>
      <c r="J23" s="23"/>
      <c r="K23" s="23">
        <f t="shared" si="5"/>
        <v>58.812743435622281</v>
      </c>
      <c r="L23" s="23"/>
      <c r="M23" s="23">
        <f t="shared" si="6"/>
        <v>46634.178070868329</v>
      </c>
      <c r="N23" s="23">
        <f>J23+L23+Grade11!I23</f>
        <v>41320.829831525472</v>
      </c>
      <c r="O23" s="23">
        <f t="shared" si="7"/>
        <v>5238.9613639920572</v>
      </c>
      <c r="P23" s="23">
        <f t="shared" si="8"/>
        <v>539.5547768311967</v>
      </c>
      <c r="Q23" s="23"/>
    </row>
    <row r="24" spans="1:17" x14ac:dyDescent="0.2">
      <c r="A24" s="5">
        <v>33</v>
      </c>
      <c r="B24" s="1">
        <f t="shared" si="9"/>
        <v>1.4482981664981105</v>
      </c>
      <c r="C24" s="5">
        <f t="shared" si="10"/>
        <v>41539.792433742499</v>
      </c>
      <c r="D24" s="5">
        <f t="shared" si="0"/>
        <v>40476.260943959052</v>
      </c>
      <c r="E24" s="5">
        <f t="shared" si="1"/>
        <v>30976.260943959052</v>
      </c>
      <c r="F24" s="5">
        <f t="shared" si="2"/>
        <v>10415.499198202629</v>
      </c>
      <c r="G24" s="5">
        <f t="shared" si="3"/>
        <v>30060.761745756423</v>
      </c>
      <c r="H24" s="23">
        <f t="shared" si="11"/>
        <v>18350.592752723795</v>
      </c>
      <c r="I24" s="5">
        <f t="shared" si="4"/>
        <v>47658.98019561854</v>
      </c>
      <c r="J24" s="23"/>
      <c r="K24" s="23">
        <f t="shared" si="5"/>
        <v>60.121523491512846</v>
      </c>
      <c r="L24" s="23"/>
      <c r="M24" s="23">
        <f t="shared" si="6"/>
        <v>47719.101719110055</v>
      </c>
      <c r="N24" s="23">
        <f>J24+L24+Grade11!I24</f>
        <v>42270.979992313602</v>
      </c>
      <c r="O24" s="23">
        <f t="shared" si="7"/>
        <v>5371.8480226213005</v>
      </c>
      <c r="P24" s="23">
        <f t="shared" si="8"/>
        <v>475.4447833332427</v>
      </c>
      <c r="Q24" s="23"/>
    </row>
    <row r="25" spans="1:17" x14ac:dyDescent="0.2">
      <c r="A25" s="5">
        <v>34</v>
      </c>
      <c r="B25" s="1">
        <f t="shared" si="9"/>
        <v>1.4845056206605631</v>
      </c>
      <c r="C25" s="5">
        <f t="shared" si="10"/>
        <v>42578.287244586063</v>
      </c>
      <c r="D25" s="5">
        <f t="shared" si="0"/>
        <v>41472.177467558031</v>
      </c>
      <c r="E25" s="5">
        <f t="shared" si="1"/>
        <v>31972.177467558031</v>
      </c>
      <c r="F25" s="5">
        <f t="shared" si="2"/>
        <v>10740.665943157697</v>
      </c>
      <c r="G25" s="5">
        <f t="shared" si="3"/>
        <v>30731.511524400332</v>
      </c>
      <c r="H25" s="23">
        <f t="shared" si="11"/>
        <v>18809.357571541888</v>
      </c>
      <c r="I25" s="5">
        <f t="shared" si="4"/>
        <v>48769.685435509004</v>
      </c>
      <c r="J25" s="23"/>
      <c r="K25" s="23">
        <f t="shared" si="5"/>
        <v>61.463023048800665</v>
      </c>
      <c r="L25" s="23"/>
      <c r="M25" s="23">
        <f t="shared" si="6"/>
        <v>48831.148458557807</v>
      </c>
      <c r="N25" s="23">
        <f>J25+L25+Grade11!I25</f>
        <v>43244.883907121432</v>
      </c>
      <c r="O25" s="23">
        <f t="shared" si="7"/>
        <v>5508.0568477162642</v>
      </c>
      <c r="P25" s="23">
        <f t="shared" si="8"/>
        <v>418.94866052409037</v>
      </c>
      <c r="Q25" s="23"/>
    </row>
    <row r="26" spans="1:17" x14ac:dyDescent="0.2">
      <c r="A26" s="5">
        <v>35</v>
      </c>
      <c r="B26" s="1">
        <f t="shared" si="9"/>
        <v>1.521618261177077</v>
      </c>
      <c r="C26" s="5">
        <f t="shared" si="10"/>
        <v>43642.744425700701</v>
      </c>
      <c r="D26" s="5">
        <f t="shared" si="0"/>
        <v>42492.99190424697</v>
      </c>
      <c r="E26" s="5">
        <f t="shared" si="1"/>
        <v>32992.99190424697</v>
      </c>
      <c r="F26" s="5">
        <f t="shared" si="2"/>
        <v>11073.961856736636</v>
      </c>
      <c r="G26" s="5">
        <f t="shared" si="3"/>
        <v>31419.030047510336</v>
      </c>
      <c r="H26" s="23">
        <f t="shared" si="11"/>
        <v>19279.591510830429</v>
      </c>
      <c r="I26" s="5">
        <f t="shared" si="4"/>
        <v>49908.158306396712</v>
      </c>
      <c r="J26" s="23"/>
      <c r="K26" s="23">
        <f t="shared" si="5"/>
        <v>62.838060095020673</v>
      </c>
      <c r="L26" s="23"/>
      <c r="M26" s="23">
        <f t="shared" si="6"/>
        <v>49970.99636649173</v>
      </c>
      <c r="N26" s="23">
        <f>J26+L26+Grade11!I26</f>
        <v>44243.135419799473</v>
      </c>
      <c r="O26" s="23">
        <f t="shared" si="7"/>
        <v>5647.670893438567</v>
      </c>
      <c r="P26" s="23">
        <f t="shared" si="8"/>
        <v>369.16268543963088</v>
      </c>
      <c r="Q26" s="23"/>
    </row>
    <row r="27" spans="1:17" x14ac:dyDescent="0.2">
      <c r="A27" s="5">
        <v>36</v>
      </c>
      <c r="B27" s="1">
        <f t="shared" si="9"/>
        <v>1.559658717706504</v>
      </c>
      <c r="C27" s="5">
        <f t="shared" si="10"/>
        <v>44733.813036343228</v>
      </c>
      <c r="D27" s="5">
        <f t="shared" si="0"/>
        <v>43539.326701853155</v>
      </c>
      <c r="E27" s="5">
        <f t="shared" si="1"/>
        <v>34039.326701853155</v>
      </c>
      <c r="F27" s="5">
        <f t="shared" si="2"/>
        <v>11415.590168155055</v>
      </c>
      <c r="G27" s="5">
        <f t="shared" si="3"/>
        <v>32123.736533698102</v>
      </c>
      <c r="H27" s="23">
        <f t="shared" si="11"/>
        <v>19761.581298601192</v>
      </c>
      <c r="I27" s="5">
        <f t="shared" si="4"/>
        <v>51075.092999056644</v>
      </c>
      <c r="J27" s="23"/>
      <c r="K27" s="23">
        <f t="shared" si="5"/>
        <v>64.2474730673962</v>
      </c>
      <c r="L27" s="23"/>
      <c r="M27" s="23">
        <f t="shared" si="6"/>
        <v>51139.340472124037</v>
      </c>
      <c r="N27" s="23">
        <f>J27+L27+Grade11!I27</f>
        <v>45266.343220294468</v>
      </c>
      <c r="O27" s="23">
        <f t="shared" si="7"/>
        <v>5790.7752903039582</v>
      </c>
      <c r="P27" s="23">
        <f t="shared" si="8"/>
        <v>325.29032848388027</v>
      </c>
      <c r="Q27" s="23"/>
    </row>
    <row r="28" spans="1:17" x14ac:dyDescent="0.2">
      <c r="A28" s="5">
        <v>37</v>
      </c>
      <c r="B28" s="1">
        <f t="shared" si="9"/>
        <v>1.5986501856491666</v>
      </c>
      <c r="C28" s="5">
        <f t="shared" si="10"/>
        <v>45852.158362251801</v>
      </c>
      <c r="D28" s="5">
        <f t="shared" si="0"/>
        <v>44611.819869399471</v>
      </c>
      <c r="E28" s="5">
        <f t="shared" si="1"/>
        <v>35111.819869399471</v>
      </c>
      <c r="F28" s="5">
        <f t="shared" si="2"/>
        <v>11826.941174298874</v>
      </c>
      <c r="G28" s="5">
        <f t="shared" si="3"/>
        <v>32784.878695100597</v>
      </c>
      <c r="H28" s="23">
        <f t="shared" si="11"/>
        <v>20255.620831066222</v>
      </c>
      <c r="I28" s="5">
        <f t="shared" si="4"/>
        <v>52210.019072093099</v>
      </c>
      <c r="J28" s="23"/>
      <c r="K28" s="23">
        <f t="shared" si="5"/>
        <v>65.56975739020119</v>
      </c>
      <c r="L28" s="23"/>
      <c r="M28" s="23">
        <f t="shared" si="6"/>
        <v>52275.588829483298</v>
      </c>
      <c r="N28" s="23">
        <f>J28+L28+Grade11!I28</f>
        <v>46315.131215801812</v>
      </c>
      <c r="O28" s="23">
        <f t="shared" si="7"/>
        <v>5877.0112070899477</v>
      </c>
      <c r="P28" s="23">
        <f t="shared" si="8"/>
        <v>283.71152649036486</v>
      </c>
      <c r="Q28" s="23"/>
    </row>
    <row r="29" spans="1:17" x14ac:dyDescent="0.2">
      <c r="A29" s="5">
        <v>38</v>
      </c>
      <c r="B29" s="1">
        <f t="shared" si="9"/>
        <v>1.6386164402903955</v>
      </c>
      <c r="C29" s="5">
        <f t="shared" si="10"/>
        <v>46998.462321308092</v>
      </c>
      <c r="D29" s="5">
        <f t="shared" si="0"/>
        <v>45711.12536613446</v>
      </c>
      <c r="E29" s="5">
        <f t="shared" si="1"/>
        <v>36211.12536613446</v>
      </c>
      <c r="F29" s="5">
        <f t="shared" si="2"/>
        <v>12295.794968656346</v>
      </c>
      <c r="G29" s="5">
        <f t="shared" si="3"/>
        <v>33415.330397478116</v>
      </c>
      <c r="H29" s="23">
        <f t="shared" si="11"/>
        <v>20762.011351842873</v>
      </c>
      <c r="I29" s="5">
        <f t="shared" si="4"/>
        <v>53326.099283895426</v>
      </c>
      <c r="J29" s="23"/>
      <c r="K29" s="23">
        <f t="shared" si="5"/>
        <v>66.830660794956231</v>
      </c>
      <c r="L29" s="23"/>
      <c r="M29" s="23">
        <f t="shared" si="6"/>
        <v>53392.929944690382</v>
      </c>
      <c r="N29" s="23">
        <f>J29+L29+Grade11!I29</f>
        <v>47390.13891119686</v>
      </c>
      <c r="O29" s="23">
        <f t="shared" si="7"/>
        <v>5918.7519590246129</v>
      </c>
      <c r="P29" s="23">
        <f t="shared" si="8"/>
        <v>245.54812642494491</v>
      </c>
      <c r="Q29" s="23"/>
    </row>
    <row r="30" spans="1:17" x14ac:dyDescent="0.2">
      <c r="A30" s="5">
        <v>39</v>
      </c>
      <c r="B30" s="1">
        <f t="shared" si="9"/>
        <v>1.6795818512976552</v>
      </c>
      <c r="C30" s="5">
        <f t="shared" si="10"/>
        <v>48173.423879340793</v>
      </c>
      <c r="D30" s="5">
        <f t="shared" si="0"/>
        <v>46837.913500287817</v>
      </c>
      <c r="E30" s="5">
        <f t="shared" si="1"/>
        <v>37337.913500287817</v>
      </c>
      <c r="F30" s="5">
        <f t="shared" si="2"/>
        <v>12776.370107872754</v>
      </c>
      <c r="G30" s="5">
        <f t="shared" si="3"/>
        <v>34061.543392415064</v>
      </c>
      <c r="H30" s="23">
        <f t="shared" si="11"/>
        <v>21281.061635638944</v>
      </c>
      <c r="I30" s="5">
        <f t="shared" si="4"/>
        <v>54470.081500992805</v>
      </c>
      <c r="J30" s="23"/>
      <c r="K30" s="23">
        <f t="shared" si="5"/>
        <v>68.123086784830136</v>
      </c>
      <c r="L30" s="23"/>
      <c r="M30" s="23">
        <f t="shared" si="6"/>
        <v>54538.204587777633</v>
      </c>
      <c r="N30" s="23">
        <f>J30+L30+Grade11!I30</f>
        <v>48492.021798976784</v>
      </c>
      <c r="O30" s="23">
        <f t="shared" si="7"/>
        <v>5961.5362297576385</v>
      </c>
      <c r="P30" s="23">
        <f t="shared" si="8"/>
        <v>212.54490331628293</v>
      </c>
      <c r="Q30" s="23"/>
    </row>
    <row r="31" spans="1:17" x14ac:dyDescent="0.2">
      <c r="A31" s="5">
        <v>40</v>
      </c>
      <c r="B31" s="1">
        <f t="shared" si="9"/>
        <v>1.7215713975800966</v>
      </c>
      <c r="C31" s="5">
        <f t="shared" si="10"/>
        <v>49377.759476324311</v>
      </c>
      <c r="D31" s="5">
        <f t="shared" si="0"/>
        <v>47992.871337795012</v>
      </c>
      <c r="E31" s="5">
        <f t="shared" si="1"/>
        <v>38492.871337795012</v>
      </c>
      <c r="F31" s="5">
        <f t="shared" si="2"/>
        <v>13268.959625569572</v>
      </c>
      <c r="G31" s="5">
        <f t="shared" si="3"/>
        <v>34723.911712225439</v>
      </c>
      <c r="H31" s="23">
        <f t="shared" si="11"/>
        <v>21813.088176529916</v>
      </c>
      <c r="I31" s="5">
        <f t="shared" si="4"/>
        <v>55642.663273517624</v>
      </c>
      <c r="J31" s="23"/>
      <c r="K31" s="23">
        <f t="shared" si="5"/>
        <v>69.447823424450874</v>
      </c>
      <c r="L31" s="23"/>
      <c r="M31" s="23">
        <f t="shared" si="6"/>
        <v>55712.111096942077</v>
      </c>
      <c r="N31" s="23">
        <f>J31+L31+Grade11!I31</f>
        <v>49621.451758951196</v>
      </c>
      <c r="O31" s="23">
        <f t="shared" si="7"/>
        <v>6005.390107259007</v>
      </c>
      <c r="P31" s="23">
        <f t="shared" si="8"/>
        <v>184.00081854668488</v>
      </c>
      <c r="Q31" s="23"/>
    </row>
    <row r="32" spans="1:17" x14ac:dyDescent="0.2">
      <c r="A32" s="5">
        <v>41</v>
      </c>
      <c r="B32" s="1">
        <f t="shared" si="9"/>
        <v>1.7646106825195991</v>
      </c>
      <c r="C32" s="5">
        <f t="shared" si="10"/>
        <v>50612.203463232421</v>
      </c>
      <c r="D32" s="5">
        <f t="shared" si="0"/>
        <v>49176.703121239887</v>
      </c>
      <c r="E32" s="5">
        <f t="shared" si="1"/>
        <v>39676.703121239887</v>
      </c>
      <c r="F32" s="5">
        <f t="shared" si="2"/>
        <v>13773.86388120881</v>
      </c>
      <c r="G32" s="5">
        <f t="shared" si="3"/>
        <v>35402.839240031077</v>
      </c>
      <c r="H32" s="23">
        <f t="shared" si="11"/>
        <v>22358.415380943166</v>
      </c>
      <c r="I32" s="5">
        <f t="shared" si="4"/>
        <v>56844.559590355573</v>
      </c>
      <c r="J32" s="23"/>
      <c r="K32" s="23">
        <f t="shared" si="5"/>
        <v>70.805678480062156</v>
      </c>
      <c r="L32" s="23"/>
      <c r="M32" s="23">
        <f t="shared" si="6"/>
        <v>56915.365268835638</v>
      </c>
      <c r="N32" s="23">
        <f>J32+L32+Grade11!I32</f>
        <v>50779.117467924982</v>
      </c>
      <c r="O32" s="23">
        <f t="shared" si="7"/>
        <v>6050.3403316979038</v>
      </c>
      <c r="P32" s="23">
        <f t="shared" si="8"/>
        <v>159.31048445271705</v>
      </c>
      <c r="Q32" s="23"/>
    </row>
    <row r="33" spans="1:17" x14ac:dyDescent="0.2">
      <c r="A33" s="5">
        <v>42</v>
      </c>
      <c r="B33" s="1">
        <f t="shared" si="9"/>
        <v>1.8087259495825889</v>
      </c>
      <c r="C33" s="5">
        <f t="shared" si="10"/>
        <v>51877.508549813225</v>
      </c>
      <c r="D33" s="5">
        <f t="shared" si="0"/>
        <v>50390.130699270878</v>
      </c>
      <c r="E33" s="5">
        <f t="shared" si="1"/>
        <v>40890.130699270878</v>
      </c>
      <c r="F33" s="5">
        <f t="shared" si="2"/>
        <v>14291.39074323903</v>
      </c>
      <c r="G33" s="5">
        <f t="shared" si="3"/>
        <v>36098.739956031844</v>
      </c>
      <c r="H33" s="23">
        <f t="shared" si="11"/>
        <v>22917.375765466742</v>
      </c>
      <c r="I33" s="5">
        <f t="shared" si="4"/>
        <v>58076.503315114445</v>
      </c>
      <c r="J33" s="23"/>
      <c r="K33" s="23">
        <f t="shared" si="5"/>
        <v>72.197479912063685</v>
      </c>
      <c r="L33" s="23"/>
      <c r="M33" s="23">
        <f t="shared" si="6"/>
        <v>58148.700795026511</v>
      </c>
      <c r="N33" s="23">
        <f>J33+L33+Grade11!I33</f>
        <v>51926.968251117156</v>
      </c>
      <c r="O33" s="23">
        <f t="shared" si="7"/>
        <v>6134.6282882946216</v>
      </c>
      <c r="P33" s="23">
        <f t="shared" si="8"/>
        <v>138.81577749718659</v>
      </c>
      <c r="Q33" s="23"/>
    </row>
    <row r="34" spans="1:17" x14ac:dyDescent="0.2">
      <c r="A34" s="5">
        <v>43</v>
      </c>
      <c r="B34" s="1">
        <f t="shared" si="9"/>
        <v>1.8539440983221533</v>
      </c>
      <c r="C34" s="5">
        <f t="shared" si="10"/>
        <v>53174.446263558551</v>
      </c>
      <c r="D34" s="5">
        <f t="shared" si="0"/>
        <v>51633.89396675265</v>
      </c>
      <c r="E34" s="5">
        <f t="shared" si="1"/>
        <v>42133.89396675265</v>
      </c>
      <c r="F34" s="5">
        <f t="shared" si="2"/>
        <v>14821.855776820004</v>
      </c>
      <c r="G34" s="5">
        <f t="shared" si="3"/>
        <v>36812.038189932646</v>
      </c>
      <c r="H34" s="23">
        <f t="shared" si="11"/>
        <v>23490.310159603407</v>
      </c>
      <c r="I34" s="5">
        <f t="shared" si="4"/>
        <v>59339.245632992315</v>
      </c>
      <c r="J34" s="23"/>
      <c r="K34" s="23">
        <f t="shared" si="5"/>
        <v>73.624076379865286</v>
      </c>
      <c r="L34" s="23"/>
      <c r="M34" s="23">
        <f t="shared" si="6"/>
        <v>59412.869709372178</v>
      </c>
      <c r="N34" s="23">
        <f>J34+L34+Grade11!I34</f>
        <v>53034.182872395082</v>
      </c>
      <c r="O34" s="23">
        <f t="shared" si="7"/>
        <v>6289.3852212594184</v>
      </c>
      <c r="P34" s="23">
        <f t="shared" si="8"/>
        <v>122.30516443724842</v>
      </c>
      <c r="Q34" s="23"/>
    </row>
    <row r="35" spans="1:17" x14ac:dyDescent="0.2">
      <c r="A35" s="5">
        <v>44</v>
      </c>
      <c r="B35" s="1">
        <f t="shared" si="9"/>
        <v>1.9002927007802071</v>
      </c>
      <c r="C35" s="5">
        <f t="shared" si="10"/>
        <v>54503.80742014751</v>
      </c>
      <c r="D35" s="5">
        <f t="shared" si="0"/>
        <v>52908.751315921458</v>
      </c>
      <c r="E35" s="5">
        <f t="shared" si="1"/>
        <v>43408.751315921458</v>
      </c>
      <c r="F35" s="5">
        <f t="shared" si="2"/>
        <v>15365.582436240504</v>
      </c>
      <c r="G35" s="5">
        <f t="shared" si="3"/>
        <v>37543.168879680954</v>
      </c>
      <c r="H35" s="23">
        <f t="shared" si="11"/>
        <v>24077.567913593492</v>
      </c>
      <c r="I35" s="5">
        <f t="shared" si="4"/>
        <v>60633.556508817113</v>
      </c>
      <c r="J35" s="23"/>
      <c r="K35" s="23">
        <f t="shared" si="5"/>
        <v>75.086337759361911</v>
      </c>
      <c r="L35" s="23"/>
      <c r="M35" s="23">
        <f t="shared" si="6"/>
        <v>60708.642846576477</v>
      </c>
      <c r="N35" s="23">
        <f>J35+L35+Grade11!I35</f>
        <v>54169.077859204946</v>
      </c>
      <c r="O35" s="23">
        <f t="shared" si="7"/>
        <v>6448.0110775483281</v>
      </c>
      <c r="P35" s="23">
        <f t="shared" si="8"/>
        <v>107.75772105755719</v>
      </c>
      <c r="Q35" s="23"/>
    </row>
    <row r="36" spans="1:17" x14ac:dyDescent="0.2">
      <c r="A36" s="5">
        <v>45</v>
      </c>
      <c r="B36" s="1">
        <f t="shared" si="9"/>
        <v>1.9478000182997122</v>
      </c>
      <c r="C36" s="5">
        <f t="shared" si="10"/>
        <v>55866.402605651194</v>
      </c>
      <c r="D36" s="5">
        <f t="shared" si="0"/>
        <v>54215.480098819491</v>
      </c>
      <c r="E36" s="5">
        <f t="shared" si="1"/>
        <v>44715.480098819491</v>
      </c>
      <c r="F36" s="5">
        <f t="shared" si="2"/>
        <v>15922.902262146514</v>
      </c>
      <c r="G36" s="5">
        <f t="shared" si="3"/>
        <v>38292.577836672979</v>
      </c>
      <c r="H36" s="23">
        <f t="shared" si="11"/>
        <v>24679.50711143333</v>
      </c>
      <c r="I36" s="5">
        <f t="shared" si="4"/>
        <v>61960.225156537541</v>
      </c>
      <c r="J36" s="23"/>
      <c r="K36" s="23">
        <f t="shared" si="5"/>
        <v>76.585155673345966</v>
      </c>
      <c r="L36" s="23"/>
      <c r="M36" s="23">
        <f t="shared" si="6"/>
        <v>62036.810312210888</v>
      </c>
      <c r="N36" s="23">
        <f>J36+L36+Grade11!I36</f>
        <v>55332.345220685078</v>
      </c>
      <c r="O36" s="23">
        <f t="shared" si="7"/>
        <v>6610.6025802444474</v>
      </c>
      <c r="P36" s="23">
        <f t="shared" si="8"/>
        <v>94.940102222545733</v>
      </c>
      <c r="Q36" s="23"/>
    </row>
    <row r="37" spans="1:17" x14ac:dyDescent="0.2">
      <c r="A37" s="5">
        <v>46</v>
      </c>
      <c r="B37" s="1">
        <f t="shared" ref="B37:B56" si="12">(1+experiencepremium)^(A37-startage)</f>
        <v>1.9964950187572048</v>
      </c>
      <c r="C37" s="5">
        <f t="shared" ref="C37:C56" si="13">pretaxincome*B37/expnorm</f>
        <v>57263.062670792468</v>
      </c>
      <c r="D37" s="5">
        <f t="shared" ref="D37:D56" si="14">IF(A37&lt;startage,1,0)*(C37*(1-initialunempprob))+IF(A37=startage,1,0)*(C37*(1-unempprob))+IF(A37&gt;startage,1,0)*(C37*(1-unempprob)+unempprob*300*52)</f>
        <v>55554.877101289974</v>
      </c>
      <c r="E37" s="5">
        <f t="shared" si="1"/>
        <v>46054.877101289974</v>
      </c>
      <c r="F37" s="5">
        <f t="shared" si="2"/>
        <v>16494.155083700174</v>
      </c>
      <c r="G37" s="5">
        <f t="shared" si="3"/>
        <v>39060.722017589796</v>
      </c>
      <c r="H37" s="23">
        <f t="shared" si="11"/>
        <v>25296.494789219159</v>
      </c>
      <c r="I37" s="5">
        <f t="shared" ref="I37:I56" si="15">G37+IF(A37&lt;startage,1,0)*(H37*(1-initialunempprob))+IF(A37&gt;=startage,1,0)*(H37*(1-unempprob))</f>
        <v>63320.06052045097</v>
      </c>
      <c r="J37" s="23"/>
      <c r="K37" s="23">
        <f t="shared" ref="K37:K56" si="16">IF(A37&gt;=startage,1,0)*0.002*G37</f>
        <v>78.121444035179593</v>
      </c>
      <c r="L37" s="23"/>
      <c r="M37" s="23">
        <f t="shared" si="6"/>
        <v>63398.181964486153</v>
      </c>
      <c r="N37" s="23">
        <f>J37+L37+Grade11!I37</f>
        <v>56524.694266202205</v>
      </c>
      <c r="O37" s="23">
        <f t="shared" si="7"/>
        <v>6777.2588705079697</v>
      </c>
      <c r="P37" s="23">
        <f t="shared" ref="P37:P68" si="17">O37/return^(A37-startage+1)</f>
        <v>83.646686891694131</v>
      </c>
      <c r="Q37" s="23"/>
    </row>
    <row r="38" spans="1:17" x14ac:dyDescent="0.2">
      <c r="A38" s="5">
        <v>47</v>
      </c>
      <c r="B38" s="1">
        <f t="shared" si="12"/>
        <v>2.0464073942261352</v>
      </c>
      <c r="C38" s="5">
        <f t="shared" si="13"/>
        <v>58694.639237562289</v>
      </c>
      <c r="D38" s="5">
        <f t="shared" si="14"/>
        <v>56927.759028822235</v>
      </c>
      <c r="E38" s="5">
        <f t="shared" si="1"/>
        <v>47427.759028822235</v>
      </c>
      <c r="F38" s="5">
        <f t="shared" si="2"/>
        <v>17079.689225792681</v>
      </c>
      <c r="G38" s="5">
        <f t="shared" si="3"/>
        <v>39848.069803029553</v>
      </c>
      <c r="H38" s="23">
        <f t="shared" ref="H38:H56" si="18">benefits*B38/expnorm</f>
        <v>25928.907158949638</v>
      </c>
      <c r="I38" s="5">
        <f t="shared" si="15"/>
        <v>64713.891768462257</v>
      </c>
      <c r="J38" s="23"/>
      <c r="K38" s="23">
        <f t="shared" si="16"/>
        <v>79.696139606059106</v>
      </c>
      <c r="L38" s="23"/>
      <c r="M38" s="23">
        <f t="shared" si="6"/>
        <v>64793.587908068315</v>
      </c>
      <c r="N38" s="23">
        <f>J38+L38+Grade11!I38</f>
        <v>57746.852037857243</v>
      </c>
      <c r="O38" s="23">
        <f t="shared" si="7"/>
        <v>6948.0815680281185</v>
      </c>
      <c r="P38" s="23">
        <f t="shared" si="17"/>
        <v>73.696285817506634</v>
      </c>
      <c r="Q38" s="23"/>
    </row>
    <row r="39" spans="1:17" x14ac:dyDescent="0.2">
      <c r="A39" s="5">
        <v>48</v>
      </c>
      <c r="B39" s="1">
        <f t="shared" si="12"/>
        <v>2.097567579081788</v>
      </c>
      <c r="C39" s="5">
        <f t="shared" si="13"/>
        <v>60162.005218501326</v>
      </c>
      <c r="D39" s="5">
        <f t="shared" si="14"/>
        <v>58334.963004542769</v>
      </c>
      <c r="E39" s="5">
        <f t="shared" si="1"/>
        <v>48834.963004542769</v>
      </c>
      <c r="F39" s="5">
        <f t="shared" si="2"/>
        <v>17679.86172143749</v>
      </c>
      <c r="G39" s="5">
        <f t="shared" si="3"/>
        <v>40655.101283105279</v>
      </c>
      <c r="H39" s="23">
        <f t="shared" si="18"/>
        <v>26577.129837923374</v>
      </c>
      <c r="I39" s="5">
        <f t="shared" si="15"/>
        <v>66142.568797673797</v>
      </c>
      <c r="J39" s="23"/>
      <c r="K39" s="23">
        <f t="shared" si="16"/>
        <v>81.310202566210563</v>
      </c>
      <c r="L39" s="23"/>
      <c r="M39" s="23">
        <f t="shared" si="6"/>
        <v>66223.879000240006</v>
      </c>
      <c r="N39" s="23">
        <f>J39+L39+Grade11!I39</f>
        <v>58999.563753803697</v>
      </c>
      <c r="O39" s="23">
        <f t="shared" si="7"/>
        <v>7123.1748329862021</v>
      </c>
      <c r="P39" s="23">
        <f t="shared" si="17"/>
        <v>64.929239980859364</v>
      </c>
      <c r="Q39" s="23"/>
    </row>
    <row r="40" spans="1:17" x14ac:dyDescent="0.2">
      <c r="A40" s="5">
        <v>49</v>
      </c>
      <c r="B40" s="1">
        <f t="shared" si="12"/>
        <v>2.1500067685588333</v>
      </c>
      <c r="C40" s="5">
        <f t="shared" si="13"/>
        <v>61666.055348963884</v>
      </c>
      <c r="D40" s="5">
        <f t="shared" si="14"/>
        <v>59777.347079656363</v>
      </c>
      <c r="E40" s="5">
        <f t="shared" si="1"/>
        <v>50277.347079656363</v>
      </c>
      <c r="F40" s="5">
        <f t="shared" si="2"/>
        <v>18295.038529473437</v>
      </c>
      <c r="G40" s="5">
        <f t="shared" si="3"/>
        <v>41482.308550182926</v>
      </c>
      <c r="H40" s="23">
        <f t="shared" si="18"/>
        <v>27241.55808387147</v>
      </c>
      <c r="I40" s="5">
        <f t="shared" si="15"/>
        <v>67606.962752615669</v>
      </c>
      <c r="J40" s="23"/>
      <c r="K40" s="23">
        <f t="shared" si="16"/>
        <v>82.964617100365857</v>
      </c>
      <c r="L40" s="23"/>
      <c r="M40" s="23">
        <f t="shared" si="6"/>
        <v>67689.927369716039</v>
      </c>
      <c r="N40" s="23">
        <f>J40+L40+Grade11!I40</f>
        <v>60283.593262648763</v>
      </c>
      <c r="O40" s="23">
        <f t="shared" ref="O40:O69" si="19">IF(A40&lt;startage,1,0)*(M40-N40)+IF(A40&gt;=startage,1,0)*(completionprob*(part*(I40-N40)+K40))</f>
        <v>7302.6454295683307</v>
      </c>
      <c r="P40" s="23">
        <f t="shared" si="17"/>
        <v>57.204863422817034</v>
      </c>
      <c r="Q40" s="23"/>
    </row>
    <row r="41" spans="1:17" x14ac:dyDescent="0.2">
      <c r="A41" s="5">
        <v>50</v>
      </c>
      <c r="B41" s="1">
        <f t="shared" si="12"/>
        <v>2.2037569377728037</v>
      </c>
      <c r="C41" s="5">
        <f t="shared" si="13"/>
        <v>63207.70673268797</v>
      </c>
      <c r="D41" s="5">
        <f t="shared" si="14"/>
        <v>61255.790756647759</v>
      </c>
      <c r="E41" s="5">
        <f t="shared" si="1"/>
        <v>51755.790756647759</v>
      </c>
      <c r="F41" s="5">
        <f t="shared" si="2"/>
        <v>18925.594757710271</v>
      </c>
      <c r="G41" s="5">
        <f t="shared" si="3"/>
        <v>42330.195998937488</v>
      </c>
      <c r="H41" s="23">
        <f t="shared" si="18"/>
        <v>27922.597035968247</v>
      </c>
      <c r="I41" s="5">
        <f t="shared" si="15"/>
        <v>69107.966556431027</v>
      </c>
      <c r="J41" s="23"/>
      <c r="K41" s="23">
        <f t="shared" si="16"/>
        <v>84.660391997874981</v>
      </c>
      <c r="L41" s="23"/>
      <c r="M41" s="23">
        <f t="shared" si="6"/>
        <v>69192.626948428908</v>
      </c>
      <c r="N41" s="23">
        <f>J41+L41+Grade11!I41</f>
        <v>61599.723509214979</v>
      </c>
      <c r="O41" s="23">
        <f t="shared" si="19"/>
        <v>7486.6027910649291</v>
      </c>
      <c r="P41" s="23">
        <f t="shared" si="17"/>
        <v>50.399189623355888</v>
      </c>
      <c r="Q41" s="23"/>
    </row>
    <row r="42" spans="1:17" x14ac:dyDescent="0.2">
      <c r="A42" s="5">
        <v>51</v>
      </c>
      <c r="B42" s="1">
        <f t="shared" si="12"/>
        <v>2.2588508612171236</v>
      </c>
      <c r="C42" s="5">
        <f t="shared" si="13"/>
        <v>64787.899401005154</v>
      </c>
      <c r="D42" s="5">
        <f t="shared" si="14"/>
        <v>62771.19552556394</v>
      </c>
      <c r="E42" s="5">
        <f t="shared" si="1"/>
        <v>53271.19552556394</v>
      </c>
      <c r="F42" s="5">
        <f t="shared" si="2"/>
        <v>19571.914891653021</v>
      </c>
      <c r="G42" s="5">
        <f t="shared" si="3"/>
        <v>43199.280633910923</v>
      </c>
      <c r="H42" s="23">
        <f t="shared" si="18"/>
        <v>28620.661961867452</v>
      </c>
      <c r="I42" s="5">
        <f t="shared" si="15"/>
        <v>70646.495455341807</v>
      </c>
      <c r="J42" s="23"/>
      <c r="K42" s="23">
        <f t="shared" si="16"/>
        <v>86.398561267821847</v>
      </c>
      <c r="L42" s="23"/>
      <c r="M42" s="23">
        <f t="shared" si="6"/>
        <v>70732.894016609629</v>
      </c>
      <c r="N42" s="23">
        <f>J42+L42+Grade11!I42</f>
        <v>62948.757011945359</v>
      </c>
      <c r="O42" s="23">
        <f t="shared" si="19"/>
        <v>7675.1590865989692</v>
      </c>
      <c r="P42" s="23">
        <f t="shared" si="17"/>
        <v>44.402985418756323</v>
      </c>
      <c r="Q42" s="23"/>
    </row>
    <row r="43" spans="1:17" x14ac:dyDescent="0.2">
      <c r="A43" s="5">
        <v>52</v>
      </c>
      <c r="B43" s="1">
        <f t="shared" si="12"/>
        <v>2.3153221327475517</v>
      </c>
      <c r="C43" s="5">
        <f t="shared" si="13"/>
        <v>66407.596886030282</v>
      </c>
      <c r="D43" s="5">
        <f t="shared" si="14"/>
        <v>64324.485413703034</v>
      </c>
      <c r="E43" s="5">
        <f t="shared" si="1"/>
        <v>54824.485413703034</v>
      </c>
      <c r="F43" s="5">
        <f t="shared" si="2"/>
        <v>20234.393028944345</v>
      </c>
      <c r="G43" s="5">
        <f t="shared" si="3"/>
        <v>44090.092384758689</v>
      </c>
      <c r="H43" s="23">
        <f t="shared" si="18"/>
        <v>29336.178510914142</v>
      </c>
      <c r="I43" s="5">
        <f t="shared" si="15"/>
        <v>72223.487576725354</v>
      </c>
      <c r="J43" s="23"/>
      <c r="K43" s="23">
        <f t="shared" si="16"/>
        <v>88.180184769517382</v>
      </c>
      <c r="L43" s="23"/>
      <c r="M43" s="23">
        <f t="shared" si="6"/>
        <v>72311.667761494871</v>
      </c>
      <c r="N43" s="23">
        <f>J43+L43+Grade11!I43</f>
        <v>64331.516352243983</v>
      </c>
      <c r="O43" s="23">
        <f t="shared" si="19"/>
        <v>7868.4292895213757</v>
      </c>
      <c r="P43" s="23">
        <f t="shared" si="17"/>
        <v>39.120000717471179</v>
      </c>
      <c r="Q43" s="23"/>
    </row>
    <row r="44" spans="1:17" x14ac:dyDescent="0.2">
      <c r="A44" s="5">
        <v>53</v>
      </c>
      <c r="B44" s="1">
        <f t="shared" si="12"/>
        <v>2.3732051860662402</v>
      </c>
      <c r="C44" s="5">
        <f t="shared" si="13"/>
        <v>68067.78680818103</v>
      </c>
      <c r="D44" s="5">
        <f t="shared" si="14"/>
        <v>65916.607549045613</v>
      </c>
      <c r="E44" s="5">
        <f t="shared" si="1"/>
        <v>56416.607549045613</v>
      </c>
      <c r="F44" s="5">
        <f t="shared" si="2"/>
        <v>20913.433119667956</v>
      </c>
      <c r="G44" s="5">
        <f t="shared" si="3"/>
        <v>45003.174429377657</v>
      </c>
      <c r="H44" s="23">
        <f t="shared" si="18"/>
        <v>30069.582973686989</v>
      </c>
      <c r="I44" s="5">
        <f t="shared" si="15"/>
        <v>73839.904501143479</v>
      </c>
      <c r="J44" s="23"/>
      <c r="K44" s="23">
        <f t="shared" si="16"/>
        <v>90.006348858755317</v>
      </c>
      <c r="L44" s="23"/>
      <c r="M44" s="23">
        <f t="shared" si="6"/>
        <v>73929.910850002241</v>
      </c>
      <c r="N44" s="23">
        <f>J44+L44+Grade11!I44</f>
        <v>65748.844676050096</v>
      </c>
      <c r="O44" s="23">
        <f t="shared" si="19"/>
        <v>8066.5312475168093</v>
      </c>
      <c r="P44" s="23">
        <f t="shared" si="17"/>
        <v>34.465426036971238</v>
      </c>
      <c r="Q44" s="23"/>
    </row>
    <row r="45" spans="1:17" x14ac:dyDescent="0.2">
      <c r="A45" s="5">
        <v>54</v>
      </c>
      <c r="B45" s="1">
        <f t="shared" si="12"/>
        <v>2.4325353157178964</v>
      </c>
      <c r="C45" s="5">
        <f t="shared" si="13"/>
        <v>69769.481478385569</v>
      </c>
      <c r="D45" s="5">
        <f t="shared" si="14"/>
        <v>67548.532737771762</v>
      </c>
      <c r="E45" s="5">
        <f t="shared" si="1"/>
        <v>58048.532737771762</v>
      </c>
      <c r="F45" s="5">
        <f t="shared" si="2"/>
        <v>21609.44921265966</v>
      </c>
      <c r="G45" s="5">
        <f t="shared" si="3"/>
        <v>45939.083525112103</v>
      </c>
      <c r="H45" s="23">
        <f t="shared" si="18"/>
        <v>30821.322548029166</v>
      </c>
      <c r="I45" s="5">
        <f t="shared" si="15"/>
        <v>75496.731848672076</v>
      </c>
      <c r="J45" s="23"/>
      <c r="K45" s="23">
        <f t="shared" si="16"/>
        <v>91.878167050224206</v>
      </c>
      <c r="L45" s="23"/>
      <c r="M45" s="23">
        <f t="shared" si="6"/>
        <v>75588.610015722297</v>
      </c>
      <c r="N45" s="23">
        <f>J45+L45+Grade11!I45</f>
        <v>67201.606207951336</v>
      </c>
      <c r="O45" s="23">
        <f t="shared" si="19"/>
        <v>8269.5857544621722</v>
      </c>
      <c r="P45" s="23">
        <f t="shared" si="17"/>
        <v>30.364533201080857</v>
      </c>
      <c r="Q45" s="23"/>
    </row>
    <row r="46" spans="1:17" x14ac:dyDescent="0.2">
      <c r="A46" s="5">
        <v>55</v>
      </c>
      <c r="B46" s="1">
        <f t="shared" si="12"/>
        <v>2.4933486986108435</v>
      </c>
      <c r="C46" s="5">
        <f t="shared" si="13"/>
        <v>71513.718515345201</v>
      </c>
      <c r="D46" s="5">
        <f t="shared" si="14"/>
        <v>69221.256056216051</v>
      </c>
      <c r="E46" s="5">
        <f t="shared" si="1"/>
        <v>59721.256056216051</v>
      </c>
      <c r="F46" s="5">
        <f t="shared" si="2"/>
        <v>22322.865707976147</v>
      </c>
      <c r="G46" s="5">
        <f t="shared" si="3"/>
        <v>46898.390348239904</v>
      </c>
      <c r="H46" s="23">
        <f t="shared" si="18"/>
        <v>31591.85561172989</v>
      </c>
      <c r="I46" s="5">
        <f t="shared" si="15"/>
        <v>77194.979879888866</v>
      </c>
      <c r="J46" s="23"/>
      <c r="K46" s="23">
        <f t="shared" si="16"/>
        <v>93.796780696479814</v>
      </c>
      <c r="L46" s="23"/>
      <c r="M46" s="23">
        <f t="shared" si="6"/>
        <v>77288.776660585339</v>
      </c>
      <c r="N46" s="23">
        <f>J46+L46+Grade11!I46</f>
        <v>68690.686778150106</v>
      </c>
      <c r="O46" s="23">
        <f t="shared" si="19"/>
        <v>8477.7166240811475</v>
      </c>
      <c r="P46" s="23">
        <f t="shared" si="17"/>
        <v>26.751477461431971</v>
      </c>
      <c r="Q46" s="23"/>
    </row>
    <row r="47" spans="1:17" x14ac:dyDescent="0.2">
      <c r="A47" s="5">
        <v>56</v>
      </c>
      <c r="B47" s="1">
        <f t="shared" si="12"/>
        <v>2.555682416076114</v>
      </c>
      <c r="C47" s="5">
        <f t="shared" si="13"/>
        <v>73301.561478228818</v>
      </c>
      <c r="D47" s="5">
        <f t="shared" si="14"/>
        <v>70935.797457621433</v>
      </c>
      <c r="E47" s="5">
        <f t="shared" si="1"/>
        <v>61435.797457621433</v>
      </c>
      <c r="F47" s="5">
        <f t="shared" si="2"/>
        <v>23054.117615675543</v>
      </c>
      <c r="G47" s="5">
        <f t="shared" si="3"/>
        <v>47881.679841945894</v>
      </c>
      <c r="H47" s="23">
        <f t="shared" si="18"/>
        <v>32381.652002023129</v>
      </c>
      <c r="I47" s="5">
        <f t="shared" si="15"/>
        <v>78935.684111886076</v>
      </c>
      <c r="J47" s="23"/>
      <c r="K47" s="23">
        <f t="shared" si="16"/>
        <v>95.763359683891792</v>
      </c>
      <c r="L47" s="23"/>
      <c r="M47" s="23">
        <f t="shared" si="6"/>
        <v>79031.447471569962</v>
      </c>
      <c r="N47" s="23">
        <f>J47+L47+Grade11!I47</f>
        <v>70216.994362603873</v>
      </c>
      <c r="O47" s="23">
        <f t="shared" si="19"/>
        <v>8691.0507654405683</v>
      </c>
      <c r="P47" s="23">
        <f t="shared" si="17"/>
        <v>23.568241884361477</v>
      </c>
      <c r="Q47" s="23"/>
    </row>
    <row r="48" spans="1:17" x14ac:dyDescent="0.2">
      <c r="A48" s="5">
        <v>57</v>
      </c>
      <c r="B48" s="1">
        <f t="shared" si="12"/>
        <v>2.6195744764780171</v>
      </c>
      <c r="C48" s="5">
        <f t="shared" si="13"/>
        <v>75134.100515184531</v>
      </c>
      <c r="D48" s="5">
        <f t="shared" si="14"/>
        <v>72693.202394061969</v>
      </c>
      <c r="E48" s="5">
        <f t="shared" si="1"/>
        <v>63193.202394061969</v>
      </c>
      <c r="F48" s="5">
        <f t="shared" si="2"/>
        <v>23803.650821067433</v>
      </c>
      <c r="G48" s="5">
        <f t="shared" si="3"/>
        <v>48889.551572994533</v>
      </c>
      <c r="H48" s="23">
        <f t="shared" si="18"/>
        <v>33191.193302073712</v>
      </c>
      <c r="I48" s="5">
        <f t="shared" si="15"/>
        <v>80719.90594968322</v>
      </c>
      <c r="J48" s="23"/>
      <c r="K48" s="23">
        <f t="shared" si="16"/>
        <v>97.779103145989069</v>
      </c>
      <c r="L48" s="23"/>
      <c r="M48" s="23">
        <f t="shared" si="6"/>
        <v>80817.685052829213</v>
      </c>
      <c r="N48" s="23">
        <f>J48+L48+Grade11!I48</f>
        <v>71781.459636668951</v>
      </c>
      <c r="O48" s="23">
        <f t="shared" si="19"/>
        <v>8909.7182603340134</v>
      </c>
      <c r="P48" s="23">
        <f t="shared" si="17"/>
        <v>20.763707116836287</v>
      </c>
      <c r="Q48" s="23"/>
    </row>
    <row r="49" spans="1:17" x14ac:dyDescent="0.2">
      <c r="A49" s="5">
        <v>58</v>
      </c>
      <c r="B49" s="1">
        <f t="shared" si="12"/>
        <v>2.6850638383899672</v>
      </c>
      <c r="C49" s="5">
        <f t="shared" si="13"/>
        <v>77012.453028064134</v>
      </c>
      <c r="D49" s="5">
        <f t="shared" si="14"/>
        <v>74494.542453913513</v>
      </c>
      <c r="E49" s="5">
        <f t="shared" si="1"/>
        <v>64994.542453913513</v>
      </c>
      <c r="F49" s="5">
        <f t="shared" si="2"/>
        <v>24571.922356594114</v>
      </c>
      <c r="G49" s="5">
        <f t="shared" si="3"/>
        <v>49922.620097319399</v>
      </c>
      <c r="H49" s="23">
        <f t="shared" si="18"/>
        <v>34020.97313462555</v>
      </c>
      <c r="I49" s="5">
        <f t="shared" si="15"/>
        <v>82548.733333425305</v>
      </c>
      <c r="J49" s="23"/>
      <c r="K49" s="23">
        <f t="shared" si="16"/>
        <v>99.845240194638805</v>
      </c>
      <c r="L49" s="23"/>
      <c r="M49" s="23">
        <f t="shared" si="6"/>
        <v>82648.578573619947</v>
      </c>
      <c r="N49" s="23">
        <f>J49+L49+Grade11!I49</f>
        <v>73385.036542585673</v>
      </c>
      <c r="O49" s="23">
        <f t="shared" si="19"/>
        <v>9133.852442599793</v>
      </c>
      <c r="P49" s="23">
        <f t="shared" si="17"/>
        <v>18.292831647988507</v>
      </c>
      <c r="Q49" s="23"/>
    </row>
    <row r="50" spans="1:17" x14ac:dyDescent="0.2">
      <c r="A50" s="5">
        <v>59</v>
      </c>
      <c r="B50" s="1">
        <f t="shared" si="12"/>
        <v>2.7521904343497163</v>
      </c>
      <c r="C50" s="5">
        <f t="shared" si="13"/>
        <v>78937.764353765742</v>
      </c>
      <c r="D50" s="5">
        <f t="shared" si="14"/>
        <v>76340.916015261348</v>
      </c>
      <c r="E50" s="5">
        <f t="shared" si="1"/>
        <v>66840.916015261348</v>
      </c>
      <c r="F50" s="5">
        <f t="shared" si="2"/>
        <v>25359.400680508967</v>
      </c>
      <c r="G50" s="5">
        <f t="shared" si="3"/>
        <v>50981.515334752381</v>
      </c>
      <c r="H50" s="23">
        <f t="shared" si="18"/>
        <v>34871.497462991189</v>
      </c>
      <c r="I50" s="5">
        <f t="shared" si="15"/>
        <v>84423.281401760934</v>
      </c>
      <c r="J50" s="23"/>
      <c r="K50" s="23">
        <f t="shared" si="16"/>
        <v>101.96303066950476</v>
      </c>
      <c r="L50" s="23"/>
      <c r="M50" s="23">
        <f t="shared" si="6"/>
        <v>84525.244432430438</v>
      </c>
      <c r="N50" s="23">
        <f>J50+L50+Grade11!I50</f>
        <v>75028.702871150308</v>
      </c>
      <c r="O50" s="23">
        <f t="shared" si="19"/>
        <v>9363.5899794222096</v>
      </c>
      <c r="P50" s="23">
        <f t="shared" si="17"/>
        <v>16.115929448443719</v>
      </c>
      <c r="Q50" s="23"/>
    </row>
    <row r="51" spans="1:17" x14ac:dyDescent="0.2">
      <c r="A51" s="5">
        <v>60</v>
      </c>
      <c r="B51" s="1">
        <f t="shared" si="12"/>
        <v>2.8209951952084591</v>
      </c>
      <c r="C51" s="5">
        <f t="shared" si="13"/>
        <v>80911.20846260988</v>
      </c>
      <c r="D51" s="5">
        <f t="shared" si="14"/>
        <v>78233.448915642875</v>
      </c>
      <c r="E51" s="5">
        <f t="shared" si="1"/>
        <v>68733.448915642875</v>
      </c>
      <c r="F51" s="5">
        <f t="shared" si="2"/>
        <v>26166.565962521687</v>
      </c>
      <c r="G51" s="5">
        <f t="shared" si="3"/>
        <v>52066.882953121189</v>
      </c>
      <c r="H51" s="23">
        <f t="shared" si="18"/>
        <v>35743.284899565966</v>
      </c>
      <c r="I51" s="5">
        <f t="shared" si="15"/>
        <v>86344.693171804945</v>
      </c>
      <c r="J51" s="23"/>
      <c r="K51" s="23">
        <f t="shared" si="16"/>
        <v>104.13376590624237</v>
      </c>
      <c r="L51" s="23"/>
      <c r="M51" s="23">
        <f t="shared" si="6"/>
        <v>86448.826937711186</v>
      </c>
      <c r="N51" s="23">
        <f>J51+L51+Grade11!I51</f>
        <v>76713.46085792908</v>
      </c>
      <c r="O51" s="23">
        <f t="shared" si="19"/>
        <v>9599.0709546651597</v>
      </c>
      <c r="P51" s="23">
        <f t="shared" si="17"/>
        <v>14.198033425937574</v>
      </c>
      <c r="Q51" s="23"/>
    </row>
    <row r="52" spans="1:17" x14ac:dyDescent="0.2">
      <c r="A52" s="5">
        <v>61</v>
      </c>
      <c r="B52" s="1">
        <f t="shared" si="12"/>
        <v>2.8915200750886707</v>
      </c>
      <c r="C52" s="5">
        <f t="shared" si="13"/>
        <v>82933.98867417514</v>
      </c>
      <c r="D52" s="5">
        <f t="shared" si="14"/>
        <v>80173.295138533955</v>
      </c>
      <c r="E52" s="5">
        <f t="shared" si="1"/>
        <v>70673.295138533955</v>
      </c>
      <c r="F52" s="5">
        <f t="shared" si="2"/>
        <v>26993.910376584732</v>
      </c>
      <c r="G52" s="5">
        <f t="shared" si="3"/>
        <v>53179.384761949223</v>
      </c>
      <c r="H52" s="23">
        <f t="shared" si="18"/>
        <v>36636.867022055114</v>
      </c>
      <c r="I52" s="5">
        <f t="shared" si="15"/>
        <v>88314.140236100066</v>
      </c>
      <c r="J52" s="23"/>
      <c r="K52" s="23">
        <f t="shared" si="16"/>
        <v>106.35876952389845</v>
      </c>
      <c r="L52" s="23"/>
      <c r="M52" s="23">
        <f t="shared" si="6"/>
        <v>88420.499005623962</v>
      </c>
      <c r="N52" s="23">
        <f>J52+L52+Grade11!I52</f>
        <v>78440.337794377279</v>
      </c>
      <c r="O52" s="23">
        <f t="shared" si="19"/>
        <v>9840.4389542892313</v>
      </c>
      <c r="P52" s="23">
        <f t="shared" si="17"/>
        <v>12.508334507531497</v>
      </c>
      <c r="Q52" s="23"/>
    </row>
    <row r="53" spans="1:17" x14ac:dyDescent="0.2">
      <c r="A53" s="5">
        <v>62</v>
      </c>
      <c r="B53" s="1">
        <f t="shared" si="12"/>
        <v>2.9638080769658868</v>
      </c>
      <c r="C53" s="5">
        <f t="shared" si="13"/>
        <v>85007.338391029494</v>
      </c>
      <c r="D53" s="5">
        <f t="shared" si="14"/>
        <v>82161.637516997289</v>
      </c>
      <c r="E53" s="5">
        <f t="shared" si="1"/>
        <v>72661.637516997289</v>
      </c>
      <c r="F53" s="5">
        <f t="shared" si="2"/>
        <v>27841.938400999345</v>
      </c>
      <c r="G53" s="5">
        <f t="shared" si="3"/>
        <v>54319.699115997944</v>
      </c>
      <c r="H53" s="23">
        <f t="shared" si="18"/>
        <v>37552.788697606484</v>
      </c>
      <c r="I53" s="5">
        <f t="shared" si="15"/>
        <v>90332.823477002559</v>
      </c>
      <c r="J53" s="23"/>
      <c r="K53" s="23">
        <f t="shared" si="16"/>
        <v>108.6393982319959</v>
      </c>
      <c r="L53" s="23"/>
      <c r="M53" s="23">
        <f t="shared" si="6"/>
        <v>90441.46287523456</v>
      </c>
      <c r="N53" s="23">
        <f>J53+L53+Grade11!I53</f>
        <v>80210.386654236732</v>
      </c>
      <c r="O53" s="23">
        <f t="shared" si="19"/>
        <v>10087.841153903852</v>
      </c>
      <c r="P53" s="23">
        <f t="shared" si="17"/>
        <v>11.019687367901883</v>
      </c>
      <c r="Q53" s="23"/>
    </row>
    <row r="54" spans="1:17" x14ac:dyDescent="0.2">
      <c r="A54" s="5">
        <v>63</v>
      </c>
      <c r="B54" s="1">
        <f t="shared" si="12"/>
        <v>3.0379032788900342</v>
      </c>
      <c r="C54" s="5">
        <f t="shared" si="13"/>
        <v>87132.521850805235</v>
      </c>
      <c r="D54" s="5">
        <f t="shared" si="14"/>
        <v>84199.688454922216</v>
      </c>
      <c r="E54" s="5">
        <f t="shared" si="1"/>
        <v>74699.688454922216</v>
      </c>
      <c r="F54" s="5">
        <f t="shared" si="2"/>
        <v>28711.167126024324</v>
      </c>
      <c r="G54" s="5">
        <f t="shared" si="3"/>
        <v>55488.521328897892</v>
      </c>
      <c r="H54" s="23">
        <f t="shared" si="18"/>
        <v>38491.608415046649</v>
      </c>
      <c r="I54" s="5">
        <f t="shared" si="15"/>
        <v>92401.973798927618</v>
      </c>
      <c r="J54" s="23"/>
      <c r="K54" s="23">
        <f t="shared" si="16"/>
        <v>110.97704265779579</v>
      </c>
      <c r="L54" s="23"/>
      <c r="M54" s="23">
        <f t="shared" si="6"/>
        <v>92512.950841585407</v>
      </c>
      <c r="N54" s="23">
        <f>J54+L54+Grade11!I54</f>
        <v>82024.686735592622</v>
      </c>
      <c r="O54" s="23">
        <f t="shared" si="19"/>
        <v>10341.428408508893</v>
      </c>
      <c r="P54" s="23">
        <f t="shared" si="17"/>
        <v>9.7081748889627448</v>
      </c>
      <c r="Q54" s="23"/>
    </row>
    <row r="55" spans="1:17" x14ac:dyDescent="0.2">
      <c r="A55" s="5">
        <v>64</v>
      </c>
      <c r="B55" s="1">
        <f t="shared" si="12"/>
        <v>3.1138508608622844</v>
      </c>
      <c r="C55" s="5">
        <f t="shared" si="13"/>
        <v>89310.834897075343</v>
      </c>
      <c r="D55" s="5">
        <f t="shared" si="14"/>
        <v>86288.690666295253</v>
      </c>
      <c r="E55" s="5">
        <f t="shared" si="1"/>
        <v>76788.690666295253</v>
      </c>
      <c r="F55" s="5">
        <f t="shared" si="2"/>
        <v>29602.126569174925</v>
      </c>
      <c r="G55" s="5">
        <f t="shared" si="3"/>
        <v>56686.564097120325</v>
      </c>
      <c r="H55" s="23">
        <f t="shared" si="18"/>
        <v>39453.898625422808</v>
      </c>
      <c r="I55" s="5">
        <f t="shared" si="15"/>
        <v>94522.852878900798</v>
      </c>
      <c r="J55" s="23"/>
      <c r="K55" s="23">
        <f t="shared" si="16"/>
        <v>113.37312819424065</v>
      </c>
      <c r="L55" s="23"/>
      <c r="M55" s="23">
        <f t="shared" si="6"/>
        <v>94636.226007095043</v>
      </c>
      <c r="N55" s="23">
        <f>J55+L55+Grade11!I55</f>
        <v>83884.344318982447</v>
      </c>
      <c r="O55" s="23">
        <f t="shared" si="19"/>
        <v>10601.355344479014</v>
      </c>
      <c r="P55" s="23">
        <f t="shared" si="17"/>
        <v>8.552724375467939</v>
      </c>
      <c r="Q55" s="23"/>
    </row>
    <row r="56" spans="1:17" x14ac:dyDescent="0.2">
      <c r="A56" s="5">
        <v>65</v>
      </c>
      <c r="B56" s="1">
        <f t="shared" si="12"/>
        <v>3.1916971323838421</v>
      </c>
      <c r="C56" s="5">
        <f t="shared" si="13"/>
        <v>91543.605769502246</v>
      </c>
      <c r="D56" s="5">
        <f t="shared" si="14"/>
        <v>88429.917932952652</v>
      </c>
      <c r="E56" s="5">
        <f t="shared" si="1"/>
        <v>78929.917932952652</v>
      </c>
      <c r="F56" s="5">
        <f t="shared" si="2"/>
        <v>30515.359998404307</v>
      </c>
      <c r="G56" s="5">
        <f t="shared" si="3"/>
        <v>57914.557934548342</v>
      </c>
      <c r="H56" s="23">
        <f t="shared" si="18"/>
        <v>40440.24609105839</v>
      </c>
      <c r="I56" s="5">
        <f t="shared" si="15"/>
        <v>96696.753935873334</v>
      </c>
      <c r="J56" s="23"/>
      <c r="K56" s="23">
        <f t="shared" si="16"/>
        <v>115.82911586909668</v>
      </c>
      <c r="L56" s="23"/>
      <c r="M56" s="23">
        <f t="shared" si="6"/>
        <v>96812.583051742433</v>
      </c>
      <c r="N56" s="23">
        <f>J56+L56+Grade11!I56</f>
        <v>85790.493341957001</v>
      </c>
      <c r="O56" s="23">
        <f t="shared" si="19"/>
        <v>10867.780453848434</v>
      </c>
      <c r="P56" s="23">
        <f t="shared" si="17"/>
        <v>7.5347693792146542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115.82911586909668</v>
      </c>
      <c r="L57" s="23"/>
      <c r="M57" s="23">
        <f t="shared" si="6"/>
        <v>115.82911586909668</v>
      </c>
      <c r="N57" s="23">
        <f>J57+L57+Grade11!I57</f>
        <v>0</v>
      </c>
      <c r="O57" s="23">
        <f t="shared" si="19"/>
        <v>114.20750824692932</v>
      </c>
      <c r="P57" s="23">
        <f t="shared" si="17"/>
        <v>6.8047125973087902E-2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115.82911586909668</v>
      </c>
      <c r="L58" s="23"/>
      <c r="M58" s="23">
        <f t="shared" si="6"/>
        <v>115.82911586909668</v>
      </c>
      <c r="N58" s="23">
        <f>J58+L58+Grade11!I58</f>
        <v>0</v>
      </c>
      <c r="O58" s="23">
        <f t="shared" si="19"/>
        <v>114.20750824692932</v>
      </c>
      <c r="P58" s="23">
        <f t="shared" si="17"/>
        <v>5.8478444250725299E-2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115.82911586909668</v>
      </c>
      <c r="L59" s="23"/>
      <c r="M59" s="23">
        <f t="shared" si="6"/>
        <v>115.82911586909668</v>
      </c>
      <c r="N59" s="23">
        <f>J59+L59+Grade11!I59</f>
        <v>0</v>
      </c>
      <c r="O59" s="23">
        <f t="shared" si="19"/>
        <v>114.20750824692932</v>
      </c>
      <c r="P59" s="23">
        <f t="shared" si="17"/>
        <v>5.0255295768665706E-2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115.82911586909668</v>
      </c>
      <c r="L60" s="23"/>
      <c r="M60" s="23">
        <f t="shared" si="6"/>
        <v>115.82911586909668</v>
      </c>
      <c r="N60" s="23">
        <f>J60+L60+Grade11!I60</f>
        <v>0</v>
      </c>
      <c r="O60" s="23">
        <f t="shared" si="19"/>
        <v>114.20750824692932</v>
      </c>
      <c r="P60" s="23">
        <f t="shared" si="17"/>
        <v>4.3188473721490026E-2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115.82911586909668</v>
      </c>
      <c r="L61" s="23"/>
      <c r="M61" s="23">
        <f t="shared" si="6"/>
        <v>115.82911586909668</v>
      </c>
      <c r="N61" s="23">
        <f>J61+L61+Grade11!I61</f>
        <v>0</v>
      </c>
      <c r="O61" s="23">
        <f t="shared" si="19"/>
        <v>114.20750824692932</v>
      </c>
      <c r="P61" s="23">
        <f t="shared" si="17"/>
        <v>3.711537727243501E-2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115.82911586909668</v>
      </c>
      <c r="L62" s="23"/>
      <c r="M62" s="23">
        <f t="shared" si="6"/>
        <v>115.82911586909668</v>
      </c>
      <c r="N62" s="23">
        <f>J62+L62+Grade11!I62</f>
        <v>0</v>
      </c>
      <c r="O62" s="23">
        <f t="shared" si="19"/>
        <v>114.20750824692932</v>
      </c>
      <c r="P62" s="23">
        <f t="shared" si="17"/>
        <v>3.1896270263186761E-2</v>
      </c>
      <c r="Q62" s="23"/>
    </row>
    <row r="63" spans="1:17" x14ac:dyDescent="0.2">
      <c r="A63" s="5">
        <v>72</v>
      </c>
      <c r="H63" s="22"/>
      <c r="J63" s="23"/>
      <c r="K63" s="23">
        <f>0.002*G56</f>
        <v>115.82911586909668</v>
      </c>
      <c r="L63" s="23"/>
      <c r="M63" s="23">
        <f t="shared" si="6"/>
        <v>115.82911586909668</v>
      </c>
      <c r="N63" s="23">
        <f>J63+L63+Grade11!I63</f>
        <v>0</v>
      </c>
      <c r="O63" s="23">
        <f t="shared" si="19"/>
        <v>114.20750824692932</v>
      </c>
      <c r="P63" s="23">
        <f t="shared" si="17"/>
        <v>2.7411066018122845E-2</v>
      </c>
      <c r="Q63" s="23"/>
    </row>
    <row r="64" spans="1:17" x14ac:dyDescent="0.2">
      <c r="A64" s="5">
        <v>73</v>
      </c>
      <c r="H64" s="22"/>
      <c r="J64" s="23"/>
      <c r="K64" s="23">
        <f>0.002*G56</f>
        <v>115.82911586909668</v>
      </c>
      <c r="L64" s="23"/>
      <c r="M64" s="23">
        <f t="shared" si="6"/>
        <v>115.82911586909668</v>
      </c>
      <c r="N64" s="23">
        <f>J64+L64+Grade11!I64</f>
        <v>0</v>
      </c>
      <c r="O64" s="23">
        <f t="shared" si="19"/>
        <v>114.20750824692932</v>
      </c>
      <c r="P64" s="23">
        <f t="shared" si="17"/>
        <v>2.3556564264414399E-2</v>
      </c>
      <c r="Q64" s="23"/>
    </row>
    <row r="65" spans="1:17" x14ac:dyDescent="0.2">
      <c r="A65" s="5">
        <v>74</v>
      </c>
      <c r="H65" s="22"/>
      <c r="J65" s="23"/>
      <c r="K65" s="23">
        <f>0.002*G56</f>
        <v>115.82911586909668</v>
      </c>
      <c r="L65" s="23"/>
      <c r="M65" s="23">
        <f t="shared" si="6"/>
        <v>115.82911586909668</v>
      </c>
      <c r="N65" s="23">
        <f>J65+L65+Grade11!I65</f>
        <v>0</v>
      </c>
      <c r="O65" s="23">
        <f t="shared" si="19"/>
        <v>114.20750824692932</v>
      </c>
      <c r="P65" s="23">
        <f t="shared" si="17"/>
        <v>2.0244076592154617E-2</v>
      </c>
      <c r="Q65" s="23"/>
    </row>
    <row r="66" spans="1:17" x14ac:dyDescent="0.2">
      <c r="A66" s="5">
        <v>75</v>
      </c>
      <c r="H66" s="22"/>
      <c r="J66" s="23"/>
      <c r="K66" s="23">
        <f>0.002*G56</f>
        <v>115.82911586909668</v>
      </c>
      <c r="L66" s="23"/>
      <c r="M66" s="23">
        <f t="shared" si="6"/>
        <v>115.82911586909668</v>
      </c>
      <c r="N66" s="23">
        <f>J66+L66+Grade11!I66</f>
        <v>0</v>
      </c>
      <c r="O66" s="23">
        <f t="shared" si="19"/>
        <v>114.20750824692932</v>
      </c>
      <c r="P66" s="23">
        <f t="shared" si="17"/>
        <v>1.7397385818615274E-2</v>
      </c>
      <c r="Q66" s="23"/>
    </row>
    <row r="67" spans="1:17" x14ac:dyDescent="0.2">
      <c r="A67" s="5">
        <v>76</v>
      </c>
      <c r="H67" s="22"/>
      <c r="J67" s="23"/>
      <c r="K67" s="23">
        <f>0.002*G56</f>
        <v>115.82911586909668</v>
      </c>
      <c r="L67" s="23"/>
      <c r="M67" s="23">
        <f t="shared" si="6"/>
        <v>115.82911586909668</v>
      </c>
      <c r="N67" s="23">
        <f>J67+L67+Grade11!I67</f>
        <v>0</v>
      </c>
      <c r="O67" s="23">
        <f t="shared" si="19"/>
        <v>114.20750824692932</v>
      </c>
      <c r="P67" s="23">
        <f t="shared" si="17"/>
        <v>1.495099230354879E-2</v>
      </c>
      <c r="Q67" s="23"/>
    </row>
    <row r="68" spans="1:17" x14ac:dyDescent="0.2">
      <c r="A68" s="5">
        <v>77</v>
      </c>
      <c r="H68" s="22"/>
      <c r="J68" s="23"/>
      <c r="K68" s="23">
        <f>0.002*G56</f>
        <v>115.82911586909668</v>
      </c>
      <c r="L68" s="23"/>
      <c r="M68" s="23">
        <f t="shared" si="6"/>
        <v>115.82911586909668</v>
      </c>
      <c r="N68" s="23">
        <f>J68+L68+Grade11!I68</f>
        <v>0</v>
      </c>
      <c r="O68" s="23">
        <f t="shared" si="19"/>
        <v>114.20750824692932</v>
      </c>
      <c r="P68" s="23">
        <f t="shared" si="17"/>
        <v>1.2848606864923048E-2</v>
      </c>
      <c r="Q68" s="23"/>
    </row>
    <row r="69" spans="1:17" x14ac:dyDescent="0.2">
      <c r="A69" s="5">
        <v>78</v>
      </c>
      <c r="H69" s="22"/>
      <c r="J69" s="23"/>
      <c r="K69" s="23">
        <f>0.002*G56+0.2*G56</f>
        <v>11698.740702778767</v>
      </c>
      <c r="L69" s="23"/>
      <c r="M69" s="23">
        <f t="shared" si="6"/>
        <v>11698.740702778767</v>
      </c>
      <c r="N69" s="23">
        <f>J69+L69+Grade11!I69</f>
        <v>0</v>
      </c>
      <c r="O69" s="23">
        <f t="shared" si="19"/>
        <v>11534.958332939865</v>
      </c>
      <c r="P69" s="23">
        <f>O69/return^(A69-startage+1)</f>
        <v>1.1152274174702383</v>
      </c>
      <c r="Q69" s="23"/>
    </row>
    <row r="70" spans="1:17" x14ac:dyDescent="0.2">
      <c r="A70" s="5">
        <v>79</v>
      </c>
      <c r="H70" s="22"/>
      <c r="P70" s="23">
        <f>SUM(P5:P69)</f>
        <v>4.0439918080892312E-10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N9" sqref="N9:N6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Meta!A7+6</f>
        <v>19</v>
      </c>
      <c r="C2" s="8">
        <f>Meta!B7</f>
        <v>56457</v>
      </c>
      <c r="D2" s="8">
        <f>Meta!C7</f>
        <v>24807</v>
      </c>
      <c r="E2" s="1">
        <f>Meta!D7</f>
        <v>0.04</v>
      </c>
      <c r="F2" s="1">
        <f>Meta!H7</f>
        <v>1.8652741552202943</v>
      </c>
      <c r="G2" s="1">
        <f>Meta!E7</f>
        <v>0.90300000000000002</v>
      </c>
      <c r="H2" s="1">
        <f>Meta!F7</f>
        <v>1</v>
      </c>
      <c r="I2" s="1">
        <f>Meta!D6</f>
        <v>4.1000000000000002E-2</v>
      </c>
      <c r="J2" s="14"/>
      <c r="K2" s="13">
        <f>IRR(O5:O69)+1</f>
        <v>1.030575248694499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C6" s="5"/>
      <c r="D6" s="5"/>
      <c r="E6" s="5"/>
      <c r="F6" s="5"/>
      <c r="G6" s="5"/>
      <c r="H6" s="23"/>
      <c r="I6" s="5"/>
      <c r="J6" s="23"/>
      <c r="K6" s="23"/>
      <c r="L6" s="23"/>
      <c r="M6" s="23"/>
      <c r="N6" s="23"/>
      <c r="O6" s="23"/>
      <c r="P6" s="23"/>
      <c r="Q6" s="23"/>
    </row>
    <row r="7" spans="1:17" x14ac:dyDescent="0.2">
      <c r="A7" s="5">
        <v>16</v>
      </c>
      <c r="C7" s="5"/>
      <c r="D7" s="5"/>
      <c r="E7" s="5"/>
      <c r="F7" s="5"/>
      <c r="G7" s="5"/>
      <c r="H7" s="23"/>
      <c r="I7" s="5"/>
      <c r="J7" s="23"/>
      <c r="K7" s="23"/>
      <c r="L7" s="23"/>
      <c r="M7" s="23"/>
      <c r="N7" s="23"/>
      <c r="O7" s="23"/>
      <c r="P7" s="23"/>
      <c r="Q7" s="23"/>
    </row>
    <row r="8" spans="1:17" x14ac:dyDescent="0.2">
      <c r="A8" s="5">
        <v>17</v>
      </c>
      <c r="C8" s="5"/>
      <c r="D8" s="5"/>
      <c r="E8" s="5"/>
      <c r="F8" s="5"/>
      <c r="G8" s="5"/>
      <c r="H8" s="23"/>
      <c r="I8" s="5"/>
      <c r="J8" s="23"/>
      <c r="K8" s="23"/>
      <c r="L8" s="23"/>
      <c r="M8" s="23"/>
      <c r="N8" s="23"/>
      <c r="O8" s="23"/>
      <c r="P8" s="23"/>
      <c r="Q8" s="23"/>
    </row>
    <row r="9" spans="1:17" x14ac:dyDescent="0.2">
      <c r="A9" s="5">
        <v>18</v>
      </c>
      <c r="B9" s="1">
        <v>1</v>
      </c>
      <c r="C9" s="5">
        <f>0.1*Grade12!C9</f>
        <v>2868.1795913739907</v>
      </c>
      <c r="D9" s="5">
        <f t="shared" ref="D9:D36" si="0">IF(A9&lt;startage,1,0)*(C9*(1-initialunempprob))+IF(A9=startage,1,0)*(C9*(1-unempprob))+IF(A9&gt;startage,1,0)*(C9*(1-unempprob)+unempprob*300*52)</f>
        <v>2750.5842281276568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210.41969345176574</v>
      </c>
      <c r="G9" s="5">
        <f t="shared" ref="G9:G56" si="3">D9-F9</f>
        <v>2540.164534675891</v>
      </c>
      <c r="H9" s="23">
        <f>0.1*Grade12!H9</f>
        <v>1267.0452243334892</v>
      </c>
      <c r="I9" s="5">
        <f t="shared" ref="I9:I36" si="4">G9+IF(A9&lt;startage,1,0)*(H9*(1-initialunempprob))+IF(A9&gt;=startage,1,0)*(H9*(1-unempprob))</f>
        <v>3755.260904811707</v>
      </c>
      <c r="J9" s="23">
        <f>0.05*feel*Grade12!G9</f>
        <v>298.5525868701568</v>
      </c>
      <c r="K9" s="23">
        <f t="shared" ref="K9:K36" si="5">IF(A9&gt;=startage,1,0)*0.002*G9</f>
        <v>0</v>
      </c>
      <c r="L9" s="23">
        <f>coltuition</f>
        <v>3662</v>
      </c>
      <c r="M9" s="23">
        <f t="shared" ref="M9:M69" si="6">I9+K9</f>
        <v>3755.260904811707</v>
      </c>
      <c r="N9" s="23">
        <f>J9+L9+Grade12!I9</f>
        <v>37436.701064668086</v>
      </c>
      <c r="O9" s="23">
        <f t="shared" ref="O9:O40" si="7">IF(A9&lt;startage,1,0)*(M9-N9)+IF(A9&gt;=startage,1,0)*(completionprob*(part*(I9-N9)+K9))</f>
        <v>-33681.440159856378</v>
      </c>
      <c r="P9" s="23">
        <f t="shared" ref="P9:P36" si="8">O9/return^(A9-startage+1)</f>
        <v>-33681.440159856378</v>
      </c>
      <c r="Q9" s="23"/>
    </row>
    <row r="10" spans="1:17" x14ac:dyDescent="0.2">
      <c r="A10" s="5">
        <v>19</v>
      </c>
      <c r="B10" s="1">
        <f t="shared" ref="B10:B36" si="9">(1+experiencepremium)^(A10-startage)</f>
        <v>1</v>
      </c>
      <c r="C10" s="5">
        <f t="shared" ref="C10:C36" si="10">pretaxincome*B10/expnorm</f>
        <v>30267.400554495038</v>
      </c>
      <c r="D10" s="5">
        <f t="shared" si="0"/>
        <v>29056.704532315234</v>
      </c>
      <c r="E10" s="5">
        <f t="shared" si="1"/>
        <v>19556.704532315234</v>
      </c>
      <c r="F10" s="5">
        <f t="shared" si="2"/>
        <v>6687.0140298009246</v>
      </c>
      <c r="G10" s="5">
        <f t="shared" si="3"/>
        <v>22369.69050251431</v>
      </c>
      <c r="H10" s="23">
        <f t="shared" ref="H10:H37" si="11">benefits*B10/expnorm</f>
        <v>13299.385471338514</v>
      </c>
      <c r="I10" s="5">
        <f t="shared" si="4"/>
        <v>35137.100554999284</v>
      </c>
      <c r="J10" s="23"/>
      <c r="K10" s="23">
        <f t="shared" si="5"/>
        <v>44.739381005028619</v>
      </c>
      <c r="L10" s="23"/>
      <c r="M10" s="23">
        <f t="shared" si="6"/>
        <v>35181.839936004311</v>
      </c>
      <c r="N10" s="23">
        <f>J10+L10+Grade12!I10</f>
        <v>34673.822789742873</v>
      </c>
      <c r="O10" s="23">
        <f t="shared" si="7"/>
        <v>458.73948307407994</v>
      </c>
      <c r="P10" s="23">
        <f t="shared" si="8"/>
        <v>445.1295367855933</v>
      </c>
      <c r="Q10" s="23"/>
    </row>
    <row r="11" spans="1:17" x14ac:dyDescent="0.2">
      <c r="A11" s="5">
        <v>20</v>
      </c>
      <c r="B11" s="1">
        <f t="shared" si="9"/>
        <v>1.0249999999999999</v>
      </c>
      <c r="C11" s="5">
        <f t="shared" si="10"/>
        <v>31024.085568357412</v>
      </c>
      <c r="D11" s="5">
        <f t="shared" si="0"/>
        <v>30407.122145623114</v>
      </c>
      <c r="E11" s="5">
        <f t="shared" si="1"/>
        <v>20907.122145623114</v>
      </c>
      <c r="F11" s="5">
        <f t="shared" si="2"/>
        <v>7127.9253805459466</v>
      </c>
      <c r="G11" s="5">
        <f t="shared" si="3"/>
        <v>23279.196765077169</v>
      </c>
      <c r="H11" s="23">
        <f t="shared" si="11"/>
        <v>13631.870108121975</v>
      </c>
      <c r="I11" s="5">
        <f t="shared" si="4"/>
        <v>36365.792068874267</v>
      </c>
      <c r="J11" s="23"/>
      <c r="K11" s="23">
        <f t="shared" si="5"/>
        <v>46.558393530154341</v>
      </c>
      <c r="L11" s="23"/>
      <c r="M11" s="23">
        <f t="shared" si="6"/>
        <v>36412.350462404422</v>
      </c>
      <c r="N11" s="23">
        <f>J11+L11+Grade12!I11</f>
        <v>35459.899094486442</v>
      </c>
      <c r="O11" s="23">
        <f t="shared" si="7"/>
        <v>860.0635852299356</v>
      </c>
      <c r="P11" s="23">
        <f t="shared" si="8"/>
        <v>809.78764156656155</v>
      </c>
      <c r="Q11" s="23"/>
    </row>
    <row r="12" spans="1:17" x14ac:dyDescent="0.2">
      <c r="A12" s="5">
        <v>21</v>
      </c>
      <c r="B12" s="1">
        <f t="shared" si="9"/>
        <v>1.0506249999999999</v>
      </c>
      <c r="C12" s="5">
        <f t="shared" si="10"/>
        <v>31799.687707566347</v>
      </c>
      <c r="D12" s="5">
        <f t="shared" si="0"/>
        <v>31151.700199263691</v>
      </c>
      <c r="E12" s="5">
        <f t="shared" si="1"/>
        <v>21651.700199263691</v>
      </c>
      <c r="F12" s="5">
        <f t="shared" si="2"/>
        <v>7371.0301150595951</v>
      </c>
      <c r="G12" s="5">
        <f t="shared" si="3"/>
        <v>23780.670084204095</v>
      </c>
      <c r="H12" s="23">
        <f t="shared" si="11"/>
        <v>13972.666860825024</v>
      </c>
      <c r="I12" s="5">
        <f t="shared" si="4"/>
        <v>37194.430270596116</v>
      </c>
      <c r="J12" s="23"/>
      <c r="K12" s="23">
        <f t="shared" si="5"/>
        <v>47.561340168408194</v>
      </c>
      <c r="L12" s="23"/>
      <c r="M12" s="23">
        <f t="shared" si="6"/>
        <v>37241.991610764526</v>
      </c>
      <c r="N12" s="23">
        <f>J12+L12+Grade12!I12</f>
        <v>36265.627306848604</v>
      </c>
      <c r="O12" s="23">
        <f t="shared" si="7"/>
        <v>881.65696643607589</v>
      </c>
      <c r="P12" s="23">
        <f t="shared" si="8"/>
        <v>805.49068052743735</v>
      </c>
      <c r="Q12" s="23"/>
    </row>
    <row r="13" spans="1:17" x14ac:dyDescent="0.2">
      <c r="A13" s="5">
        <v>22</v>
      </c>
      <c r="B13" s="1">
        <f t="shared" si="9"/>
        <v>1.0768906249999999</v>
      </c>
      <c r="C13" s="5">
        <f t="shared" si="10"/>
        <v>32594.679900255505</v>
      </c>
      <c r="D13" s="5">
        <f t="shared" si="0"/>
        <v>31914.892704245285</v>
      </c>
      <c r="E13" s="5">
        <f t="shared" si="1"/>
        <v>22414.892704245285</v>
      </c>
      <c r="F13" s="5">
        <f t="shared" si="2"/>
        <v>7620.2124679360859</v>
      </c>
      <c r="G13" s="5">
        <f t="shared" si="3"/>
        <v>24294.680236309199</v>
      </c>
      <c r="H13" s="23">
        <f t="shared" si="11"/>
        <v>14321.983532345648</v>
      </c>
      <c r="I13" s="5">
        <f t="shared" si="4"/>
        <v>38043.784427361024</v>
      </c>
      <c r="J13" s="23"/>
      <c r="K13" s="23">
        <f t="shared" si="5"/>
        <v>48.589360472618402</v>
      </c>
      <c r="L13" s="23"/>
      <c r="M13" s="23">
        <f t="shared" si="6"/>
        <v>38092.37378783364</v>
      </c>
      <c r="N13" s="23">
        <f>J13+L13+Grade12!I13</f>
        <v>37091.498724519814</v>
      </c>
      <c r="O13" s="23">
        <f t="shared" si="7"/>
        <v>903.79018217238786</v>
      </c>
      <c r="P13" s="23">
        <f t="shared" si="8"/>
        <v>801.21447734554704</v>
      </c>
      <c r="Q13" s="23"/>
    </row>
    <row r="14" spans="1:17" x14ac:dyDescent="0.2">
      <c r="A14" s="5">
        <v>23</v>
      </c>
      <c r="B14" s="1">
        <f t="shared" si="9"/>
        <v>1.1038128906249998</v>
      </c>
      <c r="C14" s="5">
        <f t="shared" si="10"/>
        <v>33409.546897761888</v>
      </c>
      <c r="D14" s="5">
        <f t="shared" si="0"/>
        <v>32697.165021851411</v>
      </c>
      <c r="E14" s="5">
        <f t="shared" si="1"/>
        <v>23197.165021851411</v>
      </c>
      <c r="F14" s="5">
        <f t="shared" si="2"/>
        <v>7875.6243796344861</v>
      </c>
      <c r="G14" s="5">
        <f t="shared" si="3"/>
        <v>24821.540642216925</v>
      </c>
      <c r="H14" s="23">
        <f t="shared" si="11"/>
        <v>14680.033120654289</v>
      </c>
      <c r="I14" s="5">
        <f t="shared" si="4"/>
        <v>38914.372438045044</v>
      </c>
      <c r="J14" s="23"/>
      <c r="K14" s="23">
        <f t="shared" si="5"/>
        <v>49.643081284433855</v>
      </c>
      <c r="L14" s="23"/>
      <c r="M14" s="23">
        <f t="shared" si="6"/>
        <v>38964.015519329478</v>
      </c>
      <c r="N14" s="23">
        <f>J14+L14+Grade12!I14</f>
        <v>37938.016927632809</v>
      </c>
      <c r="O14" s="23">
        <f t="shared" si="7"/>
        <v>926.47672830209228</v>
      </c>
      <c r="P14" s="23">
        <f t="shared" si="8"/>
        <v>796.95899353908624</v>
      </c>
      <c r="Q14" s="23"/>
    </row>
    <row r="15" spans="1:17" x14ac:dyDescent="0.2">
      <c r="A15" s="5">
        <v>24</v>
      </c>
      <c r="B15" s="1">
        <f t="shared" si="9"/>
        <v>1.1314082128906247</v>
      </c>
      <c r="C15" s="5">
        <f t="shared" si="10"/>
        <v>34244.785570205931</v>
      </c>
      <c r="D15" s="5">
        <f t="shared" si="0"/>
        <v>33498.994147397694</v>
      </c>
      <c r="E15" s="5">
        <f t="shared" si="1"/>
        <v>23998.994147397694</v>
      </c>
      <c r="F15" s="5">
        <f t="shared" si="2"/>
        <v>8137.4215891253471</v>
      </c>
      <c r="G15" s="5">
        <f t="shared" si="3"/>
        <v>25361.572558272346</v>
      </c>
      <c r="H15" s="23">
        <f t="shared" si="11"/>
        <v>15047.033948670645</v>
      </c>
      <c r="I15" s="5">
        <f t="shared" si="4"/>
        <v>39806.725148996164</v>
      </c>
      <c r="J15" s="23"/>
      <c r="K15" s="23">
        <f t="shared" si="5"/>
        <v>50.723145116544693</v>
      </c>
      <c r="L15" s="23"/>
      <c r="M15" s="23">
        <f t="shared" si="6"/>
        <v>39857.448294112706</v>
      </c>
      <c r="N15" s="23">
        <f>J15+L15+Grade12!I15</f>
        <v>38805.69808582362</v>
      </c>
      <c r="O15" s="23">
        <f t="shared" si="7"/>
        <v>949.73043808504656</v>
      </c>
      <c r="P15" s="23">
        <f t="shared" si="8"/>
        <v>792.72418864452823</v>
      </c>
      <c r="Q15" s="23"/>
    </row>
    <row r="16" spans="1:17" x14ac:dyDescent="0.2">
      <c r="A16" s="5">
        <v>25</v>
      </c>
      <c r="B16" s="1">
        <f t="shared" si="9"/>
        <v>1.1596934182128902</v>
      </c>
      <c r="C16" s="5">
        <f t="shared" si="10"/>
        <v>35100.905209461074</v>
      </c>
      <c r="D16" s="5">
        <f t="shared" si="0"/>
        <v>34320.869001082632</v>
      </c>
      <c r="E16" s="5">
        <f t="shared" si="1"/>
        <v>24820.869001082632</v>
      </c>
      <c r="F16" s="5">
        <f t="shared" si="2"/>
        <v>8405.7637288534788</v>
      </c>
      <c r="G16" s="5">
        <f t="shared" si="3"/>
        <v>25915.105272229153</v>
      </c>
      <c r="H16" s="23">
        <f t="shared" si="11"/>
        <v>15423.20979738741</v>
      </c>
      <c r="I16" s="5">
        <f t="shared" si="4"/>
        <v>40721.386677721064</v>
      </c>
      <c r="J16" s="23"/>
      <c r="K16" s="23">
        <f t="shared" si="5"/>
        <v>51.830210544458311</v>
      </c>
      <c r="L16" s="23"/>
      <c r="M16" s="23">
        <f t="shared" si="6"/>
        <v>40773.216888265524</v>
      </c>
      <c r="N16" s="23">
        <f>J16+L16+Grade12!I16</f>
        <v>39695.071272969217</v>
      </c>
      <c r="O16" s="23">
        <f t="shared" si="7"/>
        <v>973.56549061256419</v>
      </c>
      <c r="P16" s="23">
        <f t="shared" si="8"/>
        <v>788.51002029223332</v>
      </c>
      <c r="Q16" s="23"/>
    </row>
    <row r="17" spans="1:17" x14ac:dyDescent="0.2">
      <c r="A17" s="5">
        <v>26</v>
      </c>
      <c r="B17" s="1">
        <f t="shared" si="9"/>
        <v>1.1886857536682125</v>
      </c>
      <c r="C17" s="5">
        <f t="shared" si="10"/>
        <v>35978.427839697608</v>
      </c>
      <c r="D17" s="5">
        <f t="shared" si="0"/>
        <v>35163.290726109699</v>
      </c>
      <c r="E17" s="5">
        <f t="shared" si="1"/>
        <v>25663.290726109699</v>
      </c>
      <c r="F17" s="5">
        <f t="shared" si="2"/>
        <v>8680.8144220748163</v>
      </c>
      <c r="G17" s="5">
        <f t="shared" si="3"/>
        <v>26482.476304034884</v>
      </c>
      <c r="H17" s="23">
        <f t="shared" si="11"/>
        <v>15808.790042322096</v>
      </c>
      <c r="I17" s="5">
        <f t="shared" si="4"/>
        <v>41658.9147446641</v>
      </c>
      <c r="J17" s="23"/>
      <c r="K17" s="23">
        <f t="shared" si="5"/>
        <v>52.964952608069773</v>
      </c>
      <c r="L17" s="23"/>
      <c r="M17" s="23">
        <f t="shared" si="6"/>
        <v>41711.879697272168</v>
      </c>
      <c r="N17" s="23">
        <f>J17+L17+Grade12!I17</f>
        <v>40606.678789793441</v>
      </c>
      <c r="O17" s="23">
        <f t="shared" si="7"/>
        <v>997.99641945329211</v>
      </c>
      <c r="P17" s="23">
        <f t="shared" si="8"/>
        <v>784.31644427988022</v>
      </c>
      <c r="Q17" s="23"/>
    </row>
    <row r="18" spans="1:17" x14ac:dyDescent="0.2">
      <c r="A18" s="5">
        <v>27</v>
      </c>
      <c r="B18" s="1">
        <f t="shared" si="9"/>
        <v>1.2184028975099177</v>
      </c>
      <c r="C18" s="5">
        <f t="shared" si="10"/>
        <v>36877.888535690043</v>
      </c>
      <c r="D18" s="5">
        <f t="shared" si="0"/>
        <v>36026.772994262443</v>
      </c>
      <c r="E18" s="5">
        <f t="shared" si="1"/>
        <v>26526.772994262443</v>
      </c>
      <c r="F18" s="5">
        <f t="shared" si="2"/>
        <v>8962.7413826266875</v>
      </c>
      <c r="G18" s="5">
        <f t="shared" si="3"/>
        <v>27064.031611635757</v>
      </c>
      <c r="H18" s="23">
        <f t="shared" si="11"/>
        <v>16204.009793380146</v>
      </c>
      <c r="I18" s="5">
        <f t="shared" si="4"/>
        <v>42619.881013280698</v>
      </c>
      <c r="J18" s="23"/>
      <c r="K18" s="23">
        <f t="shared" si="5"/>
        <v>54.128063223271518</v>
      </c>
      <c r="L18" s="23"/>
      <c r="M18" s="23">
        <f t="shared" si="6"/>
        <v>42674.009076503971</v>
      </c>
      <c r="N18" s="23">
        <f>J18+L18+Grade12!I18</f>
        <v>41541.076494538269</v>
      </c>
      <c r="O18" s="23">
        <f t="shared" si="7"/>
        <v>1023.0381215150272</v>
      </c>
      <c r="P18" s="23">
        <f t="shared" si="8"/>
        <v>780.14341464346001</v>
      </c>
      <c r="Q18" s="23"/>
    </row>
    <row r="19" spans="1:17" x14ac:dyDescent="0.2">
      <c r="A19" s="5">
        <v>28</v>
      </c>
      <c r="B19" s="1">
        <f t="shared" si="9"/>
        <v>1.2488629699476654</v>
      </c>
      <c r="C19" s="5">
        <f t="shared" si="10"/>
        <v>37799.835749082289</v>
      </c>
      <c r="D19" s="5">
        <f t="shared" si="0"/>
        <v>36911.842319118994</v>
      </c>
      <c r="E19" s="5">
        <f t="shared" si="1"/>
        <v>27411.842319118994</v>
      </c>
      <c r="F19" s="5">
        <f t="shared" si="2"/>
        <v>9251.7165171923516</v>
      </c>
      <c r="G19" s="5">
        <f t="shared" si="3"/>
        <v>27660.125801926642</v>
      </c>
      <c r="H19" s="23">
        <f t="shared" si="11"/>
        <v>16609.110038214647</v>
      </c>
      <c r="I19" s="5">
        <f t="shared" si="4"/>
        <v>43604.871438612703</v>
      </c>
      <c r="J19" s="23"/>
      <c r="K19" s="23">
        <f t="shared" si="5"/>
        <v>55.320251603853286</v>
      </c>
      <c r="L19" s="23"/>
      <c r="M19" s="23">
        <f t="shared" si="6"/>
        <v>43660.191690216554</v>
      </c>
      <c r="N19" s="23">
        <f>J19+L19+Grade12!I19</f>
        <v>42498.834141901738</v>
      </c>
      <c r="O19" s="23">
        <f t="shared" si="7"/>
        <v>1048.7058661282811</v>
      </c>
      <c r="P19" s="23">
        <f t="shared" si="8"/>
        <v>775.99088372623544</v>
      </c>
      <c r="Q19" s="23"/>
    </row>
    <row r="20" spans="1:17" x14ac:dyDescent="0.2">
      <c r="A20" s="5">
        <v>29</v>
      </c>
      <c r="B20" s="1">
        <f t="shared" si="9"/>
        <v>1.2800845441963571</v>
      </c>
      <c r="C20" s="5">
        <f t="shared" si="10"/>
        <v>38744.831642809346</v>
      </c>
      <c r="D20" s="5">
        <f t="shared" si="0"/>
        <v>37819.038377096971</v>
      </c>
      <c r="E20" s="5">
        <f t="shared" si="1"/>
        <v>28319.038377096971</v>
      </c>
      <c r="F20" s="5">
        <f t="shared" si="2"/>
        <v>9547.91603012216</v>
      </c>
      <c r="G20" s="5">
        <f t="shared" si="3"/>
        <v>28271.122346974811</v>
      </c>
      <c r="H20" s="23">
        <f t="shared" si="11"/>
        <v>17024.337789170015</v>
      </c>
      <c r="I20" s="5">
        <f t="shared" si="4"/>
        <v>44614.486624578029</v>
      </c>
      <c r="J20" s="23"/>
      <c r="K20" s="23">
        <f t="shared" si="5"/>
        <v>56.542244693949627</v>
      </c>
      <c r="L20" s="23"/>
      <c r="M20" s="23">
        <f t="shared" si="6"/>
        <v>44671.028869271977</v>
      </c>
      <c r="N20" s="23">
        <f>J20+L20+Grade12!I20</f>
        <v>43480.535730449272</v>
      </c>
      <c r="O20" s="23">
        <f t="shared" si="7"/>
        <v>1075.0153043569039</v>
      </c>
      <c r="P20" s="23">
        <f t="shared" si="8"/>
        <v>771.85880224553523</v>
      </c>
      <c r="Q20" s="23"/>
    </row>
    <row r="21" spans="1:17" x14ac:dyDescent="0.2">
      <c r="A21" s="5">
        <v>30</v>
      </c>
      <c r="B21" s="1">
        <f t="shared" si="9"/>
        <v>1.312086657801266</v>
      </c>
      <c r="C21" s="5">
        <f t="shared" si="10"/>
        <v>39713.452433879575</v>
      </c>
      <c r="D21" s="5">
        <f t="shared" si="0"/>
        <v>38748.914336524387</v>
      </c>
      <c r="E21" s="5">
        <f t="shared" si="1"/>
        <v>29248.914336524387</v>
      </c>
      <c r="F21" s="5">
        <f t="shared" si="2"/>
        <v>9851.520530875212</v>
      </c>
      <c r="G21" s="5">
        <f t="shared" si="3"/>
        <v>28897.393805649175</v>
      </c>
      <c r="H21" s="23">
        <f t="shared" si="11"/>
        <v>17449.946233899263</v>
      </c>
      <c r="I21" s="5">
        <f t="shared" si="4"/>
        <v>45649.342190192467</v>
      </c>
      <c r="J21" s="23"/>
      <c r="K21" s="23">
        <f t="shared" si="5"/>
        <v>57.794787611298354</v>
      </c>
      <c r="L21" s="23"/>
      <c r="M21" s="23">
        <f t="shared" si="6"/>
        <v>45707.136977803762</v>
      </c>
      <c r="N21" s="23">
        <f>J21+L21+Grade12!I21</f>
        <v>44486.779858710506</v>
      </c>
      <c r="O21" s="23">
        <f t="shared" si="7"/>
        <v>1101.9824785412127</v>
      </c>
      <c r="P21" s="23">
        <f t="shared" si="8"/>
        <v>767.74711935728794</v>
      </c>
      <c r="Q21" s="23"/>
    </row>
    <row r="22" spans="1:17" x14ac:dyDescent="0.2">
      <c r="A22" s="5">
        <v>31</v>
      </c>
      <c r="B22" s="1">
        <f t="shared" si="9"/>
        <v>1.3448888242462975</v>
      </c>
      <c r="C22" s="5">
        <f t="shared" si="10"/>
        <v>40706.288744726568</v>
      </c>
      <c r="D22" s="5">
        <f t="shared" si="0"/>
        <v>39702.037194937504</v>
      </c>
      <c r="E22" s="5">
        <f t="shared" si="1"/>
        <v>30202.037194937504</v>
      </c>
      <c r="F22" s="5">
        <f t="shared" si="2"/>
        <v>10162.715144147096</v>
      </c>
      <c r="G22" s="5">
        <f t="shared" si="3"/>
        <v>29539.322050790408</v>
      </c>
      <c r="H22" s="23">
        <f t="shared" si="11"/>
        <v>17886.194889746745</v>
      </c>
      <c r="I22" s="5">
        <f t="shared" si="4"/>
        <v>46710.06914494728</v>
      </c>
      <c r="J22" s="23"/>
      <c r="K22" s="23">
        <f t="shared" si="5"/>
        <v>59.078644101580814</v>
      </c>
      <c r="L22" s="23"/>
      <c r="M22" s="23">
        <f t="shared" si="6"/>
        <v>46769.14778904886</v>
      </c>
      <c r="N22" s="23">
        <f>J22+L22+Grade12!I22</f>
        <v>45518.180090178263</v>
      </c>
      <c r="O22" s="23">
        <f t="shared" si="7"/>
        <v>1129.6238320801499</v>
      </c>
      <c r="P22" s="23">
        <f t="shared" si="8"/>
        <v>763.65578271887955</v>
      </c>
      <c r="Q22" s="23"/>
    </row>
    <row r="23" spans="1:17" x14ac:dyDescent="0.2">
      <c r="A23" s="5">
        <v>32</v>
      </c>
      <c r="B23" s="1">
        <f t="shared" si="9"/>
        <v>1.3785110448524549</v>
      </c>
      <c r="C23" s="5">
        <f t="shared" si="10"/>
        <v>41723.945963344733</v>
      </c>
      <c r="D23" s="5">
        <f t="shared" si="0"/>
        <v>40678.988124810945</v>
      </c>
      <c r="E23" s="5">
        <f t="shared" si="1"/>
        <v>31178.988124810945</v>
      </c>
      <c r="F23" s="5">
        <f t="shared" si="2"/>
        <v>10481.689622750773</v>
      </c>
      <c r="G23" s="5">
        <f t="shared" si="3"/>
        <v>30197.29850206017</v>
      </c>
      <c r="H23" s="23">
        <f t="shared" si="11"/>
        <v>18333.349761990412</v>
      </c>
      <c r="I23" s="5">
        <f t="shared" si="4"/>
        <v>47797.31427357097</v>
      </c>
      <c r="J23" s="23"/>
      <c r="K23" s="23">
        <f t="shared" si="5"/>
        <v>60.394597004120342</v>
      </c>
      <c r="L23" s="23"/>
      <c r="M23" s="23">
        <f t="shared" si="6"/>
        <v>47857.708870575087</v>
      </c>
      <c r="N23" s="23">
        <f>J23+L23+Grade12!I23</f>
        <v>46575.365327432708</v>
      </c>
      <c r="O23" s="23">
        <f t="shared" si="7"/>
        <v>1157.9562194575713</v>
      </c>
      <c r="P23" s="23">
        <f t="shared" si="8"/>
        <v>759.58473854975443</v>
      </c>
      <c r="Q23" s="23"/>
    </row>
    <row r="24" spans="1:17" x14ac:dyDescent="0.2">
      <c r="A24" s="5">
        <v>33</v>
      </c>
      <c r="B24" s="1">
        <f t="shared" si="9"/>
        <v>1.4129738209737661</v>
      </c>
      <c r="C24" s="5">
        <f t="shared" si="10"/>
        <v>42767.044612428348</v>
      </c>
      <c r="D24" s="5">
        <f t="shared" si="0"/>
        <v>41680.362827931211</v>
      </c>
      <c r="E24" s="5">
        <f t="shared" si="1"/>
        <v>32180.362827931211</v>
      </c>
      <c r="F24" s="5">
        <f t="shared" si="2"/>
        <v>10808.638463319541</v>
      </c>
      <c r="G24" s="5">
        <f t="shared" si="3"/>
        <v>30871.724364611669</v>
      </c>
      <c r="H24" s="23">
        <f t="shared" si="11"/>
        <v>18791.683506040172</v>
      </c>
      <c r="I24" s="5">
        <f t="shared" si="4"/>
        <v>48911.740530410229</v>
      </c>
      <c r="J24" s="23"/>
      <c r="K24" s="23">
        <f t="shared" si="5"/>
        <v>61.743448729223338</v>
      </c>
      <c r="L24" s="23"/>
      <c r="M24" s="23">
        <f t="shared" si="6"/>
        <v>48973.483979139455</v>
      </c>
      <c r="N24" s="23">
        <f>J24+L24+Grade12!I24</f>
        <v>47658.98019561854</v>
      </c>
      <c r="O24" s="23">
        <f t="shared" si="7"/>
        <v>1186.9969165193831</v>
      </c>
      <c r="P24" s="23">
        <f t="shared" si="8"/>
        <v>755.53393169027061</v>
      </c>
      <c r="Q24" s="23"/>
    </row>
    <row r="25" spans="1:17" x14ac:dyDescent="0.2">
      <c r="A25" s="5">
        <v>34</v>
      </c>
      <c r="B25" s="1">
        <f t="shared" si="9"/>
        <v>1.4482981664981105</v>
      </c>
      <c r="C25" s="5">
        <f t="shared" si="10"/>
        <v>43836.220727739063</v>
      </c>
      <c r="D25" s="5">
        <f t="shared" si="0"/>
        <v>42706.7718986295</v>
      </c>
      <c r="E25" s="5">
        <f t="shared" si="1"/>
        <v>33206.7718986295</v>
      </c>
      <c r="F25" s="5">
        <f t="shared" si="2"/>
        <v>11143.761024902531</v>
      </c>
      <c r="G25" s="5">
        <f t="shared" si="3"/>
        <v>31563.010873726969</v>
      </c>
      <c r="H25" s="23">
        <f t="shared" si="11"/>
        <v>19261.475593691179</v>
      </c>
      <c r="I25" s="5">
        <f t="shared" si="4"/>
        <v>50054.0274436705</v>
      </c>
      <c r="J25" s="23"/>
      <c r="K25" s="23">
        <f t="shared" si="5"/>
        <v>63.12602174745394</v>
      </c>
      <c r="L25" s="23"/>
      <c r="M25" s="23">
        <f t="shared" si="6"/>
        <v>50117.153465417956</v>
      </c>
      <c r="N25" s="23">
        <f>J25+L25+Grade12!I25</f>
        <v>48769.685435509004</v>
      </c>
      <c r="O25" s="23">
        <f t="shared" si="7"/>
        <v>1216.7636310077826</v>
      </c>
      <c r="P25" s="23">
        <f t="shared" si="8"/>
        <v>751.50330565882518</v>
      </c>
      <c r="Q25" s="23"/>
    </row>
    <row r="26" spans="1:17" x14ac:dyDescent="0.2">
      <c r="A26" s="5">
        <v>35</v>
      </c>
      <c r="B26" s="1">
        <f t="shared" si="9"/>
        <v>1.4845056206605631</v>
      </c>
      <c r="C26" s="5">
        <f t="shared" si="10"/>
        <v>44932.126245932537</v>
      </c>
      <c r="D26" s="5">
        <f t="shared" si="0"/>
        <v>43758.841196095236</v>
      </c>
      <c r="E26" s="5">
        <f t="shared" si="1"/>
        <v>34258.841196095236</v>
      </c>
      <c r="F26" s="5">
        <f t="shared" si="2"/>
        <v>11487.261650525095</v>
      </c>
      <c r="G26" s="5">
        <f t="shared" si="3"/>
        <v>32271.579545570141</v>
      </c>
      <c r="H26" s="23">
        <f t="shared" si="11"/>
        <v>19743.012483533457</v>
      </c>
      <c r="I26" s="5">
        <f t="shared" si="4"/>
        <v>51224.871529762255</v>
      </c>
      <c r="J26" s="23"/>
      <c r="K26" s="23">
        <f t="shared" si="5"/>
        <v>64.543159091140282</v>
      </c>
      <c r="L26" s="23"/>
      <c r="M26" s="23">
        <f t="shared" si="6"/>
        <v>51289.414688853394</v>
      </c>
      <c r="N26" s="23">
        <f>J26+L26+Grade12!I26</f>
        <v>49908.158306396712</v>
      </c>
      <c r="O26" s="23">
        <f t="shared" si="7"/>
        <v>1247.2745133583851</v>
      </c>
      <c r="P26" s="23">
        <f t="shared" si="8"/>
        <v>747.49280270690406</v>
      </c>
      <c r="Q26" s="23"/>
    </row>
    <row r="27" spans="1:17" x14ac:dyDescent="0.2">
      <c r="A27" s="5">
        <v>36</v>
      </c>
      <c r="B27" s="1">
        <f t="shared" si="9"/>
        <v>1.521618261177077</v>
      </c>
      <c r="C27" s="5">
        <f t="shared" si="10"/>
        <v>46055.429402080837</v>
      </c>
      <c r="D27" s="5">
        <f t="shared" si="0"/>
        <v>44837.212225997602</v>
      </c>
      <c r="E27" s="5">
        <f t="shared" si="1"/>
        <v>35337.212225997602</v>
      </c>
      <c r="F27" s="5">
        <f t="shared" si="2"/>
        <v>11923.071014387977</v>
      </c>
      <c r="G27" s="5">
        <f t="shared" si="3"/>
        <v>32914.141211609625</v>
      </c>
      <c r="H27" s="23">
        <f t="shared" si="11"/>
        <v>20236.587795621788</v>
      </c>
      <c r="I27" s="5">
        <f t="shared" si="4"/>
        <v>52341.265495406537</v>
      </c>
      <c r="J27" s="23"/>
      <c r="K27" s="23">
        <f t="shared" si="5"/>
        <v>65.82828242321925</v>
      </c>
      <c r="L27" s="23"/>
      <c r="M27" s="23">
        <f t="shared" si="6"/>
        <v>52407.093777829759</v>
      </c>
      <c r="N27" s="23">
        <f>J27+L27+Grade12!I27</f>
        <v>51075.092999056644</v>
      </c>
      <c r="O27" s="23">
        <f t="shared" si="7"/>
        <v>1202.7967032321201</v>
      </c>
      <c r="P27" s="23">
        <f t="shared" si="8"/>
        <v>699.45131099184857</v>
      </c>
      <c r="Q27" s="23"/>
    </row>
    <row r="28" spans="1:17" x14ac:dyDescent="0.2">
      <c r="A28" s="5">
        <v>37</v>
      </c>
      <c r="B28" s="1">
        <f t="shared" si="9"/>
        <v>1.559658717706504</v>
      </c>
      <c r="C28" s="5">
        <f t="shared" si="10"/>
        <v>47206.815137132864</v>
      </c>
      <c r="D28" s="5">
        <f t="shared" si="0"/>
        <v>45942.542531647545</v>
      </c>
      <c r="E28" s="5">
        <f t="shared" si="1"/>
        <v>36442.542531647545</v>
      </c>
      <c r="F28" s="5">
        <f t="shared" si="2"/>
        <v>12394.494389747677</v>
      </c>
      <c r="G28" s="5">
        <f t="shared" si="3"/>
        <v>33548.048141899868</v>
      </c>
      <c r="H28" s="23">
        <f t="shared" si="11"/>
        <v>20742.502490512332</v>
      </c>
      <c r="I28" s="5">
        <f t="shared" si="4"/>
        <v>53460.850532791708</v>
      </c>
      <c r="J28" s="23"/>
      <c r="K28" s="23">
        <f t="shared" si="5"/>
        <v>67.096096283799739</v>
      </c>
      <c r="L28" s="23"/>
      <c r="M28" s="23">
        <f t="shared" si="6"/>
        <v>53527.946629075508</v>
      </c>
      <c r="N28" s="23">
        <f>J28+L28+Grade12!I28</f>
        <v>52210.019072093099</v>
      </c>
      <c r="O28" s="23">
        <f t="shared" si="7"/>
        <v>1190.0885839551158</v>
      </c>
      <c r="P28" s="23">
        <f t="shared" si="8"/>
        <v>671.52910578394847</v>
      </c>
      <c r="Q28" s="23"/>
    </row>
    <row r="29" spans="1:17" x14ac:dyDescent="0.2">
      <c r="A29" s="5">
        <v>38</v>
      </c>
      <c r="B29" s="1">
        <f t="shared" si="9"/>
        <v>1.5986501856491666</v>
      </c>
      <c r="C29" s="5">
        <f t="shared" si="10"/>
        <v>48386.98551556118</v>
      </c>
      <c r="D29" s="5">
        <f t="shared" si="0"/>
        <v>47075.506094938733</v>
      </c>
      <c r="E29" s="5">
        <f t="shared" si="1"/>
        <v>37575.506094938733</v>
      </c>
      <c r="F29" s="5">
        <f t="shared" si="2"/>
        <v>12877.70334949137</v>
      </c>
      <c r="G29" s="5">
        <f t="shared" si="3"/>
        <v>34197.802745447363</v>
      </c>
      <c r="H29" s="23">
        <f t="shared" si="11"/>
        <v>21261.065052775142</v>
      </c>
      <c r="I29" s="5">
        <f t="shared" si="4"/>
        <v>54608.425196111501</v>
      </c>
      <c r="J29" s="23"/>
      <c r="K29" s="23">
        <f t="shared" si="5"/>
        <v>68.395605490894724</v>
      </c>
      <c r="L29" s="23"/>
      <c r="M29" s="23">
        <f t="shared" si="6"/>
        <v>54676.820801602393</v>
      </c>
      <c r="N29" s="23">
        <f>J29+L29+Grade12!I29</f>
        <v>53326.099283895426</v>
      </c>
      <c r="O29" s="23">
        <f t="shared" si="7"/>
        <v>1219.701530489393</v>
      </c>
      <c r="P29" s="23">
        <f t="shared" si="8"/>
        <v>667.81998671579288</v>
      </c>
      <c r="Q29" s="23"/>
    </row>
    <row r="30" spans="1:17" x14ac:dyDescent="0.2">
      <c r="A30" s="5">
        <v>39</v>
      </c>
      <c r="B30" s="1">
        <f t="shared" si="9"/>
        <v>1.6386164402903955</v>
      </c>
      <c r="C30" s="5">
        <f t="shared" si="10"/>
        <v>49596.660153450204</v>
      </c>
      <c r="D30" s="5">
        <f t="shared" si="0"/>
        <v>48236.793747312193</v>
      </c>
      <c r="E30" s="5">
        <f t="shared" si="1"/>
        <v>38736.793747312193</v>
      </c>
      <c r="F30" s="5">
        <f t="shared" si="2"/>
        <v>13372.992533228651</v>
      </c>
      <c r="G30" s="5">
        <f t="shared" si="3"/>
        <v>34863.801214083542</v>
      </c>
      <c r="H30" s="23">
        <f t="shared" si="11"/>
        <v>21792.591679094519</v>
      </c>
      <c r="I30" s="5">
        <f t="shared" si="4"/>
        <v>55784.689226014278</v>
      </c>
      <c r="J30" s="23"/>
      <c r="K30" s="23">
        <f t="shared" si="5"/>
        <v>69.727602428167089</v>
      </c>
      <c r="L30" s="23"/>
      <c r="M30" s="23">
        <f t="shared" si="6"/>
        <v>55854.416828442445</v>
      </c>
      <c r="N30" s="23">
        <f>J30+L30+Grade12!I30</f>
        <v>54470.081500992805</v>
      </c>
      <c r="O30" s="23">
        <f t="shared" si="7"/>
        <v>1250.0548006870251</v>
      </c>
      <c r="P30" s="23">
        <f t="shared" si="8"/>
        <v>664.13319568057045</v>
      </c>
      <c r="Q30" s="23"/>
    </row>
    <row r="31" spans="1:17" x14ac:dyDescent="0.2">
      <c r="A31" s="5">
        <v>40</v>
      </c>
      <c r="B31" s="1">
        <f t="shared" si="9"/>
        <v>1.6795818512976552</v>
      </c>
      <c r="C31" s="5">
        <f t="shared" si="10"/>
        <v>50836.57665728646</v>
      </c>
      <c r="D31" s="5">
        <f t="shared" si="0"/>
        <v>49427.113590995003</v>
      </c>
      <c r="E31" s="5">
        <f t="shared" si="1"/>
        <v>39927.113590995003</v>
      </c>
      <c r="F31" s="5">
        <f t="shared" si="2"/>
        <v>13880.663946559369</v>
      </c>
      <c r="G31" s="5">
        <f t="shared" si="3"/>
        <v>35546.449644435634</v>
      </c>
      <c r="H31" s="23">
        <f t="shared" si="11"/>
        <v>22337.406471071878</v>
      </c>
      <c r="I31" s="5">
        <f t="shared" si="4"/>
        <v>56990.35985666464</v>
      </c>
      <c r="J31" s="23"/>
      <c r="K31" s="23">
        <f t="shared" si="5"/>
        <v>71.092899288871266</v>
      </c>
      <c r="L31" s="23"/>
      <c r="M31" s="23">
        <f t="shared" si="6"/>
        <v>57061.452755953513</v>
      </c>
      <c r="N31" s="23">
        <f>J31+L31+Grade12!I31</f>
        <v>55642.663273517624</v>
      </c>
      <c r="O31" s="23">
        <f t="shared" si="7"/>
        <v>1281.1669026396055</v>
      </c>
      <c r="P31" s="23">
        <f t="shared" si="8"/>
        <v>660.46854476932879</v>
      </c>
      <c r="Q31" s="23"/>
    </row>
    <row r="32" spans="1:17" x14ac:dyDescent="0.2">
      <c r="A32" s="5">
        <v>41</v>
      </c>
      <c r="B32" s="1">
        <f t="shared" si="9"/>
        <v>1.7215713975800966</v>
      </c>
      <c r="C32" s="5">
        <f t="shared" si="10"/>
        <v>52107.491073718615</v>
      </c>
      <c r="D32" s="5">
        <f t="shared" si="0"/>
        <v>50647.191430769868</v>
      </c>
      <c r="E32" s="5">
        <f t="shared" si="1"/>
        <v>41147.191430769868</v>
      </c>
      <c r="F32" s="5">
        <f t="shared" si="2"/>
        <v>14401.02714522335</v>
      </c>
      <c r="G32" s="5">
        <f t="shared" si="3"/>
        <v>36246.164285546518</v>
      </c>
      <c r="H32" s="23">
        <f t="shared" si="11"/>
        <v>22895.841632848675</v>
      </c>
      <c r="I32" s="5">
        <f t="shared" si="4"/>
        <v>58226.17225308124</v>
      </c>
      <c r="J32" s="23"/>
      <c r="K32" s="23">
        <f t="shared" si="5"/>
        <v>72.49232857109304</v>
      </c>
      <c r="L32" s="23"/>
      <c r="M32" s="23">
        <f t="shared" si="6"/>
        <v>58298.664581652331</v>
      </c>
      <c r="N32" s="23">
        <f>J32+L32+Grade12!I32</f>
        <v>56844.559590355573</v>
      </c>
      <c r="O32" s="23">
        <f t="shared" si="7"/>
        <v>1313.0568071409746</v>
      </c>
      <c r="P32" s="23">
        <f t="shared" si="8"/>
        <v>656.82584908091326</v>
      </c>
      <c r="Q32" s="23"/>
    </row>
    <row r="33" spans="1:17" x14ac:dyDescent="0.2">
      <c r="A33" s="5">
        <v>42</v>
      </c>
      <c r="B33" s="1">
        <f t="shared" si="9"/>
        <v>1.7646106825195991</v>
      </c>
      <c r="C33" s="5">
        <f t="shared" si="10"/>
        <v>53410.178350561582</v>
      </c>
      <c r="D33" s="5">
        <f t="shared" si="0"/>
        <v>51897.77121653912</v>
      </c>
      <c r="E33" s="5">
        <f t="shared" si="1"/>
        <v>42397.77121653912</v>
      </c>
      <c r="F33" s="5">
        <f t="shared" si="2"/>
        <v>14934.399423853936</v>
      </c>
      <c r="G33" s="5">
        <f t="shared" si="3"/>
        <v>36963.371792685182</v>
      </c>
      <c r="H33" s="23">
        <f t="shared" si="11"/>
        <v>23468.23767366989</v>
      </c>
      <c r="I33" s="5">
        <f t="shared" si="4"/>
        <v>59492.879959408274</v>
      </c>
      <c r="J33" s="23"/>
      <c r="K33" s="23">
        <f t="shared" si="5"/>
        <v>73.92674358537036</v>
      </c>
      <c r="L33" s="23"/>
      <c r="M33" s="23">
        <f t="shared" si="6"/>
        <v>59566.806702993643</v>
      </c>
      <c r="N33" s="23">
        <f>J33+L33+Grade12!I33</f>
        <v>58076.503315114445</v>
      </c>
      <c r="O33" s="23">
        <f t="shared" si="7"/>
        <v>1345.7439592549167</v>
      </c>
      <c r="P33" s="23">
        <f t="shared" si="8"/>
        <v>653.20492664668825</v>
      </c>
      <c r="Q33" s="23"/>
    </row>
    <row r="34" spans="1:17" x14ac:dyDescent="0.2">
      <c r="A34" s="5">
        <v>43</v>
      </c>
      <c r="B34" s="1">
        <f t="shared" si="9"/>
        <v>1.8087259495825889</v>
      </c>
      <c r="C34" s="5">
        <f t="shared" si="10"/>
        <v>54745.432809325619</v>
      </c>
      <c r="D34" s="5">
        <f t="shared" si="0"/>
        <v>53179.615496952589</v>
      </c>
      <c r="E34" s="5">
        <f t="shared" si="1"/>
        <v>43679.615496952589</v>
      </c>
      <c r="F34" s="5">
        <f t="shared" si="2"/>
        <v>15481.106009450279</v>
      </c>
      <c r="G34" s="5">
        <f t="shared" si="3"/>
        <v>37698.509487502306</v>
      </c>
      <c r="H34" s="23">
        <f t="shared" si="11"/>
        <v>24054.943615511638</v>
      </c>
      <c r="I34" s="5">
        <f t="shared" si="4"/>
        <v>60791.255358393479</v>
      </c>
      <c r="J34" s="23"/>
      <c r="K34" s="23">
        <f t="shared" si="5"/>
        <v>75.397018975004613</v>
      </c>
      <c r="L34" s="23"/>
      <c r="M34" s="23">
        <f t="shared" si="6"/>
        <v>60866.652377368482</v>
      </c>
      <c r="N34" s="23">
        <f>J34+L34+Grade12!I34</f>
        <v>59339.245632992315</v>
      </c>
      <c r="O34" s="23">
        <f t="shared" si="7"/>
        <v>1379.2482901716799</v>
      </c>
      <c r="P34" s="23">
        <f t="shared" si="8"/>
        <v>649.60559835723484</v>
      </c>
      <c r="Q34" s="23"/>
    </row>
    <row r="35" spans="1:17" x14ac:dyDescent="0.2">
      <c r="A35" s="5">
        <v>44</v>
      </c>
      <c r="B35" s="1">
        <f t="shared" si="9"/>
        <v>1.8539440983221533</v>
      </c>
      <c r="C35" s="5">
        <f t="shared" si="10"/>
        <v>56114.068629558751</v>
      </c>
      <c r="D35" s="5">
        <f t="shared" si="0"/>
        <v>54493.505884376398</v>
      </c>
      <c r="E35" s="5">
        <f t="shared" si="1"/>
        <v>44993.505884376398</v>
      </c>
      <c r="F35" s="5">
        <f t="shared" si="2"/>
        <v>16041.480259686534</v>
      </c>
      <c r="G35" s="5">
        <f t="shared" si="3"/>
        <v>38452.025624689864</v>
      </c>
      <c r="H35" s="23">
        <f t="shared" si="11"/>
        <v>24656.317205899424</v>
      </c>
      <c r="I35" s="5">
        <f t="shared" si="4"/>
        <v>62122.090142353307</v>
      </c>
      <c r="J35" s="23"/>
      <c r="K35" s="23">
        <f t="shared" si="5"/>
        <v>76.904051249379734</v>
      </c>
      <c r="L35" s="23"/>
      <c r="M35" s="23">
        <f t="shared" si="6"/>
        <v>62198.994193602688</v>
      </c>
      <c r="N35" s="23">
        <f>J35+L35+Grade12!I35</f>
        <v>60633.556508817113</v>
      </c>
      <c r="O35" s="23">
        <f t="shared" si="7"/>
        <v>1413.5902293613728</v>
      </c>
      <c r="P35" s="23">
        <f t="shared" si="8"/>
        <v>646.02768789137485</v>
      </c>
      <c r="Q35" s="23"/>
    </row>
    <row r="36" spans="1:17" x14ac:dyDescent="0.2">
      <c r="A36" s="5">
        <v>45</v>
      </c>
      <c r="B36" s="1">
        <f t="shared" si="9"/>
        <v>1.9002927007802071</v>
      </c>
      <c r="C36" s="5">
        <f t="shared" si="10"/>
        <v>57516.920345297716</v>
      </c>
      <c r="D36" s="5">
        <f t="shared" si="0"/>
        <v>55840.243531485808</v>
      </c>
      <c r="E36" s="5">
        <f t="shared" si="1"/>
        <v>46340.243531485808</v>
      </c>
      <c r="F36" s="5">
        <f t="shared" si="2"/>
        <v>16615.863866178697</v>
      </c>
      <c r="G36" s="5">
        <f t="shared" si="3"/>
        <v>39224.379665307111</v>
      </c>
      <c r="H36" s="23">
        <f t="shared" si="11"/>
        <v>25272.725136046909</v>
      </c>
      <c r="I36" s="5">
        <f t="shared" si="4"/>
        <v>63486.195795912143</v>
      </c>
      <c r="J36" s="23"/>
      <c r="K36" s="23">
        <f t="shared" si="5"/>
        <v>78.448759330614223</v>
      </c>
      <c r="L36" s="23"/>
      <c r="M36" s="23">
        <f t="shared" si="6"/>
        <v>63564.644555242754</v>
      </c>
      <c r="N36" s="23">
        <f>J36+L36+Grade12!I36</f>
        <v>61960.225156537541</v>
      </c>
      <c r="O36" s="23">
        <f t="shared" si="7"/>
        <v>1448.7907170308101</v>
      </c>
      <c r="P36" s="23">
        <f t="shared" si="8"/>
        <v>642.47102164704074</v>
      </c>
      <c r="Q36" s="23"/>
    </row>
    <row r="37" spans="1:17" x14ac:dyDescent="0.2">
      <c r="A37" s="5">
        <v>46</v>
      </c>
      <c r="B37" s="1">
        <f t="shared" ref="B37:B56" si="12">(1+experiencepremium)^(A37-startage)</f>
        <v>1.9478000182997122</v>
      </c>
      <c r="C37" s="5">
        <f t="shared" ref="C37:C56" si="13">pretaxincome*B37/expnorm</f>
        <v>58954.843353930155</v>
      </c>
      <c r="D37" s="5">
        <f t="shared" ref="D37:D56" si="14">IF(A37&lt;startage,1,0)*(C37*(1-initialunempprob))+IF(A37=startage,1,0)*(C37*(1-unempprob))+IF(A37&gt;startage,1,0)*(C37*(1-unempprob)+unempprob*300*52)</f>
        <v>57220.64961977295</v>
      </c>
      <c r="E37" s="5">
        <f t="shared" si="1"/>
        <v>47720.64961977295</v>
      </c>
      <c r="F37" s="5">
        <f t="shared" si="2"/>
        <v>17204.607062833162</v>
      </c>
      <c r="G37" s="5">
        <f t="shared" si="3"/>
        <v>40016.042556939792</v>
      </c>
      <c r="H37" s="23">
        <f t="shared" si="11"/>
        <v>25904.543264448082</v>
      </c>
      <c r="I37" s="5">
        <f t="shared" ref="I37:I56" si="15">G37+IF(A37&lt;startage,1,0)*(H37*(1-initialunempprob))+IF(A37&gt;=startage,1,0)*(H37*(1-unempprob))</f>
        <v>64884.404090809949</v>
      </c>
      <c r="J37" s="23"/>
      <c r="K37" s="23">
        <f t="shared" ref="K37:K56" si="16">IF(A37&gt;=startage,1,0)*0.002*G37</f>
        <v>80.032085113879589</v>
      </c>
      <c r="L37" s="23"/>
      <c r="M37" s="23">
        <f t="shared" si="6"/>
        <v>64964.436175923831</v>
      </c>
      <c r="N37" s="23">
        <f>J37+L37+Grade12!I37</f>
        <v>63320.06052045097</v>
      </c>
      <c r="O37" s="23">
        <f t="shared" si="7"/>
        <v>1484.8712168919908</v>
      </c>
      <c r="P37" s="23">
        <f t="shared" ref="P37:P68" si="17">O37/return^(A37-startage+1)</f>
        <v>638.93542867422127</v>
      </c>
      <c r="Q37" s="23"/>
    </row>
    <row r="38" spans="1:17" x14ac:dyDescent="0.2">
      <c r="A38" s="5">
        <v>47</v>
      </c>
      <c r="B38" s="1">
        <f t="shared" si="12"/>
        <v>1.9964950187572048</v>
      </c>
      <c r="C38" s="5">
        <f t="shared" si="13"/>
        <v>60428.714437778399</v>
      </c>
      <c r="D38" s="5">
        <f t="shared" si="14"/>
        <v>58635.565860267263</v>
      </c>
      <c r="E38" s="5">
        <f t="shared" si="1"/>
        <v>49135.565860267263</v>
      </c>
      <c r="F38" s="5">
        <f t="shared" si="2"/>
        <v>17808.06883940399</v>
      </c>
      <c r="G38" s="5">
        <f t="shared" si="3"/>
        <v>40827.497020863273</v>
      </c>
      <c r="H38" s="23">
        <f t="shared" ref="H38:H56" si="18">benefits*B38/expnorm</f>
        <v>26552.156846059283</v>
      </c>
      <c r="I38" s="5">
        <f t="shared" si="15"/>
        <v>66317.567593080181</v>
      </c>
      <c r="J38" s="23"/>
      <c r="K38" s="23">
        <f t="shared" si="16"/>
        <v>81.654994041726553</v>
      </c>
      <c r="L38" s="23"/>
      <c r="M38" s="23">
        <f t="shared" si="6"/>
        <v>66399.222587121913</v>
      </c>
      <c r="N38" s="23">
        <f>J38+L38+Grade12!I38</f>
        <v>64713.891768462257</v>
      </c>
      <c r="O38" s="23">
        <f t="shared" si="7"/>
        <v>1521.8537292496637</v>
      </c>
      <c r="P38" s="23">
        <f t="shared" si="17"/>
        <v>635.4207406097695</v>
      </c>
      <c r="Q38" s="23"/>
    </row>
    <row r="39" spans="1:17" x14ac:dyDescent="0.2">
      <c r="A39" s="5">
        <v>48</v>
      </c>
      <c r="B39" s="1">
        <f t="shared" si="12"/>
        <v>2.0464073942261352</v>
      </c>
      <c r="C39" s="5">
        <f t="shared" si="13"/>
        <v>61939.432298722866</v>
      </c>
      <c r="D39" s="5">
        <f t="shared" si="14"/>
        <v>60085.855006773949</v>
      </c>
      <c r="E39" s="5">
        <f t="shared" si="1"/>
        <v>50585.855006773949</v>
      </c>
      <c r="F39" s="5">
        <f t="shared" si="2"/>
        <v>18426.617160389091</v>
      </c>
      <c r="G39" s="5">
        <f t="shared" si="3"/>
        <v>41659.237846384858</v>
      </c>
      <c r="H39" s="23">
        <f t="shared" si="18"/>
        <v>27215.960767210767</v>
      </c>
      <c r="I39" s="5">
        <f t="shared" si="15"/>
        <v>67786.560182907197</v>
      </c>
      <c r="J39" s="23"/>
      <c r="K39" s="23">
        <f t="shared" si="16"/>
        <v>83.318475692769724</v>
      </c>
      <c r="L39" s="23"/>
      <c r="M39" s="23">
        <f t="shared" si="6"/>
        <v>67869.878658599962</v>
      </c>
      <c r="N39" s="23">
        <f>J39+L39+Grade12!I39</f>
        <v>66142.568797673797</v>
      </c>
      <c r="O39" s="23">
        <f t="shared" si="7"/>
        <v>1559.7608044163308</v>
      </c>
      <c r="P39" s="23">
        <f t="shared" si="17"/>
        <v>631.92679161417493</v>
      </c>
      <c r="Q39" s="23"/>
    </row>
    <row r="40" spans="1:17" x14ac:dyDescent="0.2">
      <c r="A40" s="5">
        <v>49</v>
      </c>
      <c r="B40" s="1">
        <f t="shared" si="12"/>
        <v>2.097567579081788</v>
      </c>
      <c r="C40" s="5">
        <f t="shared" si="13"/>
        <v>63487.918106190926</v>
      </c>
      <c r="D40" s="5">
        <f t="shared" si="14"/>
        <v>61572.401381943288</v>
      </c>
      <c r="E40" s="5">
        <f t="shared" si="1"/>
        <v>52072.401381943288</v>
      </c>
      <c r="F40" s="5">
        <f t="shared" si="2"/>
        <v>19060.629189398813</v>
      </c>
      <c r="G40" s="5">
        <f t="shared" si="3"/>
        <v>42511.772192544478</v>
      </c>
      <c r="H40" s="23">
        <f t="shared" si="18"/>
        <v>27896.359786391029</v>
      </c>
      <c r="I40" s="5">
        <f t="shared" si="15"/>
        <v>69292.277587479868</v>
      </c>
      <c r="J40" s="23"/>
      <c r="K40" s="23">
        <f t="shared" si="16"/>
        <v>85.023544385088954</v>
      </c>
      <c r="L40" s="23"/>
      <c r="M40" s="23">
        <f t="shared" si="6"/>
        <v>69377.301131864951</v>
      </c>
      <c r="N40" s="23">
        <f>J40+L40+Grade12!I40</f>
        <v>67606.962752615669</v>
      </c>
      <c r="O40" s="23">
        <f t="shared" si="7"/>
        <v>1598.6155564621072</v>
      </c>
      <c r="P40" s="23">
        <f t="shared" si="17"/>
        <v>628.45341830992481</v>
      </c>
      <c r="Q40" s="23"/>
    </row>
    <row r="41" spans="1:17" x14ac:dyDescent="0.2">
      <c r="A41" s="5">
        <v>50</v>
      </c>
      <c r="B41" s="1">
        <f t="shared" si="12"/>
        <v>2.1500067685588333</v>
      </c>
      <c r="C41" s="5">
        <f t="shared" si="13"/>
        <v>65075.116058845721</v>
      </c>
      <c r="D41" s="5">
        <f t="shared" si="14"/>
        <v>63096.111416491891</v>
      </c>
      <c r="E41" s="5">
        <f t="shared" si="1"/>
        <v>53596.111416491891</v>
      </c>
      <c r="F41" s="5">
        <f t="shared" si="2"/>
        <v>19710.491519133793</v>
      </c>
      <c r="G41" s="5">
        <f t="shared" si="3"/>
        <v>43385.619897358098</v>
      </c>
      <c r="H41" s="23">
        <f t="shared" si="18"/>
        <v>28593.768781050814</v>
      </c>
      <c r="I41" s="5">
        <f t="shared" si="15"/>
        <v>70835.637927166885</v>
      </c>
      <c r="J41" s="23"/>
      <c r="K41" s="23">
        <f t="shared" si="16"/>
        <v>86.771239794716195</v>
      </c>
      <c r="L41" s="23"/>
      <c r="M41" s="23">
        <f t="shared" si="6"/>
        <v>70922.409166961603</v>
      </c>
      <c r="N41" s="23">
        <f>J41+L41+Grade12!I41</f>
        <v>69107.966556431027</v>
      </c>
      <c r="O41" s="23">
        <f t="shared" ref="O41:O69" si="19">IF(A41&lt;startage,1,0)*(M41-N41)+IF(A41&gt;=startage,1,0)*(completionprob*(part*(I41-N41)+K41))</f>
        <v>1638.4416773091082</v>
      </c>
      <c r="P41" s="23">
        <f t="shared" si="17"/>
        <v>625.00045972193755</v>
      </c>
      <c r="Q41" s="23"/>
    </row>
    <row r="42" spans="1:17" x14ac:dyDescent="0.2">
      <c r="A42" s="5">
        <v>51</v>
      </c>
      <c r="B42" s="1">
        <f t="shared" si="12"/>
        <v>2.2037569377728037</v>
      </c>
      <c r="C42" s="5">
        <f t="shared" si="13"/>
        <v>66701.993960316846</v>
      </c>
      <c r="D42" s="5">
        <f t="shared" si="14"/>
        <v>64657.914201904168</v>
      </c>
      <c r="E42" s="5">
        <f t="shared" si="1"/>
        <v>55157.914201904168</v>
      </c>
      <c r="F42" s="5">
        <f t="shared" si="2"/>
        <v>20376.600407112128</v>
      </c>
      <c r="G42" s="5">
        <f t="shared" si="3"/>
        <v>44281.31379479204</v>
      </c>
      <c r="H42" s="23">
        <f t="shared" si="18"/>
        <v>29308.613000577076</v>
      </c>
      <c r="I42" s="5">
        <f t="shared" si="15"/>
        <v>72417.582275346038</v>
      </c>
      <c r="J42" s="23"/>
      <c r="K42" s="23">
        <f t="shared" si="16"/>
        <v>88.562627589584082</v>
      </c>
      <c r="L42" s="23"/>
      <c r="M42" s="23">
        <f t="shared" si="6"/>
        <v>72506.144902935615</v>
      </c>
      <c r="N42" s="23">
        <f>J42+L42+Grade12!I42</f>
        <v>70646.495455341807</v>
      </c>
      <c r="O42" s="23">
        <f t="shared" si="19"/>
        <v>1679.2634511772153</v>
      </c>
      <c r="P42" s="23">
        <f t="shared" si="17"/>
        <v>621.56775721930626</v>
      </c>
      <c r="Q42" s="23"/>
    </row>
    <row r="43" spans="1:17" x14ac:dyDescent="0.2">
      <c r="A43" s="5">
        <v>52</v>
      </c>
      <c r="B43" s="1">
        <f t="shared" si="12"/>
        <v>2.2588508612171236</v>
      </c>
      <c r="C43" s="5">
        <f t="shared" si="13"/>
        <v>68369.543809324765</v>
      </c>
      <c r="D43" s="5">
        <f t="shared" si="14"/>
        <v>66258.762056951775</v>
      </c>
      <c r="E43" s="5">
        <f t="shared" si="1"/>
        <v>56758.762056951775</v>
      </c>
      <c r="F43" s="5">
        <f t="shared" si="2"/>
        <v>21059.362017289932</v>
      </c>
      <c r="G43" s="5">
        <f t="shared" si="3"/>
        <v>45199.400039661843</v>
      </c>
      <c r="H43" s="23">
        <f t="shared" si="18"/>
        <v>30041.328325591501</v>
      </c>
      <c r="I43" s="5">
        <f t="shared" si="15"/>
        <v>74039.07523222969</v>
      </c>
      <c r="J43" s="23"/>
      <c r="K43" s="23">
        <f t="shared" si="16"/>
        <v>90.398800079323692</v>
      </c>
      <c r="L43" s="23"/>
      <c r="M43" s="23">
        <f t="shared" si="6"/>
        <v>74129.474032309008</v>
      </c>
      <c r="N43" s="23">
        <f>J43+L43+Grade12!I43</f>
        <v>72223.487576725354</v>
      </c>
      <c r="O43" s="23">
        <f t="shared" si="19"/>
        <v>1721.1057693920447</v>
      </c>
      <c r="P43" s="23">
        <f t="shared" si="17"/>
        <v>618.15515445910376</v>
      </c>
      <c r="Q43" s="23"/>
    </row>
    <row r="44" spans="1:17" x14ac:dyDescent="0.2">
      <c r="A44" s="5">
        <v>53</v>
      </c>
      <c r="B44" s="1">
        <f t="shared" si="12"/>
        <v>2.3153221327475517</v>
      </c>
      <c r="C44" s="5">
        <f t="shared" si="13"/>
        <v>70078.782404557889</v>
      </c>
      <c r="D44" s="5">
        <f t="shared" si="14"/>
        <v>67899.631108375572</v>
      </c>
      <c r="E44" s="5">
        <f t="shared" si="1"/>
        <v>58399.631108375572</v>
      </c>
      <c r="F44" s="5">
        <f t="shared" si="2"/>
        <v>21759.192667722182</v>
      </c>
      <c r="G44" s="5">
        <f t="shared" si="3"/>
        <v>46140.438440653394</v>
      </c>
      <c r="H44" s="23">
        <f t="shared" si="18"/>
        <v>30792.361533731288</v>
      </c>
      <c r="I44" s="5">
        <f t="shared" si="15"/>
        <v>75701.105513035436</v>
      </c>
      <c r="J44" s="23"/>
      <c r="K44" s="23">
        <f t="shared" si="16"/>
        <v>92.280876881306796</v>
      </c>
      <c r="L44" s="23"/>
      <c r="M44" s="23">
        <f t="shared" si="6"/>
        <v>75793.386389916748</v>
      </c>
      <c r="N44" s="23">
        <f>J44+L44+Grade12!I44</f>
        <v>73839.904501143479</v>
      </c>
      <c r="O44" s="23">
        <f t="shared" si="19"/>
        <v>1763.9941455622572</v>
      </c>
      <c r="P44" s="23">
        <f t="shared" si="17"/>
        <v>614.76249733146142</v>
      </c>
      <c r="Q44" s="23"/>
    </row>
    <row r="45" spans="1:17" x14ac:dyDescent="0.2">
      <c r="A45" s="5">
        <v>54</v>
      </c>
      <c r="B45" s="1">
        <f t="shared" si="12"/>
        <v>2.3732051860662402</v>
      </c>
      <c r="C45" s="5">
        <f t="shared" si="13"/>
        <v>71830.751964671828</v>
      </c>
      <c r="D45" s="5">
        <f t="shared" si="14"/>
        <v>69581.521886084956</v>
      </c>
      <c r="E45" s="5">
        <f t="shared" si="1"/>
        <v>60081.521886084956</v>
      </c>
      <c r="F45" s="5">
        <f t="shared" si="2"/>
        <v>22476.519084415235</v>
      </c>
      <c r="G45" s="5">
        <f t="shared" si="3"/>
        <v>47105.002801669718</v>
      </c>
      <c r="H45" s="23">
        <f t="shared" si="18"/>
        <v>31562.17057207457</v>
      </c>
      <c r="I45" s="5">
        <f t="shared" si="15"/>
        <v>77404.686550861312</v>
      </c>
      <c r="J45" s="23"/>
      <c r="K45" s="23">
        <f t="shared" si="16"/>
        <v>94.21000560333944</v>
      </c>
      <c r="L45" s="23"/>
      <c r="M45" s="23">
        <f t="shared" si="6"/>
        <v>77498.89655646465</v>
      </c>
      <c r="N45" s="23">
        <f>J45+L45+Grade12!I45</f>
        <v>75496.731848672076</v>
      </c>
      <c r="O45" s="23">
        <f t="shared" si="19"/>
        <v>1807.9547311366955</v>
      </c>
      <c r="P45" s="23">
        <f t="shared" si="17"/>
        <v>611.38963390635502</v>
      </c>
      <c r="Q45" s="23"/>
    </row>
    <row r="46" spans="1:17" x14ac:dyDescent="0.2">
      <c r="A46" s="5">
        <v>55</v>
      </c>
      <c r="B46" s="1">
        <f t="shared" si="12"/>
        <v>2.4325353157178964</v>
      </c>
      <c r="C46" s="5">
        <f t="shared" si="13"/>
        <v>73626.52076378862</v>
      </c>
      <c r="D46" s="5">
        <f t="shared" si="14"/>
        <v>71305.459933237071</v>
      </c>
      <c r="E46" s="5">
        <f t="shared" si="1"/>
        <v>61805.459933237071</v>
      </c>
      <c r="F46" s="5">
        <f t="shared" si="2"/>
        <v>23211.778661525612</v>
      </c>
      <c r="G46" s="5">
        <f t="shared" si="3"/>
        <v>48093.681271711459</v>
      </c>
      <c r="H46" s="23">
        <f t="shared" si="18"/>
        <v>32351.224836376434</v>
      </c>
      <c r="I46" s="5">
        <f t="shared" si="15"/>
        <v>79150.857114632832</v>
      </c>
      <c r="J46" s="23"/>
      <c r="K46" s="23">
        <f t="shared" si="16"/>
        <v>96.187362543422921</v>
      </c>
      <c r="L46" s="23"/>
      <c r="M46" s="23">
        <f t="shared" si="6"/>
        <v>79247.044477176256</v>
      </c>
      <c r="N46" s="23">
        <f>J46+L46+Grade12!I46</f>
        <v>77194.979879888866</v>
      </c>
      <c r="O46" s="23">
        <f t="shared" si="19"/>
        <v>1853.0143313505123</v>
      </c>
      <c r="P46" s="23">
        <f t="shared" si="17"/>
        <v>608.03641438191573</v>
      </c>
      <c r="Q46" s="23"/>
    </row>
    <row r="47" spans="1:17" x14ac:dyDescent="0.2">
      <c r="A47" s="5">
        <v>56</v>
      </c>
      <c r="B47" s="1">
        <f t="shared" si="12"/>
        <v>2.4933486986108435</v>
      </c>
      <c r="C47" s="5">
        <f t="shared" si="13"/>
        <v>75467.183782883338</v>
      </c>
      <c r="D47" s="5">
        <f t="shared" si="14"/>
        <v>73072.496431567997</v>
      </c>
      <c r="E47" s="5">
        <f t="shared" si="1"/>
        <v>63572.496431567997</v>
      </c>
      <c r="F47" s="5">
        <f t="shared" si="2"/>
        <v>23965.419728063753</v>
      </c>
      <c r="G47" s="5">
        <f t="shared" si="3"/>
        <v>49107.076703504245</v>
      </c>
      <c r="H47" s="23">
        <f t="shared" si="18"/>
        <v>33160.005457285843</v>
      </c>
      <c r="I47" s="5">
        <f t="shared" si="15"/>
        <v>80940.681942498661</v>
      </c>
      <c r="J47" s="23"/>
      <c r="K47" s="23">
        <f t="shared" si="16"/>
        <v>98.214153407008496</v>
      </c>
      <c r="L47" s="23"/>
      <c r="M47" s="23">
        <f t="shared" si="6"/>
        <v>81038.896095905671</v>
      </c>
      <c r="N47" s="23">
        <f>J47+L47+Grade12!I47</f>
        <v>78935.684111886076</v>
      </c>
      <c r="O47" s="23">
        <f t="shared" si="19"/>
        <v>1899.2004215696927</v>
      </c>
      <c r="P47" s="23">
        <f t="shared" si="17"/>
        <v>604.70269103411852</v>
      </c>
      <c r="Q47" s="23"/>
    </row>
    <row r="48" spans="1:17" x14ac:dyDescent="0.2">
      <c r="A48" s="5">
        <v>57</v>
      </c>
      <c r="B48" s="1">
        <f t="shared" si="12"/>
        <v>2.555682416076114</v>
      </c>
      <c r="C48" s="5">
        <f t="shared" si="13"/>
        <v>77353.863377455404</v>
      </c>
      <c r="D48" s="5">
        <f t="shared" si="14"/>
        <v>74883.708842357184</v>
      </c>
      <c r="E48" s="5">
        <f t="shared" si="1"/>
        <v>65383.708842357184</v>
      </c>
      <c r="F48" s="5">
        <f t="shared" si="2"/>
        <v>24737.901821265339</v>
      </c>
      <c r="G48" s="5">
        <f t="shared" si="3"/>
        <v>50145.807021091845</v>
      </c>
      <c r="H48" s="23">
        <f t="shared" si="18"/>
        <v>33989.005593717979</v>
      </c>
      <c r="I48" s="5">
        <f t="shared" si="15"/>
        <v>82775.252391061105</v>
      </c>
      <c r="J48" s="23"/>
      <c r="K48" s="23">
        <f t="shared" si="16"/>
        <v>100.2916140421837</v>
      </c>
      <c r="L48" s="23"/>
      <c r="M48" s="23">
        <f t="shared" si="6"/>
        <v>82875.544005103293</v>
      </c>
      <c r="N48" s="23">
        <f>J48+L48+Grade12!I48</f>
        <v>80719.90594968322</v>
      </c>
      <c r="O48" s="23">
        <f t="shared" si="19"/>
        <v>1946.5411640443224</v>
      </c>
      <c r="P48" s="23">
        <f t="shared" si="17"/>
        <v>601.38831816793891</v>
      </c>
      <c r="Q48" s="23"/>
    </row>
    <row r="49" spans="1:17" x14ac:dyDescent="0.2">
      <c r="A49" s="5">
        <v>58</v>
      </c>
      <c r="B49" s="1">
        <f t="shared" si="12"/>
        <v>2.6195744764780171</v>
      </c>
      <c r="C49" s="5">
        <f t="shared" si="13"/>
        <v>79287.709961891785</v>
      </c>
      <c r="D49" s="5">
        <f t="shared" si="14"/>
        <v>76740.201563416107</v>
      </c>
      <c r="E49" s="5">
        <f t="shared" si="1"/>
        <v>67240.201563416107</v>
      </c>
      <c r="F49" s="5">
        <f t="shared" si="2"/>
        <v>25529.695966796971</v>
      </c>
      <c r="G49" s="5">
        <f t="shared" si="3"/>
        <v>51210.505596619136</v>
      </c>
      <c r="H49" s="23">
        <f t="shared" si="18"/>
        <v>34838.730733560929</v>
      </c>
      <c r="I49" s="5">
        <f t="shared" si="15"/>
        <v>84655.687100837618</v>
      </c>
      <c r="J49" s="23"/>
      <c r="K49" s="23">
        <f t="shared" si="16"/>
        <v>102.42101119323827</v>
      </c>
      <c r="L49" s="23"/>
      <c r="M49" s="23">
        <f t="shared" si="6"/>
        <v>84758.108112030852</v>
      </c>
      <c r="N49" s="23">
        <f>J49+L49+Grade12!I49</f>
        <v>82548.733333425305</v>
      </c>
      <c r="O49" s="23">
        <f t="shared" si="19"/>
        <v>1995.0654250808129</v>
      </c>
      <c r="P49" s="23">
        <f t="shared" si="17"/>
        <v>598.09315206992756</v>
      </c>
      <c r="Q49" s="23"/>
    </row>
    <row r="50" spans="1:17" x14ac:dyDescent="0.2">
      <c r="A50" s="5">
        <v>59</v>
      </c>
      <c r="B50" s="1">
        <f t="shared" si="12"/>
        <v>2.6850638383899672</v>
      </c>
      <c r="C50" s="5">
        <f t="shared" si="13"/>
        <v>81269.902710939074</v>
      </c>
      <c r="D50" s="5">
        <f t="shared" si="14"/>
        <v>78643.106602501502</v>
      </c>
      <c r="E50" s="5">
        <f t="shared" si="1"/>
        <v>69143.106602501502</v>
      </c>
      <c r="F50" s="5">
        <f t="shared" si="2"/>
        <v>26341.28496596689</v>
      </c>
      <c r="G50" s="5">
        <f t="shared" si="3"/>
        <v>52301.821636534616</v>
      </c>
      <c r="H50" s="23">
        <f t="shared" si="18"/>
        <v>35709.69900189995</v>
      </c>
      <c r="I50" s="5">
        <f t="shared" si="15"/>
        <v>86583.132678358568</v>
      </c>
      <c r="J50" s="23"/>
      <c r="K50" s="23">
        <f t="shared" si="16"/>
        <v>104.60364327306924</v>
      </c>
      <c r="L50" s="23"/>
      <c r="M50" s="23">
        <f t="shared" si="6"/>
        <v>86687.736321631644</v>
      </c>
      <c r="N50" s="23">
        <f>J50+L50+Grade12!I50</f>
        <v>84423.281401760934</v>
      </c>
      <c r="O50" s="23">
        <f t="shared" si="19"/>
        <v>2044.8027926432451</v>
      </c>
      <c r="P50" s="23">
        <f t="shared" si="17"/>
        <v>594.81705096206406</v>
      </c>
      <c r="Q50" s="23"/>
    </row>
    <row r="51" spans="1:17" x14ac:dyDescent="0.2">
      <c r="A51" s="5">
        <v>60</v>
      </c>
      <c r="B51" s="1">
        <f t="shared" si="12"/>
        <v>2.7521904343497163</v>
      </c>
      <c r="C51" s="5">
        <f t="shared" si="13"/>
        <v>83301.65027871255</v>
      </c>
      <c r="D51" s="5">
        <f t="shared" si="14"/>
        <v>80593.584267564045</v>
      </c>
      <c r="E51" s="5">
        <f t="shared" si="1"/>
        <v>71093.584267564045</v>
      </c>
      <c r="F51" s="5">
        <f t="shared" si="2"/>
        <v>27173.163690116064</v>
      </c>
      <c r="G51" s="5">
        <f t="shared" si="3"/>
        <v>53420.420577447978</v>
      </c>
      <c r="H51" s="23">
        <f t="shared" si="18"/>
        <v>36602.441476947453</v>
      </c>
      <c r="I51" s="5">
        <f t="shared" si="15"/>
        <v>88558.764395317528</v>
      </c>
      <c r="J51" s="23"/>
      <c r="K51" s="23">
        <f t="shared" si="16"/>
        <v>106.84084115489595</v>
      </c>
      <c r="L51" s="23"/>
      <c r="M51" s="23">
        <f t="shared" si="6"/>
        <v>88665.605236472431</v>
      </c>
      <c r="N51" s="23">
        <f>J51+L51+Grade12!I51</f>
        <v>86344.693171804945</v>
      </c>
      <c r="O51" s="23">
        <f t="shared" si="19"/>
        <v>2095.7835943947334</v>
      </c>
      <c r="P51" s="23">
        <f t="shared" si="17"/>
        <v>591.55987495690954</v>
      </c>
      <c r="Q51" s="23"/>
    </row>
    <row r="52" spans="1:17" x14ac:dyDescent="0.2">
      <c r="A52" s="5">
        <v>61</v>
      </c>
      <c r="B52" s="1">
        <f t="shared" si="12"/>
        <v>2.8209951952084591</v>
      </c>
      <c r="C52" s="5">
        <f t="shared" si="13"/>
        <v>85384.191535680351</v>
      </c>
      <c r="D52" s="5">
        <f t="shared" si="14"/>
        <v>82592.823874253139</v>
      </c>
      <c r="E52" s="5">
        <f t="shared" si="1"/>
        <v>73092.823874253139</v>
      </c>
      <c r="F52" s="5">
        <f t="shared" si="2"/>
        <v>28025.839382368966</v>
      </c>
      <c r="G52" s="5">
        <f t="shared" si="3"/>
        <v>54566.98449188417</v>
      </c>
      <c r="H52" s="23">
        <f t="shared" si="18"/>
        <v>37517.502513871128</v>
      </c>
      <c r="I52" s="5">
        <f t="shared" si="15"/>
        <v>90583.786905200453</v>
      </c>
      <c r="J52" s="23"/>
      <c r="K52" s="23">
        <f t="shared" si="16"/>
        <v>109.13396898376834</v>
      </c>
      <c r="L52" s="23"/>
      <c r="M52" s="23">
        <f t="shared" si="6"/>
        <v>90692.920874184216</v>
      </c>
      <c r="N52" s="23">
        <f>J52+L52+Grade12!I52</f>
        <v>88314.140236100066</v>
      </c>
      <c r="O52" s="23">
        <f t="shared" si="19"/>
        <v>2148.038916189993</v>
      </c>
      <c r="P52" s="23">
        <f t="shared" si="17"/>
        <v>588.32148601407141</v>
      </c>
      <c r="Q52" s="23"/>
    </row>
    <row r="53" spans="1:17" x14ac:dyDescent="0.2">
      <c r="A53" s="5">
        <v>62</v>
      </c>
      <c r="B53" s="1">
        <f t="shared" si="12"/>
        <v>2.8915200750886707</v>
      </c>
      <c r="C53" s="5">
        <f t="shared" si="13"/>
        <v>87518.796324072377</v>
      </c>
      <c r="D53" s="5">
        <f t="shared" si="14"/>
        <v>84642.044471109475</v>
      </c>
      <c r="E53" s="5">
        <f t="shared" si="1"/>
        <v>75142.044471109475</v>
      </c>
      <c r="F53" s="5">
        <f t="shared" si="2"/>
        <v>28899.831966928192</v>
      </c>
      <c r="G53" s="5">
        <f t="shared" si="3"/>
        <v>55742.212504181283</v>
      </c>
      <c r="H53" s="23">
        <f t="shared" si="18"/>
        <v>38455.440076717918</v>
      </c>
      <c r="I53" s="5">
        <f t="shared" si="15"/>
        <v>92659.434977830475</v>
      </c>
      <c r="J53" s="23"/>
      <c r="K53" s="23">
        <f t="shared" si="16"/>
        <v>111.48442500836256</v>
      </c>
      <c r="L53" s="23"/>
      <c r="M53" s="23">
        <f t="shared" si="6"/>
        <v>92770.919402838845</v>
      </c>
      <c r="N53" s="23">
        <f>J53+L53+Grade12!I53</f>
        <v>90332.823477002559</v>
      </c>
      <c r="O53" s="23">
        <f t="shared" si="19"/>
        <v>2201.6006210301593</v>
      </c>
      <c r="P53" s="23">
        <f t="shared" si="17"/>
        <v>585.10174789787175</v>
      </c>
      <c r="Q53" s="23"/>
    </row>
    <row r="54" spans="1:17" x14ac:dyDescent="0.2">
      <c r="A54" s="5">
        <v>63</v>
      </c>
      <c r="B54" s="1">
        <f t="shared" si="12"/>
        <v>2.9638080769658868</v>
      </c>
      <c r="C54" s="5">
        <f t="shared" si="13"/>
        <v>89706.766232174166</v>
      </c>
      <c r="D54" s="5">
        <f t="shared" si="14"/>
        <v>86742.49558288719</v>
      </c>
      <c r="E54" s="5">
        <f t="shared" si="1"/>
        <v>77242.49558288719</v>
      </c>
      <c r="F54" s="5">
        <f t="shared" si="2"/>
        <v>29795.67436610139</v>
      </c>
      <c r="G54" s="5">
        <f t="shared" si="3"/>
        <v>56946.8212167858</v>
      </c>
      <c r="H54" s="23">
        <f t="shared" si="18"/>
        <v>39416.826078635851</v>
      </c>
      <c r="I54" s="5">
        <f t="shared" si="15"/>
        <v>94786.97425227621</v>
      </c>
      <c r="J54" s="23"/>
      <c r="K54" s="23">
        <f t="shared" si="16"/>
        <v>113.8936424335716</v>
      </c>
      <c r="L54" s="23"/>
      <c r="M54" s="23">
        <f t="shared" si="6"/>
        <v>94900.86789470978</v>
      </c>
      <c r="N54" s="23">
        <f>J54+L54+Grade12!I54</f>
        <v>92401.973798927618</v>
      </c>
      <c r="O54" s="23">
        <f t="shared" si="19"/>
        <v>2256.5013684912933</v>
      </c>
      <c r="P54" s="23">
        <f t="shared" si="17"/>
        <v>581.90052613615546</v>
      </c>
      <c r="Q54" s="23"/>
    </row>
    <row r="55" spans="1:17" x14ac:dyDescent="0.2">
      <c r="A55" s="5">
        <v>64</v>
      </c>
      <c r="B55" s="1">
        <f t="shared" si="12"/>
        <v>3.0379032788900342</v>
      </c>
      <c r="C55" s="5">
        <f t="shared" si="13"/>
        <v>91949.435387978519</v>
      </c>
      <c r="D55" s="5">
        <f t="shared" si="14"/>
        <v>88895.457972459379</v>
      </c>
      <c r="E55" s="5">
        <f t="shared" si="1"/>
        <v>79395.457972459379</v>
      </c>
      <c r="F55" s="5">
        <f t="shared" si="2"/>
        <v>30713.912825253923</v>
      </c>
      <c r="G55" s="5">
        <f t="shared" si="3"/>
        <v>58181.545147205456</v>
      </c>
      <c r="H55" s="23">
        <f t="shared" si="18"/>
        <v>40402.246730601757</v>
      </c>
      <c r="I55" s="5">
        <f t="shared" si="15"/>
        <v>96967.702008583146</v>
      </c>
      <c r="J55" s="23"/>
      <c r="K55" s="23">
        <f t="shared" si="16"/>
        <v>116.36309029441091</v>
      </c>
      <c r="L55" s="23"/>
      <c r="M55" s="23">
        <f t="shared" si="6"/>
        <v>97084.06509887756</v>
      </c>
      <c r="N55" s="23">
        <f>J55+L55+Grade12!I55</f>
        <v>94522.852878900798</v>
      </c>
      <c r="O55" s="23">
        <f t="shared" si="19"/>
        <v>2312.774634639014</v>
      </c>
      <c r="P55" s="23">
        <f t="shared" si="17"/>
        <v>578.71768798036317</v>
      </c>
      <c r="Q55" s="23"/>
    </row>
    <row r="56" spans="1:17" x14ac:dyDescent="0.2">
      <c r="A56" s="5">
        <v>65</v>
      </c>
      <c r="B56" s="1">
        <f t="shared" si="12"/>
        <v>3.1138508608622844</v>
      </c>
      <c r="C56" s="5">
        <f t="shared" si="13"/>
        <v>94248.171272677951</v>
      </c>
      <c r="D56" s="5">
        <f t="shared" si="14"/>
        <v>91102.244421770825</v>
      </c>
      <c r="E56" s="5">
        <f t="shared" si="1"/>
        <v>81602.244421770825</v>
      </c>
      <c r="F56" s="5">
        <f t="shared" si="2"/>
        <v>31655.107245885254</v>
      </c>
      <c r="G56" s="5">
        <f t="shared" si="3"/>
        <v>59447.137175885568</v>
      </c>
      <c r="H56" s="23">
        <f t="shared" si="18"/>
        <v>41412.302898866787</v>
      </c>
      <c r="I56" s="5">
        <f t="shared" si="15"/>
        <v>99202.947958797682</v>
      </c>
      <c r="J56" s="23"/>
      <c r="K56" s="23">
        <f t="shared" si="16"/>
        <v>118.89427435177113</v>
      </c>
      <c r="L56" s="23"/>
      <c r="M56" s="23">
        <f t="shared" si="6"/>
        <v>99321.842233149451</v>
      </c>
      <c r="N56" s="23">
        <f>J56+L56+Grade12!I56</f>
        <v>96696.753935873334</v>
      </c>
      <c r="O56" s="23">
        <f t="shared" si="19"/>
        <v>2370.4547324403356</v>
      </c>
      <c r="P56" s="23">
        <f t="shared" si="17"/>
        <v>575.55310236655214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118.89427435177113</v>
      </c>
      <c r="L57" s="23"/>
      <c r="M57" s="23">
        <f t="shared" si="6"/>
        <v>118.89427435177113</v>
      </c>
      <c r="N57" s="23">
        <f>J57+L57+Grade12!I57</f>
        <v>0</v>
      </c>
      <c r="O57" s="23">
        <f t="shared" si="19"/>
        <v>107.36152973964933</v>
      </c>
      <c r="P57" s="23">
        <f t="shared" si="17"/>
        <v>25.294302968162434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118.89427435177113</v>
      </c>
      <c r="L58" s="23"/>
      <c r="M58" s="23">
        <f t="shared" si="6"/>
        <v>118.89427435177113</v>
      </c>
      <c r="N58" s="23">
        <f>J58+L58+Grade12!I58</f>
        <v>0</v>
      </c>
      <c r="O58" s="23">
        <f t="shared" si="19"/>
        <v>107.36152973964933</v>
      </c>
      <c r="P58" s="23">
        <f t="shared" si="17"/>
        <v>24.543868097166584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118.89427435177113</v>
      </c>
      <c r="L59" s="23"/>
      <c r="M59" s="23">
        <f t="shared" si="6"/>
        <v>118.89427435177113</v>
      </c>
      <c r="N59" s="23">
        <f>J59+L59+Grade12!I59</f>
        <v>0</v>
      </c>
      <c r="O59" s="23">
        <f t="shared" si="19"/>
        <v>107.36152973964933</v>
      </c>
      <c r="P59" s="23">
        <f t="shared" si="17"/>
        <v>23.815697231481153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118.89427435177113</v>
      </c>
      <c r="L60" s="23"/>
      <c r="M60" s="23">
        <f t="shared" si="6"/>
        <v>118.89427435177113</v>
      </c>
      <c r="N60" s="23">
        <f>J60+L60+Grade12!I60</f>
        <v>0</v>
      </c>
      <c r="O60" s="23">
        <f t="shared" si="19"/>
        <v>107.36152973964933</v>
      </c>
      <c r="P60" s="23">
        <f t="shared" si="17"/>
        <v>23.109129839524236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118.89427435177113</v>
      </c>
      <c r="L61" s="23"/>
      <c r="M61" s="23">
        <f t="shared" si="6"/>
        <v>118.89427435177113</v>
      </c>
      <c r="N61" s="23">
        <f>J61+L61+Grade12!I61</f>
        <v>0</v>
      </c>
      <c r="O61" s="23">
        <f t="shared" si="19"/>
        <v>107.36152973964933</v>
      </c>
      <c r="P61" s="23">
        <f t="shared" si="17"/>
        <v>22.42352498645603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118.89427435177113</v>
      </c>
      <c r="L62" s="23"/>
      <c r="M62" s="23">
        <f t="shared" si="6"/>
        <v>118.89427435177113</v>
      </c>
      <c r="N62" s="23">
        <f>J62+L62+Grade12!I62</f>
        <v>0</v>
      </c>
      <c r="O62" s="23">
        <f t="shared" si="19"/>
        <v>107.36152973964933</v>
      </c>
      <c r="P62" s="23">
        <f t="shared" si="17"/>
        <v>21.758260752780021</v>
      </c>
      <c r="Q62" s="23"/>
    </row>
    <row r="63" spans="1:17" x14ac:dyDescent="0.2">
      <c r="A63" s="5">
        <v>72</v>
      </c>
      <c r="H63" s="22"/>
      <c r="J63" s="23"/>
      <c r="K63" s="23">
        <f>0.002*G56</f>
        <v>118.89427435177113</v>
      </c>
      <c r="L63" s="23"/>
      <c r="M63" s="23">
        <f t="shared" si="6"/>
        <v>118.89427435177113</v>
      </c>
      <c r="N63" s="23">
        <f>J63+L63+Grade12!I63</f>
        <v>0</v>
      </c>
      <c r="O63" s="23">
        <f t="shared" si="19"/>
        <v>107.36152973964933</v>
      </c>
      <c r="P63" s="23">
        <f t="shared" si="17"/>
        <v>21.112733670193144</v>
      </c>
      <c r="Q63" s="23"/>
    </row>
    <row r="64" spans="1:17" x14ac:dyDescent="0.2">
      <c r="A64" s="5">
        <v>73</v>
      </c>
      <c r="H64" s="22"/>
      <c r="J64" s="23"/>
      <c r="K64" s="23">
        <f>0.002*G56</f>
        <v>118.89427435177113</v>
      </c>
      <c r="L64" s="23"/>
      <c r="M64" s="23">
        <f t="shared" si="6"/>
        <v>118.89427435177113</v>
      </c>
      <c r="N64" s="23">
        <f>J64+L64+Grade12!I64</f>
        <v>0</v>
      </c>
      <c r="O64" s="23">
        <f t="shared" si="19"/>
        <v>107.36152973964933</v>
      </c>
      <c r="P64" s="23">
        <f t="shared" si="17"/>
        <v>20.486358174173215</v>
      </c>
      <c r="Q64" s="23"/>
    </row>
    <row r="65" spans="1:17" x14ac:dyDescent="0.2">
      <c r="A65" s="5">
        <v>74</v>
      </c>
      <c r="H65" s="22"/>
      <c r="J65" s="23"/>
      <c r="K65" s="23">
        <f>0.002*G56</f>
        <v>118.89427435177113</v>
      </c>
      <c r="L65" s="23"/>
      <c r="M65" s="23">
        <f t="shared" si="6"/>
        <v>118.89427435177113</v>
      </c>
      <c r="N65" s="23">
        <f>J65+L65+Grade12!I65</f>
        <v>0</v>
      </c>
      <c r="O65" s="23">
        <f t="shared" si="19"/>
        <v>107.36152973964933</v>
      </c>
      <c r="P65" s="23">
        <f t="shared" si="17"/>
        <v>19.878566072807104</v>
      </c>
      <c r="Q65" s="23"/>
    </row>
    <row r="66" spans="1:17" x14ac:dyDescent="0.2">
      <c r="A66" s="5">
        <v>75</v>
      </c>
      <c r="H66" s="22"/>
      <c r="J66" s="23"/>
      <c r="K66" s="23">
        <f>0.002*G56</f>
        <v>118.89427435177113</v>
      </c>
      <c r="L66" s="23"/>
      <c r="M66" s="23">
        <f t="shared" si="6"/>
        <v>118.89427435177113</v>
      </c>
      <c r="N66" s="23">
        <f>J66+L66+Grade12!I66</f>
        <v>0</v>
      </c>
      <c r="O66" s="23">
        <f t="shared" si="19"/>
        <v>107.36152973964933</v>
      </c>
      <c r="P66" s="23">
        <f t="shared" si="17"/>
        <v>19.288806031377774</v>
      </c>
      <c r="Q66" s="23"/>
    </row>
    <row r="67" spans="1:17" x14ac:dyDescent="0.2">
      <c r="A67" s="5">
        <v>76</v>
      </c>
      <c r="H67" s="22"/>
      <c r="J67" s="23"/>
      <c r="K67" s="23">
        <f>0.002*G56</f>
        <v>118.89427435177113</v>
      </c>
      <c r="L67" s="23"/>
      <c r="M67" s="23">
        <f t="shared" si="6"/>
        <v>118.89427435177113</v>
      </c>
      <c r="N67" s="23">
        <f>J67+L67+Grade12!I67</f>
        <v>0</v>
      </c>
      <c r="O67" s="23">
        <f t="shared" si="19"/>
        <v>107.36152973964933</v>
      </c>
      <c r="P67" s="23">
        <f t="shared" si="17"/>
        <v>18.716543072242651</v>
      </c>
      <c r="Q67" s="23"/>
    </row>
    <row r="68" spans="1:17" x14ac:dyDescent="0.2">
      <c r="A68" s="5">
        <v>77</v>
      </c>
      <c r="H68" s="22"/>
      <c r="J68" s="23"/>
      <c r="K68" s="23">
        <f>0.002*G56</f>
        <v>118.89427435177113</v>
      </c>
      <c r="L68" s="23"/>
      <c r="M68" s="23">
        <f t="shared" si="6"/>
        <v>118.89427435177113</v>
      </c>
      <c r="N68" s="23">
        <f>J68+L68+Grade12!I68</f>
        <v>0</v>
      </c>
      <c r="O68" s="23">
        <f t="shared" si="19"/>
        <v>107.36152973964933</v>
      </c>
      <c r="P68" s="23">
        <f t="shared" si="17"/>
        <v>18.161258089549687</v>
      </c>
      <c r="Q68" s="23"/>
    </row>
    <row r="69" spans="1:17" x14ac:dyDescent="0.2">
      <c r="A69" s="5">
        <v>78</v>
      </c>
      <c r="H69" s="22"/>
      <c r="J69" s="23"/>
      <c r="K69" s="23">
        <f>0.002*G56+0.2*G56</f>
        <v>12008.321709528886</v>
      </c>
      <c r="L69" s="23"/>
      <c r="M69" s="23">
        <f t="shared" si="6"/>
        <v>12008.321709528886</v>
      </c>
      <c r="N69" s="23">
        <f>J69+L69+Grade12!I69</f>
        <v>0</v>
      </c>
      <c r="O69" s="23">
        <f t="shared" si="19"/>
        <v>10843.514503704584</v>
      </c>
      <c r="P69" s="23">
        <f>O69/return^(A69-startage+1)</f>
        <v>1779.8671852134401</v>
      </c>
      <c r="Q69" s="23"/>
    </row>
    <row r="70" spans="1:17" x14ac:dyDescent="0.2">
      <c r="A70" s="5">
        <v>79</v>
      </c>
      <c r="H70" s="22"/>
      <c r="P70" s="23">
        <f>SUM(P5:P69)</f>
        <v>-1.1209522199351341E-10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workbookViewId="0">
      <selection activeCell="N11" sqref="N11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7" ht="14.25" x14ac:dyDescent="0.2">
      <c r="B1" s="1" t="s">
        <v>12</v>
      </c>
      <c r="C1" s="6" t="s">
        <v>38</v>
      </c>
      <c r="D1" s="6" t="s">
        <v>39</v>
      </c>
      <c r="E1" s="7" t="s">
        <v>10</v>
      </c>
      <c r="F1" s="1" t="s">
        <v>4</v>
      </c>
      <c r="G1" s="1" t="s">
        <v>9</v>
      </c>
      <c r="H1" s="1" t="s">
        <v>45</v>
      </c>
      <c r="I1" s="1" t="s">
        <v>23</v>
      </c>
      <c r="K1" s="13" t="s">
        <v>15</v>
      </c>
      <c r="M1" s="1" t="s">
        <v>11</v>
      </c>
    </row>
    <row r="2" spans="1:17" x14ac:dyDescent="0.2">
      <c r="B2" s="5">
        <f>Meta!A8+6</f>
        <v>20</v>
      </c>
      <c r="C2" s="8">
        <f>Meta!B8</f>
        <v>58707</v>
      </c>
      <c r="D2" s="8">
        <f>Meta!C8</f>
        <v>25659</v>
      </c>
      <c r="E2" s="1">
        <f>Meta!D8</f>
        <v>3.7999999999999999E-2</v>
      </c>
      <c r="F2" s="1">
        <f>Meta!H8</f>
        <v>1.8381311833585117</v>
      </c>
      <c r="G2" s="1">
        <f>Meta!E8</f>
        <v>0.90300000000000002</v>
      </c>
      <c r="H2" s="1">
        <f>Meta!F8</f>
        <v>1</v>
      </c>
      <c r="I2" s="1">
        <f>Meta!D7</f>
        <v>0.04</v>
      </c>
      <c r="J2" s="14"/>
      <c r="K2" s="13">
        <f>IRR(O5:O69)+1</f>
        <v>1.0312431982879653</v>
      </c>
    </row>
    <row r="3" spans="1:17" ht="14.25" x14ac:dyDescent="0.2">
      <c r="C3" s="3"/>
      <c r="G3" s="4"/>
    </row>
    <row r="4" spans="1:17" x14ac:dyDescent="0.2">
      <c r="A4" s="8" t="s">
        <v>0</v>
      </c>
      <c r="B4" s="2" t="s">
        <v>1</v>
      </c>
      <c r="C4" s="1" t="s">
        <v>40</v>
      </c>
      <c r="D4" s="1" t="s">
        <v>2</v>
      </c>
      <c r="E4" t="s">
        <v>13</v>
      </c>
      <c r="F4" t="s">
        <v>22</v>
      </c>
      <c r="G4" t="s">
        <v>21</v>
      </c>
      <c r="H4" t="s">
        <v>41</v>
      </c>
      <c r="I4" t="s">
        <v>6</v>
      </c>
      <c r="J4" s="5" t="s">
        <v>20</v>
      </c>
      <c r="K4" s="5" t="s">
        <v>7</v>
      </c>
      <c r="L4" s="5" t="s">
        <v>8</v>
      </c>
      <c r="M4" s="5" t="s">
        <v>16</v>
      </c>
      <c r="N4" s="5" t="s">
        <v>14</v>
      </c>
      <c r="O4" s="5" t="s">
        <v>17</v>
      </c>
      <c r="P4" s="5" t="s">
        <v>18</v>
      </c>
    </row>
    <row r="5" spans="1:17" x14ac:dyDescent="0.2">
      <c r="A5" s="5">
        <v>14</v>
      </c>
      <c r="C5" s="5"/>
      <c r="D5" s="5"/>
      <c r="E5" s="5"/>
      <c r="F5" s="5"/>
      <c r="G5" s="5"/>
      <c r="H5" s="23"/>
      <c r="I5" s="5"/>
      <c r="J5" s="23"/>
      <c r="K5" s="23"/>
      <c r="L5" s="23"/>
      <c r="M5" s="23"/>
      <c r="N5" s="23"/>
      <c r="O5" s="23"/>
      <c r="P5" s="23"/>
      <c r="Q5" s="23"/>
    </row>
    <row r="6" spans="1:17" x14ac:dyDescent="0.2">
      <c r="A6" s="5">
        <v>15</v>
      </c>
      <c r="C6" s="5"/>
      <c r="D6" s="5"/>
      <c r="E6" s="5"/>
      <c r="F6" s="5"/>
      <c r="G6" s="5"/>
      <c r="H6" s="23"/>
      <c r="I6" s="5"/>
      <c r="J6" s="23"/>
      <c r="K6" s="23"/>
      <c r="L6" s="23"/>
      <c r="M6" s="23"/>
      <c r="N6" s="23"/>
      <c r="O6" s="23"/>
      <c r="P6" s="23"/>
      <c r="Q6" s="23"/>
    </row>
    <row r="7" spans="1:17" x14ac:dyDescent="0.2">
      <c r="A7" s="5">
        <v>16</v>
      </c>
      <c r="C7" s="5"/>
      <c r="D7" s="5"/>
      <c r="E7" s="5"/>
      <c r="F7" s="5"/>
      <c r="G7" s="5"/>
      <c r="H7" s="23"/>
      <c r="I7" s="5"/>
      <c r="J7" s="23"/>
      <c r="K7" s="23"/>
      <c r="L7" s="23"/>
      <c r="M7" s="23"/>
      <c r="N7" s="23"/>
      <c r="O7" s="23"/>
      <c r="P7" s="23"/>
      <c r="Q7" s="23"/>
    </row>
    <row r="8" spans="1:17" x14ac:dyDescent="0.2">
      <c r="A8" s="5">
        <v>17</v>
      </c>
      <c r="C8" s="5"/>
      <c r="D8" s="5"/>
      <c r="E8" s="5"/>
      <c r="F8" s="5"/>
      <c r="G8" s="5"/>
      <c r="H8" s="23"/>
      <c r="I8" s="5"/>
      <c r="J8" s="23"/>
      <c r="K8" s="23"/>
      <c r="L8" s="23"/>
      <c r="M8" s="23"/>
      <c r="N8" s="23"/>
      <c r="O8" s="23"/>
      <c r="P8" s="23"/>
      <c r="Q8" s="23"/>
    </row>
    <row r="9" spans="1:17" x14ac:dyDescent="0.2">
      <c r="A9" s="5">
        <v>18</v>
      </c>
      <c r="C9" s="5"/>
      <c r="D9" s="5"/>
      <c r="E9" s="5"/>
      <c r="F9" s="5"/>
      <c r="G9" s="5"/>
      <c r="H9" s="23"/>
      <c r="I9" s="5"/>
      <c r="J9" s="23"/>
      <c r="K9" s="23"/>
      <c r="L9" s="23"/>
      <c r="M9" s="23"/>
      <c r="N9" s="23"/>
      <c r="O9" s="23"/>
      <c r="P9" s="23"/>
      <c r="Q9" s="23"/>
    </row>
    <row r="10" spans="1:17" x14ac:dyDescent="0.2">
      <c r="A10" s="5">
        <v>19</v>
      </c>
      <c r="B10" s="1">
        <v>1</v>
      </c>
      <c r="C10" s="5">
        <f>0.1*Grade13!C10</f>
        <v>3026.7400554495039</v>
      </c>
      <c r="D10" s="5">
        <f t="shared" ref="D10:D36" si="0">IF(A10&lt;startage,1,0)*(C10*(1-initialunempprob))+IF(A10=startage,1,0)*(C10*(1-unempprob))+IF(A10&gt;startage,1,0)*(C10*(1-unempprob)+unempprob*300*52)</f>
        <v>2905.6704532315234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222.28378967221153</v>
      </c>
      <c r="G10" s="5">
        <f t="shared" ref="G10:G56" si="3">D10-F10</f>
        <v>2683.3866635593117</v>
      </c>
      <c r="H10" s="23">
        <f>0.1*Grade13!H10</f>
        <v>1329.9385471338514</v>
      </c>
      <c r="I10" s="5">
        <f t="shared" ref="I10:I36" si="4">G10+IF(A10&lt;startage,1,0)*(H10*(1-initialunempprob))+IF(A10&gt;=startage,1,0)*(H10*(1-unempprob))</f>
        <v>3960.1276688078087</v>
      </c>
      <c r="J10" s="23">
        <f>0.05*feel*Grade13!G10</f>
        <v>313.17566703520038</v>
      </c>
      <c r="K10" s="23">
        <f t="shared" ref="K10:K36" si="5">IF(A10&gt;=startage,1,0)*0.002*G10</f>
        <v>0</v>
      </c>
      <c r="L10" s="23">
        <f>coltuition</f>
        <v>3662</v>
      </c>
      <c r="M10" s="23">
        <f t="shared" ref="M10:M69" si="6">I10+K10</f>
        <v>3960.1276688078087</v>
      </c>
      <c r="N10" s="23">
        <f>J10+L10+Grade13!I10</f>
        <v>39112.276222034488</v>
      </c>
      <c r="O10" s="23">
        <f t="shared" ref="O10:O41" si="7">IF(A10&lt;startage,1,0)*(M10-N10)+IF(A10&gt;=startage,1,0)*(completionprob*(part*(I10-N10)+K10))</f>
        <v>-35152.148553226682</v>
      </c>
      <c r="P10" s="23">
        <f t="shared" ref="P10:P36" si="8">O10/return^(A10-startage+1)</f>
        <v>-35152.148553226682</v>
      </c>
      <c r="Q10" s="23"/>
    </row>
    <row r="11" spans="1:17" x14ac:dyDescent="0.2">
      <c r="A11" s="5">
        <v>20</v>
      </c>
      <c r="B11" s="1">
        <f t="shared" ref="B11:B36" si="9">(1+experiencepremium)^(A11-startage)</f>
        <v>1</v>
      </c>
      <c r="C11" s="5">
        <f t="shared" ref="C11:C36" si="10">pretaxincome*B11/expnorm</f>
        <v>31938.416872257429</v>
      </c>
      <c r="D11" s="5">
        <f t="shared" si="0"/>
        <v>30724.757031111647</v>
      </c>
      <c r="E11" s="5">
        <f t="shared" si="1"/>
        <v>21224.757031111647</v>
      </c>
      <c r="F11" s="5">
        <f t="shared" si="2"/>
        <v>7231.6331706579531</v>
      </c>
      <c r="G11" s="5">
        <f t="shared" si="3"/>
        <v>23493.123860453692</v>
      </c>
      <c r="H11" s="23">
        <f t="shared" ref="H11:H37" si="11">benefits*B11/expnorm</f>
        <v>13959.286601687249</v>
      </c>
      <c r="I11" s="5">
        <f t="shared" si="4"/>
        <v>36921.957571276827</v>
      </c>
      <c r="J11" s="23"/>
      <c r="K11" s="23">
        <f t="shared" si="5"/>
        <v>46.986247720907386</v>
      </c>
      <c r="L11" s="23"/>
      <c r="M11" s="23">
        <f t="shared" si="6"/>
        <v>36968.943818997737</v>
      </c>
      <c r="N11" s="23">
        <f>J11+L11+Grade13!I11</f>
        <v>36365.792068874267</v>
      </c>
      <c r="O11" s="23">
        <f t="shared" si="7"/>
        <v>544.6460303614914</v>
      </c>
      <c r="P11" s="23">
        <f t="shared" si="8"/>
        <v>528.14508863253025</v>
      </c>
      <c r="Q11" s="23"/>
    </row>
    <row r="12" spans="1:17" x14ac:dyDescent="0.2">
      <c r="A12" s="5">
        <v>21</v>
      </c>
      <c r="B12" s="1">
        <f t="shared" si="9"/>
        <v>1.0249999999999999</v>
      </c>
      <c r="C12" s="5">
        <f t="shared" si="10"/>
        <v>32736.877294063859</v>
      </c>
      <c r="D12" s="5">
        <f t="shared" si="0"/>
        <v>32085.67595688943</v>
      </c>
      <c r="E12" s="5">
        <f t="shared" si="1"/>
        <v>22585.67595688943</v>
      </c>
      <c r="F12" s="5">
        <f t="shared" si="2"/>
        <v>7675.9731999243995</v>
      </c>
      <c r="G12" s="5">
        <f t="shared" si="3"/>
        <v>24409.702756965031</v>
      </c>
      <c r="H12" s="23">
        <f t="shared" si="11"/>
        <v>14308.26876672943</v>
      </c>
      <c r="I12" s="5">
        <f t="shared" si="4"/>
        <v>38174.257310558743</v>
      </c>
      <c r="J12" s="23"/>
      <c r="K12" s="23">
        <f t="shared" si="5"/>
        <v>48.819405513930064</v>
      </c>
      <c r="L12" s="23"/>
      <c r="M12" s="23">
        <f t="shared" si="6"/>
        <v>38223.076716072675</v>
      </c>
      <c r="N12" s="23">
        <f>J12+L12+Grade13!I12</f>
        <v>37194.430270596116</v>
      </c>
      <c r="O12" s="23">
        <f t="shared" si="7"/>
        <v>928.86774026533135</v>
      </c>
      <c r="P12" s="23">
        <f t="shared" si="8"/>
        <v>873.43720211591608</v>
      </c>
      <c r="Q12" s="23"/>
    </row>
    <row r="13" spans="1:17" x14ac:dyDescent="0.2">
      <c r="A13" s="5">
        <v>22</v>
      </c>
      <c r="B13" s="1">
        <f t="shared" si="9"/>
        <v>1.0506249999999999</v>
      </c>
      <c r="C13" s="5">
        <f t="shared" si="10"/>
        <v>33555.29922641546</v>
      </c>
      <c r="D13" s="5">
        <f t="shared" si="0"/>
        <v>32872.997855811671</v>
      </c>
      <c r="E13" s="5">
        <f t="shared" si="1"/>
        <v>23372.997855811671</v>
      </c>
      <c r="F13" s="5">
        <f t="shared" si="2"/>
        <v>7933.0337999225103</v>
      </c>
      <c r="G13" s="5">
        <f t="shared" si="3"/>
        <v>24939.964055889162</v>
      </c>
      <c r="H13" s="23">
        <f t="shared" si="11"/>
        <v>14665.975485897665</v>
      </c>
      <c r="I13" s="5">
        <f t="shared" si="4"/>
        <v>39048.632473322716</v>
      </c>
      <c r="J13" s="23"/>
      <c r="K13" s="23">
        <f t="shared" si="5"/>
        <v>49.879928111778327</v>
      </c>
      <c r="L13" s="23"/>
      <c r="M13" s="23">
        <f t="shared" si="6"/>
        <v>39098.512401434491</v>
      </c>
      <c r="N13" s="23">
        <f>J13+L13+Grade13!I13</f>
        <v>38043.784427361024</v>
      </c>
      <c r="O13" s="23">
        <f t="shared" si="7"/>
        <v>952.41936058834301</v>
      </c>
      <c r="P13" s="23">
        <f t="shared" si="8"/>
        <v>868.45020841144219</v>
      </c>
      <c r="Q13" s="23"/>
    </row>
    <row r="14" spans="1:17" x14ac:dyDescent="0.2">
      <c r="A14" s="5">
        <v>23</v>
      </c>
      <c r="B14" s="1">
        <f t="shared" si="9"/>
        <v>1.0768906249999999</v>
      </c>
      <c r="C14" s="5">
        <f t="shared" si="10"/>
        <v>34394.181707075841</v>
      </c>
      <c r="D14" s="5">
        <f t="shared" si="0"/>
        <v>33680.00280220696</v>
      </c>
      <c r="E14" s="5">
        <f t="shared" si="1"/>
        <v>24180.00280220696</v>
      </c>
      <c r="F14" s="5">
        <f t="shared" si="2"/>
        <v>8196.520914920573</v>
      </c>
      <c r="G14" s="5">
        <f t="shared" si="3"/>
        <v>25483.481887286387</v>
      </c>
      <c r="H14" s="23">
        <f t="shared" si="11"/>
        <v>15032.624873045106</v>
      </c>
      <c r="I14" s="5">
        <f t="shared" si="4"/>
        <v>39944.867015155774</v>
      </c>
      <c r="J14" s="23"/>
      <c r="K14" s="23">
        <f t="shared" si="5"/>
        <v>50.966963774572775</v>
      </c>
      <c r="L14" s="23"/>
      <c r="M14" s="23">
        <f t="shared" si="6"/>
        <v>39995.83397893035</v>
      </c>
      <c r="N14" s="23">
        <f>J14+L14+Grade13!I14</f>
        <v>38914.372438045044</v>
      </c>
      <c r="O14" s="23">
        <f t="shared" si="7"/>
        <v>976.5597714194289</v>
      </c>
      <c r="P14" s="23">
        <f t="shared" si="8"/>
        <v>863.4842918049618</v>
      </c>
      <c r="Q14" s="23"/>
    </row>
    <row r="15" spans="1:17" x14ac:dyDescent="0.2">
      <c r="A15" s="5">
        <v>24</v>
      </c>
      <c r="B15" s="1">
        <f t="shared" si="9"/>
        <v>1.1038128906249998</v>
      </c>
      <c r="C15" s="5">
        <f t="shared" si="10"/>
        <v>35254.036249752739</v>
      </c>
      <c r="D15" s="5">
        <f t="shared" si="0"/>
        <v>34507.182872262136</v>
      </c>
      <c r="E15" s="5">
        <f t="shared" si="1"/>
        <v>25007.182872262136</v>
      </c>
      <c r="F15" s="5">
        <f t="shared" si="2"/>
        <v>8466.5952077935872</v>
      </c>
      <c r="G15" s="5">
        <f t="shared" si="3"/>
        <v>26040.587664468549</v>
      </c>
      <c r="H15" s="23">
        <f t="shared" si="11"/>
        <v>15408.440494871233</v>
      </c>
      <c r="I15" s="5">
        <f t="shared" si="4"/>
        <v>40863.507420534675</v>
      </c>
      <c r="J15" s="23"/>
      <c r="K15" s="23">
        <f t="shared" si="5"/>
        <v>52.0811753289371</v>
      </c>
      <c r="L15" s="23"/>
      <c r="M15" s="23">
        <f t="shared" si="6"/>
        <v>40915.588595863614</v>
      </c>
      <c r="N15" s="23">
        <f>J15+L15+Grade13!I15</f>
        <v>39806.725148996164</v>
      </c>
      <c r="O15" s="23">
        <f t="shared" si="7"/>
        <v>1001.3036925213065</v>
      </c>
      <c r="P15" s="23">
        <f t="shared" si="8"/>
        <v>858.53960083072047</v>
      </c>
      <c r="Q15" s="23"/>
    </row>
    <row r="16" spans="1:17" x14ac:dyDescent="0.2">
      <c r="A16" s="5">
        <v>25</v>
      </c>
      <c r="B16" s="1">
        <f t="shared" si="9"/>
        <v>1.1314082128906247</v>
      </c>
      <c r="C16" s="5">
        <f t="shared" si="10"/>
        <v>36135.387155996548</v>
      </c>
      <c r="D16" s="5">
        <f t="shared" si="0"/>
        <v>35355.042444068684</v>
      </c>
      <c r="E16" s="5">
        <f t="shared" si="1"/>
        <v>25855.042444068684</v>
      </c>
      <c r="F16" s="5">
        <f t="shared" si="2"/>
        <v>8743.4213579884254</v>
      </c>
      <c r="G16" s="5">
        <f t="shared" si="3"/>
        <v>26611.62108608026</v>
      </c>
      <c r="H16" s="23">
        <f t="shared" si="11"/>
        <v>15793.65150724301</v>
      </c>
      <c r="I16" s="5">
        <f t="shared" si="4"/>
        <v>41805.11383604804</v>
      </c>
      <c r="J16" s="23"/>
      <c r="K16" s="23">
        <f t="shared" si="5"/>
        <v>53.223242172160525</v>
      </c>
      <c r="L16" s="23"/>
      <c r="M16" s="23">
        <f t="shared" si="6"/>
        <v>41858.337078220204</v>
      </c>
      <c r="N16" s="23">
        <f>J16+L16+Grade13!I16</f>
        <v>40721.386677721064</v>
      </c>
      <c r="O16" s="23">
        <f t="shared" si="7"/>
        <v>1026.66621165072</v>
      </c>
      <c r="P16" s="23">
        <f t="shared" si="8"/>
        <v>853.6162747577016</v>
      </c>
      <c r="Q16" s="23"/>
    </row>
    <row r="17" spans="1:17" x14ac:dyDescent="0.2">
      <c r="A17" s="5">
        <v>26</v>
      </c>
      <c r="B17" s="1">
        <f t="shared" si="9"/>
        <v>1.1596934182128902</v>
      </c>
      <c r="C17" s="5">
        <f t="shared" si="10"/>
        <v>37038.771834896463</v>
      </c>
      <c r="D17" s="5">
        <f t="shared" si="0"/>
        <v>36224.098505170397</v>
      </c>
      <c r="E17" s="5">
        <f t="shared" si="1"/>
        <v>26724.098505170397</v>
      </c>
      <c r="F17" s="5">
        <f t="shared" si="2"/>
        <v>9027.1681619381343</v>
      </c>
      <c r="G17" s="5">
        <f t="shared" si="3"/>
        <v>27196.930343232263</v>
      </c>
      <c r="H17" s="23">
        <f t="shared" si="11"/>
        <v>16188.492794924085</v>
      </c>
      <c r="I17" s="5">
        <f t="shared" si="4"/>
        <v>42770.260411949232</v>
      </c>
      <c r="J17" s="23"/>
      <c r="K17" s="23">
        <f t="shared" si="5"/>
        <v>54.393860686464528</v>
      </c>
      <c r="L17" s="23"/>
      <c r="M17" s="23">
        <f t="shared" si="6"/>
        <v>42824.654272635693</v>
      </c>
      <c r="N17" s="23">
        <f>J17+L17+Grade13!I17</f>
        <v>41658.9147446641</v>
      </c>
      <c r="O17" s="23">
        <f t="shared" si="7"/>
        <v>1052.6627937583512</v>
      </c>
      <c r="P17" s="23">
        <f t="shared" si="8"/>
        <v>848.71444389923329</v>
      </c>
      <c r="Q17" s="23"/>
    </row>
    <row r="18" spans="1:17" x14ac:dyDescent="0.2">
      <c r="A18" s="5">
        <v>27</v>
      </c>
      <c r="B18" s="1">
        <f t="shared" si="9"/>
        <v>1.1886857536682125</v>
      </c>
      <c r="C18" s="5">
        <f t="shared" si="10"/>
        <v>37964.741130768874</v>
      </c>
      <c r="D18" s="5">
        <f t="shared" si="0"/>
        <v>37114.880967799661</v>
      </c>
      <c r="E18" s="5">
        <f t="shared" si="1"/>
        <v>27614.880967799661</v>
      </c>
      <c r="F18" s="5">
        <f t="shared" si="2"/>
        <v>9318.0086359865891</v>
      </c>
      <c r="G18" s="5">
        <f t="shared" si="3"/>
        <v>27796.872331813072</v>
      </c>
      <c r="H18" s="23">
        <f t="shared" si="11"/>
        <v>16593.205114797187</v>
      </c>
      <c r="I18" s="5">
        <f t="shared" si="4"/>
        <v>43759.535652247963</v>
      </c>
      <c r="J18" s="23"/>
      <c r="K18" s="23">
        <f t="shared" si="5"/>
        <v>55.593744663626147</v>
      </c>
      <c r="L18" s="23"/>
      <c r="M18" s="23">
        <f t="shared" si="6"/>
        <v>43815.129396911587</v>
      </c>
      <c r="N18" s="23">
        <f>J18+L18+Grade13!I18</f>
        <v>42619.881013280698</v>
      </c>
      <c r="O18" s="23">
        <f t="shared" si="7"/>
        <v>1079.3092904186956</v>
      </c>
      <c r="P18" s="23">
        <f t="shared" si="8"/>
        <v>843.83422991300733</v>
      </c>
      <c r="Q18" s="23"/>
    </row>
    <row r="19" spans="1:17" x14ac:dyDescent="0.2">
      <c r="A19" s="5">
        <v>28</v>
      </c>
      <c r="B19" s="1">
        <f t="shared" si="9"/>
        <v>1.2184028975099177</v>
      </c>
      <c r="C19" s="5">
        <f t="shared" si="10"/>
        <v>38913.859659038091</v>
      </c>
      <c r="D19" s="5">
        <f t="shared" si="0"/>
        <v>38027.932991994647</v>
      </c>
      <c r="E19" s="5">
        <f t="shared" si="1"/>
        <v>28527.932991994647</v>
      </c>
      <c r="F19" s="5">
        <f t="shared" si="2"/>
        <v>9616.1201218862516</v>
      </c>
      <c r="G19" s="5">
        <f t="shared" si="3"/>
        <v>28411.812870108395</v>
      </c>
      <c r="H19" s="23">
        <f t="shared" si="11"/>
        <v>17008.035242667116</v>
      </c>
      <c r="I19" s="5">
        <f t="shared" si="4"/>
        <v>44773.54277355416</v>
      </c>
      <c r="J19" s="23"/>
      <c r="K19" s="23">
        <f t="shared" si="5"/>
        <v>56.823625740216791</v>
      </c>
      <c r="L19" s="23"/>
      <c r="M19" s="23">
        <f t="shared" si="6"/>
        <v>44830.366399294377</v>
      </c>
      <c r="N19" s="23">
        <f>J19+L19+Grade13!I19</f>
        <v>43604.871438612703</v>
      </c>
      <c r="O19" s="23">
        <f t="shared" si="7"/>
        <v>1106.6219494955512</v>
      </c>
      <c r="P19" s="23">
        <f t="shared" si="8"/>
        <v>838.97574609173341</v>
      </c>
      <c r="Q19" s="23"/>
    </row>
    <row r="20" spans="1:17" x14ac:dyDescent="0.2">
      <c r="A20" s="5">
        <v>29</v>
      </c>
      <c r="B20" s="1">
        <f t="shared" si="9"/>
        <v>1.2488629699476654</v>
      </c>
      <c r="C20" s="5">
        <f t="shared" si="10"/>
        <v>39886.706150514045</v>
      </c>
      <c r="D20" s="5">
        <f t="shared" si="0"/>
        <v>38963.811316794512</v>
      </c>
      <c r="E20" s="5">
        <f t="shared" si="1"/>
        <v>29463.811316794512</v>
      </c>
      <c r="F20" s="5">
        <f t="shared" si="2"/>
        <v>9921.684394933407</v>
      </c>
      <c r="G20" s="5">
        <f t="shared" si="3"/>
        <v>29042.126921861105</v>
      </c>
      <c r="H20" s="23">
        <f t="shared" si="11"/>
        <v>17433.23612373379</v>
      </c>
      <c r="I20" s="5">
        <f t="shared" si="4"/>
        <v>45812.900072893011</v>
      </c>
      <c r="J20" s="23"/>
      <c r="K20" s="23">
        <f t="shared" si="5"/>
        <v>58.084253843722209</v>
      </c>
      <c r="L20" s="23"/>
      <c r="M20" s="23">
        <f t="shared" si="6"/>
        <v>45870.984326736732</v>
      </c>
      <c r="N20" s="23">
        <f>J20+L20+Grade13!I20</f>
        <v>44614.486624578029</v>
      </c>
      <c r="O20" s="23">
        <f t="shared" si="7"/>
        <v>1134.6174250493107</v>
      </c>
      <c r="P20" s="23">
        <f t="shared" si="8"/>
        <v>834.13909764494372</v>
      </c>
      <c r="Q20" s="23"/>
    </row>
    <row r="21" spans="1:17" x14ac:dyDescent="0.2">
      <c r="A21" s="5">
        <v>30</v>
      </c>
      <c r="B21" s="1">
        <f t="shared" si="9"/>
        <v>1.2800845441963571</v>
      </c>
      <c r="C21" s="5">
        <f t="shared" si="10"/>
        <v>40883.873804276889</v>
      </c>
      <c r="D21" s="5">
        <f t="shared" si="0"/>
        <v>39923.08659971437</v>
      </c>
      <c r="E21" s="5">
        <f t="shared" si="1"/>
        <v>30423.08659971437</v>
      </c>
      <c r="F21" s="5">
        <f t="shared" si="2"/>
        <v>10234.887774806743</v>
      </c>
      <c r="G21" s="5">
        <f t="shared" si="3"/>
        <v>29688.198824907628</v>
      </c>
      <c r="H21" s="23">
        <f t="shared" si="11"/>
        <v>17869.067026827139</v>
      </c>
      <c r="I21" s="5">
        <f t="shared" si="4"/>
        <v>46878.241304715339</v>
      </c>
      <c r="J21" s="23"/>
      <c r="K21" s="23">
        <f t="shared" si="5"/>
        <v>59.376397649815253</v>
      </c>
      <c r="L21" s="23"/>
      <c r="M21" s="23">
        <f t="shared" si="6"/>
        <v>46937.617702365154</v>
      </c>
      <c r="N21" s="23">
        <f>J21+L21+Grade13!I21</f>
        <v>45649.342190192467</v>
      </c>
      <c r="O21" s="23">
        <f t="shared" si="7"/>
        <v>1163.3127874919367</v>
      </c>
      <c r="P21" s="23">
        <f t="shared" si="8"/>
        <v>829.32438197208762</v>
      </c>
      <c r="Q21" s="23"/>
    </row>
    <row r="22" spans="1:17" x14ac:dyDescent="0.2">
      <c r="A22" s="5">
        <v>31</v>
      </c>
      <c r="B22" s="1">
        <f t="shared" si="9"/>
        <v>1.312086657801266</v>
      </c>
      <c r="C22" s="5">
        <f t="shared" si="10"/>
        <v>41905.970649383809</v>
      </c>
      <c r="D22" s="5">
        <f t="shared" si="0"/>
        <v>40906.343764707228</v>
      </c>
      <c r="E22" s="5">
        <f t="shared" si="1"/>
        <v>31406.343764707228</v>
      </c>
      <c r="F22" s="5">
        <f t="shared" si="2"/>
        <v>10555.921239176911</v>
      </c>
      <c r="G22" s="5">
        <f t="shared" si="3"/>
        <v>30350.422525530317</v>
      </c>
      <c r="H22" s="23">
        <f t="shared" si="11"/>
        <v>18315.793702497816</v>
      </c>
      <c r="I22" s="5">
        <f t="shared" si="4"/>
        <v>47970.216067333211</v>
      </c>
      <c r="J22" s="23"/>
      <c r="K22" s="23">
        <f t="shared" si="5"/>
        <v>60.700845051060632</v>
      </c>
      <c r="L22" s="23"/>
      <c r="M22" s="23">
        <f t="shared" si="6"/>
        <v>48030.916912384273</v>
      </c>
      <c r="N22" s="23">
        <f>J22+L22+Grade13!I22</f>
        <v>46710.06914494728</v>
      </c>
      <c r="O22" s="23">
        <f t="shared" si="7"/>
        <v>1192.7255339956037</v>
      </c>
      <c r="P22" s="23">
        <f t="shared" si="8"/>
        <v>824.53168892702843</v>
      </c>
      <c r="Q22" s="23"/>
    </row>
    <row r="23" spans="1:17" x14ac:dyDescent="0.2">
      <c r="A23" s="5">
        <v>32</v>
      </c>
      <c r="B23" s="1">
        <f t="shared" si="9"/>
        <v>1.3448888242462975</v>
      </c>
      <c r="C23" s="5">
        <f t="shared" si="10"/>
        <v>42953.619915618401</v>
      </c>
      <c r="D23" s="5">
        <f t="shared" si="0"/>
        <v>41914.182358824903</v>
      </c>
      <c r="E23" s="5">
        <f t="shared" si="1"/>
        <v>32414.182358824903</v>
      </c>
      <c r="F23" s="5">
        <f t="shared" si="2"/>
        <v>10884.980540156332</v>
      </c>
      <c r="G23" s="5">
        <f t="shared" si="3"/>
        <v>31029.201818668571</v>
      </c>
      <c r="H23" s="23">
        <f t="shared" si="11"/>
        <v>18773.68854506026</v>
      </c>
      <c r="I23" s="5">
        <f t="shared" si="4"/>
        <v>49089.490199016538</v>
      </c>
      <c r="J23" s="23"/>
      <c r="K23" s="23">
        <f t="shared" si="5"/>
        <v>62.058403637337143</v>
      </c>
      <c r="L23" s="23"/>
      <c r="M23" s="23">
        <f t="shared" si="6"/>
        <v>49151.548602653878</v>
      </c>
      <c r="N23" s="23">
        <f>J23+L23+Grade13!I23</f>
        <v>47797.31427357097</v>
      </c>
      <c r="O23" s="23">
        <f t="shared" si="7"/>
        <v>1222.8735991618635</v>
      </c>
      <c r="P23" s="23">
        <f t="shared" si="8"/>
        <v>819.76110107457953</v>
      </c>
      <c r="Q23" s="23"/>
    </row>
    <row r="24" spans="1:17" x14ac:dyDescent="0.2">
      <c r="A24" s="5">
        <v>33</v>
      </c>
      <c r="B24" s="1">
        <f t="shared" si="9"/>
        <v>1.3785110448524549</v>
      </c>
      <c r="C24" s="5">
        <f t="shared" si="10"/>
        <v>44027.460413508867</v>
      </c>
      <c r="D24" s="5">
        <f t="shared" si="0"/>
        <v>42947.216917795529</v>
      </c>
      <c r="E24" s="5">
        <f t="shared" si="1"/>
        <v>33447.216917795529</v>
      </c>
      <c r="F24" s="5">
        <f t="shared" si="2"/>
        <v>11222.26632366024</v>
      </c>
      <c r="G24" s="5">
        <f t="shared" si="3"/>
        <v>31724.950594135291</v>
      </c>
      <c r="H24" s="23">
        <f t="shared" si="11"/>
        <v>19243.030758686764</v>
      </c>
      <c r="I24" s="5">
        <f t="shared" si="4"/>
        <v>50236.746183991956</v>
      </c>
      <c r="J24" s="23"/>
      <c r="K24" s="23">
        <f t="shared" si="5"/>
        <v>63.44990118827058</v>
      </c>
      <c r="L24" s="23"/>
      <c r="M24" s="23">
        <f t="shared" si="6"/>
        <v>50300.196085180229</v>
      </c>
      <c r="N24" s="23">
        <f>J24+L24+Grade13!I24</f>
        <v>48911.740530410229</v>
      </c>
      <c r="O24" s="23">
        <f t="shared" si="7"/>
        <v>1253.7753659573084</v>
      </c>
      <c r="P24" s="23">
        <f t="shared" si="8"/>
        <v>815.01269393893494</v>
      </c>
      <c r="Q24" s="23"/>
    </row>
    <row r="25" spans="1:17" x14ac:dyDescent="0.2">
      <c r="A25" s="5">
        <v>34</v>
      </c>
      <c r="B25" s="1">
        <f t="shared" si="9"/>
        <v>1.4129738209737661</v>
      </c>
      <c r="C25" s="5">
        <f t="shared" si="10"/>
        <v>45128.14692384658</v>
      </c>
      <c r="D25" s="5">
        <f t="shared" si="0"/>
        <v>44006.077340740412</v>
      </c>
      <c r="E25" s="5">
        <f t="shared" si="1"/>
        <v>34506.077340740412</v>
      </c>
      <c r="F25" s="5">
        <f t="shared" si="2"/>
        <v>11568.591985825786</v>
      </c>
      <c r="G25" s="5">
        <f t="shared" si="3"/>
        <v>32437.485354914628</v>
      </c>
      <c r="H25" s="23">
        <f t="shared" si="11"/>
        <v>19724.10652765393</v>
      </c>
      <c r="I25" s="5">
        <f t="shared" si="4"/>
        <v>51412.075834517709</v>
      </c>
      <c r="J25" s="23"/>
      <c r="K25" s="23">
        <f t="shared" si="5"/>
        <v>64.874970709829256</v>
      </c>
      <c r="L25" s="23"/>
      <c r="M25" s="23">
        <f t="shared" si="6"/>
        <v>51476.950805227541</v>
      </c>
      <c r="N25" s="23">
        <f>J25+L25+Grade13!I25</f>
        <v>50054.0274436705</v>
      </c>
      <c r="O25" s="23">
        <f t="shared" si="7"/>
        <v>1284.8997954860054</v>
      </c>
      <c r="P25" s="23">
        <f t="shared" si="8"/>
        <v>809.93991705532699</v>
      </c>
      <c r="Q25" s="23"/>
    </row>
    <row r="26" spans="1:17" x14ac:dyDescent="0.2">
      <c r="A26" s="5">
        <v>35</v>
      </c>
      <c r="B26" s="1">
        <f t="shared" si="9"/>
        <v>1.4482981664981105</v>
      </c>
      <c r="C26" s="5">
        <f t="shared" si="10"/>
        <v>46256.35059694275</v>
      </c>
      <c r="D26" s="5">
        <f t="shared" si="0"/>
        <v>45091.409274258927</v>
      </c>
      <c r="E26" s="5">
        <f t="shared" si="1"/>
        <v>35591.409274258927</v>
      </c>
      <c r="F26" s="5">
        <f t="shared" si="2"/>
        <v>12031.486055471432</v>
      </c>
      <c r="G26" s="5">
        <f t="shared" si="3"/>
        <v>33059.923218787495</v>
      </c>
      <c r="H26" s="23">
        <f t="shared" si="11"/>
        <v>20217.209190845282</v>
      </c>
      <c r="I26" s="5">
        <f t="shared" si="4"/>
        <v>52508.878460380656</v>
      </c>
      <c r="J26" s="23"/>
      <c r="K26" s="23">
        <f t="shared" si="5"/>
        <v>66.119846437574992</v>
      </c>
      <c r="L26" s="23"/>
      <c r="M26" s="23">
        <f t="shared" si="6"/>
        <v>52574.998306818234</v>
      </c>
      <c r="N26" s="23">
        <f>J26+L26+Grade13!I26</f>
        <v>51224.871529762255</v>
      </c>
      <c r="O26" s="23">
        <f t="shared" si="7"/>
        <v>1219.1644796815467</v>
      </c>
      <c r="P26" s="23">
        <f t="shared" si="8"/>
        <v>745.22042094607411</v>
      </c>
      <c r="Q26" s="23"/>
    </row>
    <row r="27" spans="1:17" x14ac:dyDescent="0.2">
      <c r="A27" s="5">
        <v>36</v>
      </c>
      <c r="B27" s="1">
        <f t="shared" si="9"/>
        <v>1.4845056206605631</v>
      </c>
      <c r="C27" s="5">
        <f t="shared" si="10"/>
        <v>47412.759361866309</v>
      </c>
      <c r="D27" s="5">
        <f t="shared" si="0"/>
        <v>46203.87450611539</v>
      </c>
      <c r="E27" s="5">
        <f t="shared" si="1"/>
        <v>36703.87450611539</v>
      </c>
      <c r="F27" s="5">
        <f t="shared" si="2"/>
        <v>12505.952476858214</v>
      </c>
      <c r="G27" s="5">
        <f t="shared" si="3"/>
        <v>33697.922029257177</v>
      </c>
      <c r="H27" s="23">
        <f t="shared" si="11"/>
        <v>20722.639420616415</v>
      </c>
      <c r="I27" s="5">
        <f t="shared" si="4"/>
        <v>53633.101151890165</v>
      </c>
      <c r="J27" s="23"/>
      <c r="K27" s="23">
        <f t="shared" si="5"/>
        <v>67.395844058514356</v>
      </c>
      <c r="L27" s="23"/>
      <c r="M27" s="23">
        <f t="shared" si="6"/>
        <v>53700.496995948677</v>
      </c>
      <c r="N27" s="23">
        <f>J27+L27+Grade13!I27</f>
        <v>52341.265495406537</v>
      </c>
      <c r="O27" s="23">
        <f t="shared" si="7"/>
        <v>1227.3860449895551</v>
      </c>
      <c r="P27" s="23">
        <f t="shared" si="8"/>
        <v>727.51596843781954</v>
      </c>
      <c r="Q27" s="23"/>
    </row>
    <row r="28" spans="1:17" x14ac:dyDescent="0.2">
      <c r="A28" s="5">
        <v>37</v>
      </c>
      <c r="B28" s="1">
        <f t="shared" si="9"/>
        <v>1.521618261177077</v>
      </c>
      <c r="C28" s="5">
        <f t="shared" si="10"/>
        <v>48598.078345912967</v>
      </c>
      <c r="D28" s="5">
        <f t="shared" si="0"/>
        <v>47344.151368768275</v>
      </c>
      <c r="E28" s="5">
        <f t="shared" si="1"/>
        <v>37844.151368768275</v>
      </c>
      <c r="F28" s="5">
        <f t="shared" si="2"/>
        <v>12992.280558779668</v>
      </c>
      <c r="G28" s="5">
        <f t="shared" si="3"/>
        <v>34351.870809988606</v>
      </c>
      <c r="H28" s="23">
        <f t="shared" si="11"/>
        <v>21240.705406131819</v>
      </c>
      <c r="I28" s="5">
        <f t="shared" si="4"/>
        <v>54785.429410687415</v>
      </c>
      <c r="J28" s="23"/>
      <c r="K28" s="23">
        <f t="shared" si="5"/>
        <v>68.703741619977208</v>
      </c>
      <c r="L28" s="23"/>
      <c r="M28" s="23">
        <f t="shared" si="6"/>
        <v>54854.13315230739</v>
      </c>
      <c r="N28" s="23">
        <f>J28+L28+Grade13!I28</f>
        <v>53460.850532791708</v>
      </c>
      <c r="O28" s="23">
        <f t="shared" si="7"/>
        <v>1258.1342054226625</v>
      </c>
      <c r="P28" s="23">
        <f t="shared" si="8"/>
        <v>723.14805386744547</v>
      </c>
      <c r="Q28" s="23"/>
    </row>
    <row r="29" spans="1:17" x14ac:dyDescent="0.2">
      <c r="A29" s="5">
        <v>38</v>
      </c>
      <c r="B29" s="1">
        <f t="shared" si="9"/>
        <v>1.559658717706504</v>
      </c>
      <c r="C29" s="5">
        <f t="shared" si="10"/>
        <v>49813.030304560787</v>
      </c>
      <c r="D29" s="5">
        <f t="shared" si="0"/>
        <v>48512.935152987477</v>
      </c>
      <c r="E29" s="5">
        <f t="shared" si="1"/>
        <v>39012.935152987477</v>
      </c>
      <c r="F29" s="5">
        <f t="shared" si="2"/>
        <v>13490.766842749159</v>
      </c>
      <c r="G29" s="5">
        <f t="shared" si="3"/>
        <v>35022.168310238318</v>
      </c>
      <c r="H29" s="23">
        <f t="shared" si="11"/>
        <v>21771.723041285117</v>
      </c>
      <c r="I29" s="5">
        <f t="shared" si="4"/>
        <v>55966.565875954599</v>
      </c>
      <c r="J29" s="23"/>
      <c r="K29" s="23">
        <f t="shared" si="5"/>
        <v>70.044336620476642</v>
      </c>
      <c r="L29" s="23"/>
      <c r="M29" s="23">
        <f t="shared" si="6"/>
        <v>56036.610212575077</v>
      </c>
      <c r="N29" s="23">
        <f>J29+L29+Grade13!I29</f>
        <v>54608.425196111501</v>
      </c>
      <c r="O29" s="23">
        <f t="shared" si="7"/>
        <v>1289.6510698666079</v>
      </c>
      <c r="P29" s="23">
        <f t="shared" si="8"/>
        <v>718.80547693082667</v>
      </c>
      <c r="Q29" s="23"/>
    </row>
    <row r="30" spans="1:17" x14ac:dyDescent="0.2">
      <c r="A30" s="5">
        <v>39</v>
      </c>
      <c r="B30" s="1">
        <f t="shared" si="9"/>
        <v>1.5986501856491666</v>
      </c>
      <c r="C30" s="5">
        <f t="shared" si="10"/>
        <v>51058.356062174811</v>
      </c>
      <c r="D30" s="5">
        <f t="shared" si="0"/>
        <v>49710.938531812171</v>
      </c>
      <c r="E30" s="5">
        <f t="shared" si="1"/>
        <v>40210.938531812171</v>
      </c>
      <c r="F30" s="5">
        <f t="shared" si="2"/>
        <v>14001.715283817892</v>
      </c>
      <c r="G30" s="5">
        <f t="shared" si="3"/>
        <v>35709.223247994276</v>
      </c>
      <c r="H30" s="23">
        <f t="shared" si="11"/>
        <v>22316.016117317246</v>
      </c>
      <c r="I30" s="5">
        <f t="shared" si="4"/>
        <v>57177.230752853466</v>
      </c>
      <c r="J30" s="23"/>
      <c r="K30" s="23">
        <f t="shared" si="5"/>
        <v>71.418446495988547</v>
      </c>
      <c r="L30" s="23"/>
      <c r="M30" s="23">
        <f t="shared" si="6"/>
        <v>57248.649199349456</v>
      </c>
      <c r="N30" s="23">
        <f>J30+L30+Grade13!I30</f>
        <v>55784.689226014278</v>
      </c>
      <c r="O30" s="23">
        <f t="shared" si="7"/>
        <v>1321.9558559216644</v>
      </c>
      <c r="P30" s="23">
        <f t="shared" si="8"/>
        <v>714.48811773894738</v>
      </c>
      <c r="Q30" s="23"/>
    </row>
    <row r="31" spans="1:17" x14ac:dyDescent="0.2">
      <c r="A31" s="5">
        <v>40</v>
      </c>
      <c r="B31" s="1">
        <f t="shared" si="9"/>
        <v>1.6386164402903955</v>
      </c>
      <c r="C31" s="5">
        <f t="shared" si="10"/>
        <v>52334.814963729179</v>
      </c>
      <c r="D31" s="5">
        <f t="shared" si="0"/>
        <v>50938.891995107471</v>
      </c>
      <c r="E31" s="5">
        <f t="shared" si="1"/>
        <v>41438.891995107471</v>
      </c>
      <c r="F31" s="5">
        <f t="shared" si="2"/>
        <v>14525.437435913336</v>
      </c>
      <c r="G31" s="5">
        <f t="shared" si="3"/>
        <v>36413.454559194135</v>
      </c>
      <c r="H31" s="23">
        <f t="shared" si="11"/>
        <v>22873.916520250172</v>
      </c>
      <c r="I31" s="5">
        <f t="shared" si="4"/>
        <v>58418.162251674803</v>
      </c>
      <c r="J31" s="23"/>
      <c r="K31" s="23">
        <f t="shared" si="5"/>
        <v>72.826909118388272</v>
      </c>
      <c r="L31" s="23"/>
      <c r="M31" s="23">
        <f t="shared" si="6"/>
        <v>58490.989160793193</v>
      </c>
      <c r="N31" s="23">
        <f>J31+L31+Grade13!I31</f>
        <v>56990.35985666464</v>
      </c>
      <c r="O31" s="23">
        <f t="shared" si="7"/>
        <v>1355.0682616280822</v>
      </c>
      <c r="P31" s="23">
        <f t="shared" si="8"/>
        <v>710.19585611346281</v>
      </c>
      <c r="Q31" s="23"/>
    </row>
    <row r="32" spans="1:17" x14ac:dyDescent="0.2">
      <c r="A32" s="5">
        <v>41</v>
      </c>
      <c r="B32" s="1">
        <f t="shared" si="9"/>
        <v>1.6795818512976552</v>
      </c>
      <c r="C32" s="5">
        <f t="shared" si="10"/>
        <v>53643.185337822397</v>
      </c>
      <c r="D32" s="5">
        <f t="shared" si="0"/>
        <v>52197.544294985149</v>
      </c>
      <c r="E32" s="5">
        <f t="shared" si="1"/>
        <v>42697.544294985149</v>
      </c>
      <c r="F32" s="5">
        <f t="shared" si="2"/>
        <v>15062.252641811167</v>
      </c>
      <c r="G32" s="5">
        <f t="shared" si="3"/>
        <v>37135.291653173983</v>
      </c>
      <c r="H32" s="23">
        <f t="shared" si="11"/>
        <v>23445.764433256423</v>
      </c>
      <c r="I32" s="5">
        <f t="shared" si="4"/>
        <v>59690.117037966658</v>
      </c>
      <c r="J32" s="23"/>
      <c r="K32" s="23">
        <f t="shared" si="5"/>
        <v>74.270583306347973</v>
      </c>
      <c r="L32" s="23"/>
      <c r="M32" s="23">
        <f t="shared" si="6"/>
        <v>59764.387621273003</v>
      </c>
      <c r="N32" s="23">
        <f>J32+L32+Grade13!I32</f>
        <v>58226.17225308124</v>
      </c>
      <c r="O32" s="23">
        <f t="shared" si="7"/>
        <v>1389.0084774771647</v>
      </c>
      <c r="P32" s="23">
        <f t="shared" si="8"/>
        <v>705.92857161924576</v>
      </c>
      <c r="Q32" s="23"/>
    </row>
    <row r="33" spans="1:17" x14ac:dyDescent="0.2">
      <c r="A33" s="5">
        <v>42</v>
      </c>
      <c r="B33" s="1">
        <f t="shared" si="9"/>
        <v>1.7215713975800966</v>
      </c>
      <c r="C33" s="5">
        <f t="shared" si="10"/>
        <v>54984.264971267956</v>
      </c>
      <c r="D33" s="5">
        <f t="shared" si="0"/>
        <v>53487.662902359778</v>
      </c>
      <c r="E33" s="5">
        <f t="shared" si="1"/>
        <v>43987.662902359778</v>
      </c>
      <c r="F33" s="5">
        <f t="shared" si="2"/>
        <v>15612.488227856444</v>
      </c>
      <c r="G33" s="5">
        <f t="shared" si="3"/>
        <v>37875.174674503331</v>
      </c>
      <c r="H33" s="23">
        <f t="shared" si="11"/>
        <v>24031.908544087833</v>
      </c>
      <c r="I33" s="5">
        <f t="shared" si="4"/>
        <v>60993.870693915829</v>
      </c>
      <c r="J33" s="23"/>
      <c r="K33" s="23">
        <f t="shared" si="5"/>
        <v>75.750349349006669</v>
      </c>
      <c r="L33" s="23"/>
      <c r="M33" s="23">
        <f t="shared" si="6"/>
        <v>61069.621043264837</v>
      </c>
      <c r="N33" s="23">
        <f>J33+L33+Grade13!I33</f>
        <v>59492.879959408274</v>
      </c>
      <c r="O33" s="23">
        <f t="shared" si="7"/>
        <v>1423.7971987224755</v>
      </c>
      <c r="P33" s="23">
        <f t="shared" si="8"/>
        <v>701.68614359572791</v>
      </c>
      <c r="Q33" s="23"/>
    </row>
    <row r="34" spans="1:17" x14ac:dyDescent="0.2">
      <c r="A34" s="5">
        <v>43</v>
      </c>
      <c r="B34" s="1">
        <f t="shared" si="9"/>
        <v>1.7646106825195991</v>
      </c>
      <c r="C34" s="5">
        <f t="shared" si="10"/>
        <v>56358.871595549659</v>
      </c>
      <c r="D34" s="5">
        <f t="shared" si="0"/>
        <v>54810.034474918772</v>
      </c>
      <c r="E34" s="5">
        <f t="shared" si="1"/>
        <v>45310.034474918772</v>
      </c>
      <c r="F34" s="5">
        <f t="shared" si="2"/>
        <v>16176.479703552857</v>
      </c>
      <c r="G34" s="5">
        <f t="shared" si="3"/>
        <v>38633.554771365918</v>
      </c>
      <c r="H34" s="23">
        <f t="shared" si="11"/>
        <v>24632.706257690032</v>
      </c>
      <c r="I34" s="5">
        <f t="shared" si="4"/>
        <v>62330.218191263732</v>
      </c>
      <c r="J34" s="23"/>
      <c r="K34" s="23">
        <f t="shared" si="5"/>
        <v>77.267109542731831</v>
      </c>
      <c r="L34" s="23"/>
      <c r="M34" s="23">
        <f t="shared" si="6"/>
        <v>62407.48530080646</v>
      </c>
      <c r="N34" s="23">
        <f>J34+L34+Grade13!I34</f>
        <v>60791.255358393479</v>
      </c>
      <c r="O34" s="23">
        <f t="shared" si="7"/>
        <v>1459.4556379989251</v>
      </c>
      <c r="P34" s="23">
        <f t="shared" si="8"/>
        <v>697.46845118719921</v>
      </c>
      <c r="Q34" s="23"/>
    </row>
    <row r="35" spans="1:17" x14ac:dyDescent="0.2">
      <c r="A35" s="5">
        <v>44</v>
      </c>
      <c r="B35" s="1">
        <f t="shared" si="9"/>
        <v>1.8087259495825889</v>
      </c>
      <c r="C35" s="5">
        <f t="shared" si="10"/>
        <v>57767.843385438391</v>
      </c>
      <c r="D35" s="5">
        <f t="shared" si="0"/>
        <v>56165.465336791734</v>
      </c>
      <c r="E35" s="5">
        <f t="shared" si="1"/>
        <v>46665.465336791734</v>
      </c>
      <c r="F35" s="5">
        <f t="shared" si="2"/>
        <v>16754.570966141677</v>
      </c>
      <c r="G35" s="5">
        <f t="shared" si="3"/>
        <v>39410.894370650058</v>
      </c>
      <c r="H35" s="23">
        <f t="shared" si="11"/>
        <v>25248.523914132278</v>
      </c>
      <c r="I35" s="5">
        <f t="shared" si="4"/>
        <v>63699.974376045313</v>
      </c>
      <c r="J35" s="23"/>
      <c r="K35" s="23">
        <f t="shared" si="5"/>
        <v>78.821788741300111</v>
      </c>
      <c r="L35" s="23"/>
      <c r="M35" s="23">
        <f t="shared" si="6"/>
        <v>63778.79616478661</v>
      </c>
      <c r="N35" s="23">
        <f>J35+L35+Grade13!I35</f>
        <v>62122.090142353307</v>
      </c>
      <c r="O35" s="23">
        <f t="shared" si="7"/>
        <v>1496.0055382572757</v>
      </c>
      <c r="P35" s="23">
        <f t="shared" si="8"/>
        <v>693.27537337202045</v>
      </c>
      <c r="Q35" s="23"/>
    </row>
    <row r="36" spans="1:17" x14ac:dyDescent="0.2">
      <c r="A36" s="5">
        <v>45</v>
      </c>
      <c r="B36" s="1">
        <f t="shared" si="9"/>
        <v>1.8539440983221533</v>
      </c>
      <c r="C36" s="5">
        <f t="shared" si="10"/>
        <v>59212.039470074342</v>
      </c>
      <c r="D36" s="5">
        <f t="shared" si="0"/>
        <v>57554.781970211516</v>
      </c>
      <c r="E36" s="5">
        <f t="shared" si="1"/>
        <v>48054.781970211516</v>
      </c>
      <c r="F36" s="5">
        <f t="shared" si="2"/>
        <v>17347.11451029521</v>
      </c>
      <c r="G36" s="5">
        <f t="shared" si="3"/>
        <v>40207.667459916309</v>
      </c>
      <c r="H36" s="23">
        <f t="shared" si="11"/>
        <v>25879.73701198558</v>
      </c>
      <c r="I36" s="5">
        <f t="shared" si="4"/>
        <v>65103.974465446438</v>
      </c>
      <c r="J36" s="23"/>
      <c r="K36" s="23">
        <f t="shared" si="5"/>
        <v>80.415334919832617</v>
      </c>
      <c r="L36" s="23"/>
      <c r="M36" s="23">
        <f t="shared" si="6"/>
        <v>65184.389800366269</v>
      </c>
      <c r="N36" s="23">
        <f>J36+L36+Grade13!I36</f>
        <v>63486.195795912143</v>
      </c>
      <c r="O36" s="23">
        <f t="shared" si="7"/>
        <v>1533.4691860220771</v>
      </c>
      <c r="P36" s="23">
        <f t="shared" si="8"/>
        <v>689.10678899083871</v>
      </c>
      <c r="Q36" s="23"/>
    </row>
    <row r="37" spans="1:17" x14ac:dyDescent="0.2">
      <c r="A37" s="5">
        <v>46</v>
      </c>
      <c r="B37" s="1">
        <f t="shared" ref="B37:B56" si="12">(1+experiencepremium)^(A37-startage)</f>
        <v>1.9002927007802071</v>
      </c>
      <c r="C37" s="5">
        <f t="shared" ref="C37:C56" si="13">pretaxincome*B37/expnorm</f>
        <v>60692.340456826198</v>
      </c>
      <c r="D37" s="5">
        <f t="shared" ref="D37:D56" si="14">IF(A37&lt;startage,1,0)*(C37*(1-initialunempprob))+IF(A37=startage,1,0)*(C37*(1-unempprob))+IF(A37&gt;startage,1,0)*(C37*(1-unempprob)+unempprob*300*52)</f>
        <v>58978.831519466803</v>
      </c>
      <c r="E37" s="5">
        <f t="shared" si="1"/>
        <v>49478.831519466803</v>
      </c>
      <c r="F37" s="5">
        <f t="shared" si="2"/>
        <v>17954.471643052591</v>
      </c>
      <c r="G37" s="5">
        <f t="shared" si="3"/>
        <v>41024.359876414208</v>
      </c>
      <c r="H37" s="23">
        <f t="shared" si="11"/>
        <v>26526.730437285223</v>
      </c>
      <c r="I37" s="5">
        <f t="shared" ref="I37:I56" si="15">G37+IF(A37&lt;startage,1,0)*(H37*(1-initialunempprob))+IF(A37&gt;=startage,1,0)*(H37*(1-unempprob))</f>
        <v>66543.074557082597</v>
      </c>
      <c r="J37" s="23"/>
      <c r="K37" s="23">
        <f t="shared" ref="K37:K56" si="16">IF(A37&gt;=startage,1,0)*0.002*G37</f>
        <v>82.048719752828418</v>
      </c>
      <c r="L37" s="23"/>
      <c r="M37" s="23">
        <f t="shared" si="6"/>
        <v>66625.123276835424</v>
      </c>
      <c r="N37" s="23">
        <f>J37+L37+Grade13!I37</f>
        <v>64884.404090809949</v>
      </c>
      <c r="O37" s="23">
        <f t="shared" si="7"/>
        <v>1571.8694249810053</v>
      </c>
      <c r="P37" s="23">
        <f t="shared" ref="P37:P68" si="17">O37/return^(A37-startage+1)</f>
        <v>684.96257677378878</v>
      </c>
      <c r="Q37" s="23"/>
    </row>
    <row r="38" spans="1:17" x14ac:dyDescent="0.2">
      <c r="A38" s="5">
        <v>47</v>
      </c>
      <c r="B38" s="1">
        <f t="shared" si="12"/>
        <v>1.9478000182997122</v>
      </c>
      <c r="C38" s="5">
        <f t="shared" si="13"/>
        <v>62209.648968246845</v>
      </c>
      <c r="D38" s="5">
        <f t="shared" si="14"/>
        <v>60438.482307453465</v>
      </c>
      <c r="E38" s="5">
        <f t="shared" si="1"/>
        <v>50938.482307453465</v>
      </c>
      <c r="F38" s="5">
        <f t="shared" si="2"/>
        <v>18577.012704128902</v>
      </c>
      <c r="G38" s="5">
        <f t="shared" si="3"/>
        <v>41861.469603324564</v>
      </c>
      <c r="H38" s="23">
        <f t="shared" ref="H38:H56" si="18">benefits*B38/expnorm</f>
        <v>27189.898698217352</v>
      </c>
      <c r="I38" s="5">
        <f t="shared" si="15"/>
        <v>68018.15215100965</v>
      </c>
      <c r="J38" s="23"/>
      <c r="K38" s="23">
        <f t="shared" si="16"/>
        <v>83.72293920664913</v>
      </c>
      <c r="L38" s="23"/>
      <c r="M38" s="23">
        <f t="shared" si="6"/>
        <v>68101.875090216301</v>
      </c>
      <c r="N38" s="23">
        <f>J38+L38+Grade13!I38</f>
        <v>66317.567593080181</v>
      </c>
      <c r="O38" s="23">
        <f t="shared" si="7"/>
        <v>1611.2296699139149</v>
      </c>
      <c r="P38" s="23">
        <f t="shared" si="17"/>
        <v>680.84261536672147</v>
      </c>
      <c r="Q38" s="23"/>
    </row>
    <row r="39" spans="1:17" x14ac:dyDescent="0.2">
      <c r="A39" s="5">
        <v>48</v>
      </c>
      <c r="B39" s="1">
        <f t="shared" si="12"/>
        <v>1.9964950187572048</v>
      </c>
      <c r="C39" s="5">
        <f t="shared" si="13"/>
        <v>63764.890192453022</v>
      </c>
      <c r="D39" s="5">
        <f t="shared" si="14"/>
        <v>61934.624365139811</v>
      </c>
      <c r="E39" s="5">
        <f t="shared" si="1"/>
        <v>52434.624365139811</v>
      </c>
      <c r="F39" s="5">
        <f t="shared" si="2"/>
        <v>19215.117291732131</v>
      </c>
      <c r="G39" s="5">
        <f t="shared" si="3"/>
        <v>42719.50707340768</v>
      </c>
      <c r="H39" s="23">
        <f t="shared" si="18"/>
        <v>27869.646165672784</v>
      </c>
      <c r="I39" s="5">
        <f t="shared" si="15"/>
        <v>69530.1066847849</v>
      </c>
      <c r="J39" s="23"/>
      <c r="K39" s="23">
        <f t="shared" si="16"/>
        <v>85.439014146815367</v>
      </c>
      <c r="L39" s="23"/>
      <c r="M39" s="23">
        <f t="shared" si="6"/>
        <v>69615.545698931717</v>
      </c>
      <c r="N39" s="23">
        <f>J39+L39+Grade13!I39</f>
        <v>67786.560182907197</v>
      </c>
      <c r="O39" s="23">
        <f t="shared" si="7"/>
        <v>1651.5739209701403</v>
      </c>
      <c r="P39" s="23">
        <f t="shared" si="17"/>
        <v>676.74678335650913</v>
      </c>
      <c r="Q39" s="23"/>
    </row>
    <row r="40" spans="1:17" x14ac:dyDescent="0.2">
      <c r="A40" s="5">
        <v>49</v>
      </c>
      <c r="B40" s="1">
        <f t="shared" si="12"/>
        <v>2.0464073942261352</v>
      </c>
      <c r="C40" s="5">
        <f t="shared" si="13"/>
        <v>65359.012447264351</v>
      </c>
      <c r="D40" s="5">
        <f t="shared" si="14"/>
        <v>63468.169974268305</v>
      </c>
      <c r="E40" s="5">
        <f t="shared" si="1"/>
        <v>53968.169974268305</v>
      </c>
      <c r="F40" s="5">
        <f t="shared" si="2"/>
        <v>19869.174494025432</v>
      </c>
      <c r="G40" s="5">
        <f t="shared" si="3"/>
        <v>43598.995480242869</v>
      </c>
      <c r="H40" s="23">
        <f t="shared" si="18"/>
        <v>28566.387319814607</v>
      </c>
      <c r="I40" s="5">
        <f t="shared" si="15"/>
        <v>71079.860081904524</v>
      </c>
      <c r="J40" s="23"/>
      <c r="K40" s="23">
        <f t="shared" si="16"/>
        <v>87.19799096048574</v>
      </c>
      <c r="L40" s="23"/>
      <c r="M40" s="23">
        <f t="shared" si="6"/>
        <v>71167.058072865009</v>
      </c>
      <c r="N40" s="23">
        <f>J40+L40+Grade13!I40</f>
        <v>69292.277587479868</v>
      </c>
      <c r="O40" s="23">
        <f t="shared" si="7"/>
        <v>1692.9267783027831</v>
      </c>
      <c r="P40" s="23">
        <f t="shared" si="17"/>
        <v>672.67495929546885</v>
      </c>
      <c r="Q40" s="23"/>
    </row>
    <row r="41" spans="1:17" x14ac:dyDescent="0.2">
      <c r="A41" s="5">
        <v>50</v>
      </c>
      <c r="B41" s="1">
        <f t="shared" si="12"/>
        <v>2.097567579081788</v>
      </c>
      <c r="C41" s="5">
        <f t="shared" si="13"/>
        <v>66992.987758445946</v>
      </c>
      <c r="D41" s="5">
        <f t="shared" si="14"/>
        <v>65040.054223625004</v>
      </c>
      <c r="E41" s="5">
        <f t="shared" si="1"/>
        <v>55540.054223625004</v>
      </c>
      <c r="F41" s="5">
        <f t="shared" si="2"/>
        <v>20539.583126376063</v>
      </c>
      <c r="G41" s="5">
        <f t="shared" si="3"/>
        <v>44500.471097248941</v>
      </c>
      <c r="H41" s="23">
        <f t="shared" si="18"/>
        <v>29280.547002809963</v>
      </c>
      <c r="I41" s="5">
        <f t="shared" si="15"/>
        <v>72668.357313952118</v>
      </c>
      <c r="J41" s="23"/>
      <c r="K41" s="23">
        <f t="shared" si="16"/>
        <v>89.000942194497881</v>
      </c>
      <c r="L41" s="23"/>
      <c r="M41" s="23">
        <f t="shared" si="6"/>
        <v>72757.358256146617</v>
      </c>
      <c r="N41" s="23">
        <f>J41+L41+Grade13!I41</f>
        <v>70835.637927166885</v>
      </c>
      <c r="O41" s="23">
        <f t="shared" si="7"/>
        <v>1735.3134570686968</v>
      </c>
      <c r="P41" s="23">
        <f t="shared" si="17"/>
        <v>668.62702172484512</v>
      </c>
      <c r="Q41" s="23"/>
    </row>
    <row r="42" spans="1:17" x14ac:dyDescent="0.2">
      <c r="A42" s="5">
        <v>51</v>
      </c>
      <c r="B42" s="1">
        <f t="shared" si="12"/>
        <v>2.1500067685588333</v>
      </c>
      <c r="C42" s="5">
        <f t="shared" si="13"/>
        <v>68667.812452407117</v>
      </c>
      <c r="D42" s="5">
        <f t="shared" si="14"/>
        <v>66651.235579215645</v>
      </c>
      <c r="E42" s="5">
        <f t="shared" si="1"/>
        <v>57151.235579215645</v>
      </c>
      <c r="F42" s="5">
        <f t="shared" si="2"/>
        <v>21226.751974535473</v>
      </c>
      <c r="G42" s="5">
        <f t="shared" si="3"/>
        <v>45424.483604680172</v>
      </c>
      <c r="H42" s="23">
        <f t="shared" si="18"/>
        <v>30012.560677880221</v>
      </c>
      <c r="I42" s="5">
        <f t="shared" si="15"/>
        <v>74296.566976800939</v>
      </c>
      <c r="J42" s="23"/>
      <c r="K42" s="23">
        <f t="shared" si="16"/>
        <v>90.848967209360339</v>
      </c>
      <c r="L42" s="23"/>
      <c r="M42" s="23">
        <f t="shared" si="6"/>
        <v>74387.415944010296</v>
      </c>
      <c r="N42" s="23">
        <f>J42+L42+Grade13!I42</f>
        <v>72417.582275346038</v>
      </c>
      <c r="O42" s="23">
        <f t="shared" ref="O42:O69" si="19">IF(A42&lt;startage,1,0)*(M42-N42)+IF(A42&gt;=startage,1,0)*(completionprob*(part*(I42-N42)+K42))</f>
        <v>1778.7598028038283</v>
      </c>
      <c r="P42" s="23">
        <f t="shared" si="17"/>
        <v>664.6028491975818</v>
      </c>
      <c r="Q42" s="23"/>
    </row>
    <row r="43" spans="1:17" x14ac:dyDescent="0.2">
      <c r="A43" s="5">
        <v>52</v>
      </c>
      <c r="B43" s="1">
        <f t="shared" si="12"/>
        <v>2.2037569377728037</v>
      </c>
      <c r="C43" s="5">
        <f t="shared" si="13"/>
        <v>70384.50776371728</v>
      </c>
      <c r="D43" s="5">
        <f t="shared" si="14"/>
        <v>68302.696468696027</v>
      </c>
      <c r="E43" s="5">
        <f t="shared" si="1"/>
        <v>58802.696468696027</v>
      </c>
      <c r="F43" s="5">
        <f t="shared" si="2"/>
        <v>21931.100043898856</v>
      </c>
      <c r="G43" s="5">
        <f t="shared" si="3"/>
        <v>46371.596424797171</v>
      </c>
      <c r="H43" s="23">
        <f t="shared" si="18"/>
        <v>30762.874694827216</v>
      </c>
      <c r="I43" s="5">
        <f t="shared" si="15"/>
        <v>75965.481881220956</v>
      </c>
      <c r="J43" s="23"/>
      <c r="K43" s="23">
        <f t="shared" si="16"/>
        <v>92.743192849594351</v>
      </c>
      <c r="L43" s="23"/>
      <c r="M43" s="23">
        <f t="shared" si="6"/>
        <v>76058.225074070549</v>
      </c>
      <c r="N43" s="23">
        <f>J43+L43+Grade13!I43</f>
        <v>74039.07523222969</v>
      </c>
      <c r="O43" s="23">
        <f t="shared" si="19"/>
        <v>1823.2923071822968</v>
      </c>
      <c r="P43" s="23">
        <f t="shared" si="17"/>
        <v>660.6023203000251</v>
      </c>
      <c r="Q43" s="23"/>
    </row>
    <row r="44" spans="1:17" x14ac:dyDescent="0.2">
      <c r="A44" s="5">
        <v>53</v>
      </c>
      <c r="B44" s="1">
        <f t="shared" si="12"/>
        <v>2.2588508612171236</v>
      </c>
      <c r="C44" s="5">
        <f t="shared" si="13"/>
        <v>72144.120457810204</v>
      </c>
      <c r="D44" s="5">
        <f t="shared" si="14"/>
        <v>69995.443880413412</v>
      </c>
      <c r="E44" s="5">
        <f t="shared" si="1"/>
        <v>60495.443880413412</v>
      </c>
      <c r="F44" s="5">
        <f t="shared" si="2"/>
        <v>22653.056814996318</v>
      </c>
      <c r="G44" s="5">
        <f t="shared" si="3"/>
        <v>47342.38706541709</v>
      </c>
      <c r="H44" s="23">
        <f t="shared" si="18"/>
        <v>31531.946562197896</v>
      </c>
      <c r="I44" s="5">
        <f t="shared" si="15"/>
        <v>77676.119658251468</v>
      </c>
      <c r="J44" s="23"/>
      <c r="K44" s="23">
        <f t="shared" si="16"/>
        <v>94.684774130834185</v>
      </c>
      <c r="L44" s="23"/>
      <c r="M44" s="23">
        <f t="shared" si="6"/>
        <v>77770.804432382298</v>
      </c>
      <c r="N44" s="23">
        <f>J44+L44+Grade13!I44</f>
        <v>75701.105513035436</v>
      </c>
      <c r="O44" s="23">
        <f t="shared" si="19"/>
        <v>1868.9381241702199</v>
      </c>
      <c r="P44" s="23">
        <f t="shared" si="17"/>
        <v>656.62531367312317</v>
      </c>
      <c r="Q44" s="23"/>
    </row>
    <row r="45" spans="1:17" x14ac:dyDescent="0.2">
      <c r="A45" s="5">
        <v>54</v>
      </c>
      <c r="B45" s="1">
        <f t="shared" si="12"/>
        <v>2.3153221327475517</v>
      </c>
      <c r="C45" s="5">
        <f t="shared" si="13"/>
        <v>73947.723469255448</v>
      </c>
      <c r="D45" s="5">
        <f t="shared" si="14"/>
        <v>71730.509977423746</v>
      </c>
      <c r="E45" s="5">
        <f t="shared" si="1"/>
        <v>62230.509977423746</v>
      </c>
      <c r="F45" s="5">
        <f t="shared" si="2"/>
        <v>23393.062505371228</v>
      </c>
      <c r="G45" s="5">
        <f t="shared" si="3"/>
        <v>48337.447472052518</v>
      </c>
      <c r="H45" s="23">
        <f t="shared" si="18"/>
        <v>32320.245226252842</v>
      </c>
      <c r="I45" s="5">
        <f t="shared" si="15"/>
        <v>79429.523379707753</v>
      </c>
      <c r="J45" s="23"/>
      <c r="K45" s="23">
        <f t="shared" si="16"/>
        <v>96.674894944105034</v>
      </c>
      <c r="L45" s="23"/>
      <c r="M45" s="23">
        <f t="shared" si="6"/>
        <v>79526.198274651862</v>
      </c>
      <c r="N45" s="23">
        <f>J45+L45+Grade13!I45</f>
        <v>77404.686550861312</v>
      </c>
      <c r="O45" s="23">
        <f t="shared" si="19"/>
        <v>1915.7250865828628</v>
      </c>
      <c r="P45" s="23">
        <f t="shared" si="17"/>
        <v>652.67170803265435</v>
      </c>
      <c r="Q45" s="23"/>
    </row>
    <row r="46" spans="1:17" x14ac:dyDescent="0.2">
      <c r="A46" s="5">
        <v>55</v>
      </c>
      <c r="B46" s="1">
        <f t="shared" si="12"/>
        <v>2.3732051860662402</v>
      </c>
      <c r="C46" s="5">
        <f t="shared" si="13"/>
        <v>75796.416555986827</v>
      </c>
      <c r="D46" s="5">
        <f t="shared" si="14"/>
        <v>73508.952726859323</v>
      </c>
      <c r="E46" s="5">
        <f t="shared" si="1"/>
        <v>64008.952726859323</v>
      </c>
      <c r="F46" s="5">
        <f t="shared" si="2"/>
        <v>24151.568338005502</v>
      </c>
      <c r="G46" s="5">
        <f t="shared" si="3"/>
        <v>49357.384388853825</v>
      </c>
      <c r="H46" s="23">
        <f t="shared" si="18"/>
        <v>33128.251356909161</v>
      </c>
      <c r="I46" s="5">
        <f t="shared" si="15"/>
        <v>81226.762194200433</v>
      </c>
      <c r="J46" s="23"/>
      <c r="K46" s="23">
        <f t="shared" si="16"/>
        <v>98.714768777707647</v>
      </c>
      <c r="L46" s="23"/>
      <c r="M46" s="23">
        <f t="shared" si="6"/>
        <v>81325.476962978137</v>
      </c>
      <c r="N46" s="23">
        <f>J46+L46+Grade13!I46</f>
        <v>79150.857114632832</v>
      </c>
      <c r="O46" s="23">
        <f t="shared" si="19"/>
        <v>1963.681723055814</v>
      </c>
      <c r="P46" s="23">
        <f t="shared" si="17"/>
        <v>648.74138218874862</v>
      </c>
      <c r="Q46" s="23"/>
    </row>
    <row r="47" spans="1:17" x14ac:dyDescent="0.2">
      <c r="A47" s="5">
        <v>56</v>
      </c>
      <c r="B47" s="1">
        <f t="shared" si="12"/>
        <v>2.4325353157178964</v>
      </c>
      <c r="C47" s="5">
        <f t="shared" si="13"/>
        <v>77691.326969886504</v>
      </c>
      <c r="D47" s="5">
        <f t="shared" si="14"/>
        <v>75331.856545030823</v>
      </c>
      <c r="E47" s="5">
        <f t="shared" si="1"/>
        <v>65831.856545030823</v>
      </c>
      <c r="F47" s="5">
        <f t="shared" si="2"/>
        <v>24929.036816455646</v>
      </c>
      <c r="G47" s="5">
        <f t="shared" si="3"/>
        <v>50402.819728575181</v>
      </c>
      <c r="H47" s="23">
        <f t="shared" si="18"/>
        <v>33956.45764083189</v>
      </c>
      <c r="I47" s="5">
        <f t="shared" si="15"/>
        <v>83068.931979055458</v>
      </c>
      <c r="J47" s="23"/>
      <c r="K47" s="23">
        <f t="shared" si="16"/>
        <v>100.80563945715036</v>
      </c>
      <c r="L47" s="23"/>
      <c r="M47" s="23">
        <f t="shared" si="6"/>
        <v>83169.737618512605</v>
      </c>
      <c r="N47" s="23">
        <f>J47+L47+Grade13!I47</f>
        <v>80940.681942498661</v>
      </c>
      <c r="O47" s="23">
        <f t="shared" si="19"/>
        <v>2012.837275440595</v>
      </c>
      <c r="P47" s="23">
        <f t="shared" si="17"/>
        <v>644.83421506473883</v>
      </c>
      <c r="Q47" s="23"/>
    </row>
    <row r="48" spans="1:17" x14ac:dyDescent="0.2">
      <c r="A48" s="5">
        <v>57</v>
      </c>
      <c r="B48" s="1">
        <f t="shared" si="12"/>
        <v>2.4933486986108435</v>
      </c>
      <c r="C48" s="5">
        <f t="shared" si="13"/>
        <v>79633.610144133665</v>
      </c>
      <c r="D48" s="5">
        <f t="shared" si="14"/>
        <v>77200.332958656581</v>
      </c>
      <c r="E48" s="5">
        <f t="shared" si="1"/>
        <v>67700.332958656581</v>
      </c>
      <c r="F48" s="5">
        <f t="shared" si="2"/>
        <v>25725.94200686703</v>
      </c>
      <c r="G48" s="5">
        <f t="shared" si="3"/>
        <v>51474.390951789552</v>
      </c>
      <c r="H48" s="23">
        <f t="shared" si="18"/>
        <v>34805.369081852688</v>
      </c>
      <c r="I48" s="5">
        <f t="shared" si="15"/>
        <v>84957.156008531834</v>
      </c>
      <c r="J48" s="23"/>
      <c r="K48" s="23">
        <f t="shared" si="16"/>
        <v>102.9487819035791</v>
      </c>
      <c r="L48" s="23"/>
      <c r="M48" s="23">
        <f t="shared" si="6"/>
        <v>85060.10479043542</v>
      </c>
      <c r="N48" s="23">
        <f>J48+L48+Grade13!I48</f>
        <v>82775.252391061105</v>
      </c>
      <c r="O48" s="23">
        <f t="shared" si="19"/>
        <v>2063.2217166350001</v>
      </c>
      <c r="P48" s="23">
        <f t="shared" si="17"/>
        <v>640.95008571525329</v>
      </c>
      <c r="Q48" s="23"/>
    </row>
    <row r="49" spans="1:17" x14ac:dyDescent="0.2">
      <c r="A49" s="5">
        <v>58</v>
      </c>
      <c r="B49" s="1">
        <f t="shared" si="12"/>
        <v>2.555682416076114</v>
      </c>
      <c r="C49" s="5">
        <f t="shared" si="13"/>
        <v>81624.45039773699</v>
      </c>
      <c r="D49" s="5">
        <f t="shared" si="14"/>
        <v>79115.521282622984</v>
      </c>
      <c r="E49" s="5">
        <f t="shared" si="1"/>
        <v>69615.521282622984</v>
      </c>
      <c r="F49" s="5">
        <f t="shared" si="2"/>
        <v>26542.769827038701</v>
      </c>
      <c r="G49" s="5">
        <f t="shared" si="3"/>
        <v>52572.751455584279</v>
      </c>
      <c r="H49" s="23">
        <f t="shared" si="18"/>
        <v>35675.503308898995</v>
      </c>
      <c r="I49" s="5">
        <f t="shared" si="15"/>
        <v>86892.585638745106</v>
      </c>
      <c r="J49" s="23"/>
      <c r="K49" s="23">
        <f t="shared" si="16"/>
        <v>105.14550291116856</v>
      </c>
      <c r="L49" s="23"/>
      <c r="M49" s="23">
        <f t="shared" si="6"/>
        <v>86997.731141656273</v>
      </c>
      <c r="N49" s="23">
        <f>J49+L49+Grade13!I49</f>
        <v>84655.687100837618</v>
      </c>
      <c r="O49" s="23">
        <f t="shared" si="19"/>
        <v>2114.8657688592466</v>
      </c>
      <c r="P49" s="23">
        <f t="shared" si="17"/>
        <v>637.08887334365056</v>
      </c>
      <c r="Q49" s="23"/>
    </row>
    <row r="50" spans="1:17" x14ac:dyDescent="0.2">
      <c r="A50" s="5">
        <v>59</v>
      </c>
      <c r="B50" s="1">
        <f t="shared" si="12"/>
        <v>2.6195744764780171</v>
      </c>
      <c r="C50" s="5">
        <f t="shared" si="13"/>
        <v>83665.061657680417</v>
      </c>
      <c r="D50" s="5">
        <f t="shared" si="14"/>
        <v>81078.589314688565</v>
      </c>
      <c r="E50" s="5">
        <f t="shared" si="1"/>
        <v>71578.589314688565</v>
      </c>
      <c r="F50" s="5">
        <f t="shared" si="2"/>
        <v>27380.018342714673</v>
      </c>
      <c r="G50" s="5">
        <f t="shared" si="3"/>
        <v>53698.570971973895</v>
      </c>
      <c r="H50" s="23">
        <f t="shared" si="18"/>
        <v>36567.390891621479</v>
      </c>
      <c r="I50" s="5">
        <f t="shared" si="15"/>
        <v>88876.401009713765</v>
      </c>
      <c r="J50" s="23"/>
      <c r="K50" s="23">
        <f t="shared" si="16"/>
        <v>107.39714194394779</v>
      </c>
      <c r="L50" s="23"/>
      <c r="M50" s="23">
        <f t="shared" si="6"/>
        <v>88983.798151657713</v>
      </c>
      <c r="N50" s="23">
        <f>J50+L50+Grade13!I50</f>
        <v>86583.132678358568</v>
      </c>
      <c r="O50" s="23">
        <f t="shared" si="19"/>
        <v>2167.8009223891277</v>
      </c>
      <c r="P50" s="23">
        <f t="shared" si="17"/>
        <v>633.25045731882233</v>
      </c>
      <c r="Q50" s="23"/>
    </row>
    <row r="51" spans="1:17" x14ac:dyDescent="0.2">
      <c r="A51" s="5">
        <v>60</v>
      </c>
      <c r="B51" s="1">
        <f t="shared" si="12"/>
        <v>2.6850638383899672</v>
      </c>
      <c r="C51" s="5">
        <f t="shared" si="13"/>
        <v>85756.688199122407</v>
      </c>
      <c r="D51" s="5">
        <f t="shared" si="14"/>
        <v>83090.734047555758</v>
      </c>
      <c r="E51" s="5">
        <f t="shared" si="1"/>
        <v>73590.734047555758</v>
      </c>
      <c r="F51" s="5">
        <f t="shared" si="2"/>
        <v>28238.198071282532</v>
      </c>
      <c r="G51" s="5">
        <f t="shared" si="3"/>
        <v>54852.535976273226</v>
      </c>
      <c r="H51" s="23">
        <f t="shared" si="18"/>
        <v>37481.575663912008</v>
      </c>
      <c r="I51" s="5">
        <f t="shared" si="15"/>
        <v>90909.811764956568</v>
      </c>
      <c r="J51" s="23"/>
      <c r="K51" s="23">
        <f t="shared" si="16"/>
        <v>109.70507195254645</v>
      </c>
      <c r="L51" s="23"/>
      <c r="M51" s="23">
        <f t="shared" si="6"/>
        <v>91019.516836909112</v>
      </c>
      <c r="N51" s="23">
        <f>J51+L51+Grade13!I51</f>
        <v>88558.764395317528</v>
      </c>
      <c r="O51" s="23">
        <f t="shared" si="19"/>
        <v>2222.0594547572027</v>
      </c>
      <c r="P51" s="23">
        <f t="shared" si="17"/>
        <v>629.43471719127592</v>
      </c>
      <c r="Q51" s="23"/>
    </row>
    <row r="52" spans="1:17" x14ac:dyDescent="0.2">
      <c r="A52" s="5">
        <v>61</v>
      </c>
      <c r="B52" s="1">
        <f t="shared" si="12"/>
        <v>2.7521904343497163</v>
      </c>
      <c r="C52" s="5">
        <f t="shared" si="13"/>
        <v>87900.605404100483</v>
      </c>
      <c r="D52" s="5">
        <f t="shared" si="14"/>
        <v>85153.18239874467</v>
      </c>
      <c r="E52" s="5">
        <f t="shared" si="1"/>
        <v>75653.18239874467</v>
      </c>
      <c r="F52" s="5">
        <f t="shared" si="2"/>
        <v>29117.832293064603</v>
      </c>
      <c r="G52" s="5">
        <f t="shared" si="3"/>
        <v>56035.350105680067</v>
      </c>
      <c r="H52" s="23">
        <f t="shared" si="18"/>
        <v>38418.615055509807</v>
      </c>
      <c r="I52" s="5">
        <f t="shared" si="15"/>
        <v>92994.0577890805</v>
      </c>
      <c r="J52" s="23"/>
      <c r="K52" s="23">
        <f t="shared" si="16"/>
        <v>112.07070021136013</v>
      </c>
      <c r="L52" s="23"/>
      <c r="M52" s="23">
        <f t="shared" si="6"/>
        <v>93106.128489291863</v>
      </c>
      <c r="N52" s="23">
        <f>J52+L52+Grade13!I52</f>
        <v>90583.786905200453</v>
      </c>
      <c r="O52" s="23">
        <f t="shared" si="19"/>
        <v>2277.6744504345397</v>
      </c>
      <c r="P52" s="23">
        <f t="shared" si="17"/>
        <v>625.64153270874885</v>
      </c>
      <c r="Q52" s="23"/>
    </row>
    <row r="53" spans="1:17" x14ac:dyDescent="0.2">
      <c r="A53" s="5">
        <v>62</v>
      </c>
      <c r="B53" s="1">
        <f t="shared" si="12"/>
        <v>2.8209951952084591</v>
      </c>
      <c r="C53" s="5">
        <f t="shared" si="13"/>
        <v>90098.120539202995</v>
      </c>
      <c r="D53" s="5">
        <f t="shared" si="14"/>
        <v>87267.191958713287</v>
      </c>
      <c r="E53" s="5">
        <f t="shared" si="1"/>
        <v>77767.191958713287</v>
      </c>
      <c r="F53" s="5">
        <f t="shared" si="2"/>
        <v>30019.457370391217</v>
      </c>
      <c r="G53" s="5">
        <f t="shared" si="3"/>
        <v>57247.73458832207</v>
      </c>
      <c r="H53" s="23">
        <f t="shared" si="18"/>
        <v>39379.08043189755</v>
      </c>
      <c r="I53" s="5">
        <f t="shared" si="15"/>
        <v>95130.409963807513</v>
      </c>
      <c r="J53" s="23"/>
      <c r="K53" s="23">
        <f t="shared" si="16"/>
        <v>114.49546917664414</v>
      </c>
      <c r="L53" s="23"/>
      <c r="M53" s="23">
        <f t="shared" si="6"/>
        <v>95244.90543298416</v>
      </c>
      <c r="N53" s="23">
        <f>J53+L53+Grade13!I53</f>
        <v>92659.434977830475</v>
      </c>
      <c r="O53" s="23">
        <f t="shared" si="19"/>
        <v>2334.6798210037755</v>
      </c>
      <c r="P53" s="23">
        <f t="shared" si="17"/>
        <v>621.87078383102073</v>
      </c>
      <c r="Q53" s="23"/>
    </row>
    <row r="54" spans="1:17" x14ac:dyDescent="0.2">
      <c r="A54" s="5">
        <v>63</v>
      </c>
      <c r="B54" s="1">
        <f t="shared" si="12"/>
        <v>2.8915200750886707</v>
      </c>
      <c r="C54" s="5">
        <f t="shared" si="13"/>
        <v>92350.573552683069</v>
      </c>
      <c r="D54" s="5">
        <f t="shared" si="14"/>
        <v>89434.051757681111</v>
      </c>
      <c r="E54" s="5">
        <f t="shared" si="1"/>
        <v>79934.051757681111</v>
      </c>
      <c r="F54" s="5">
        <f t="shared" si="2"/>
        <v>30943.623074650994</v>
      </c>
      <c r="G54" s="5">
        <f t="shared" si="3"/>
        <v>58490.428683030113</v>
      </c>
      <c r="H54" s="23">
        <f t="shared" si="18"/>
        <v>40363.55744269499</v>
      </c>
      <c r="I54" s="5">
        <f t="shared" si="15"/>
        <v>97320.170942902681</v>
      </c>
      <c r="J54" s="23"/>
      <c r="K54" s="23">
        <f t="shared" si="16"/>
        <v>116.98085736606023</v>
      </c>
      <c r="L54" s="23"/>
      <c r="M54" s="23">
        <f t="shared" si="6"/>
        <v>97437.151800268737</v>
      </c>
      <c r="N54" s="23">
        <f>J54+L54+Grade13!I54</f>
        <v>94786.97425227621</v>
      </c>
      <c r="O54" s="23">
        <f t="shared" si="19"/>
        <v>2393.1103258372564</v>
      </c>
      <c r="P54" s="23">
        <f t="shared" si="17"/>
        <v>618.1223507443575</v>
      </c>
      <c r="Q54" s="23"/>
    </row>
    <row r="55" spans="1:17" x14ac:dyDescent="0.2">
      <c r="A55" s="5">
        <v>64</v>
      </c>
      <c r="B55" s="1">
        <f t="shared" si="12"/>
        <v>2.9638080769658868</v>
      </c>
      <c r="C55" s="5">
        <f t="shared" si="13"/>
        <v>94659.337891500109</v>
      </c>
      <c r="D55" s="5">
        <f t="shared" si="14"/>
        <v>91655.083051623107</v>
      </c>
      <c r="E55" s="5">
        <f t="shared" si="1"/>
        <v>82155.083051623107</v>
      </c>
      <c r="F55" s="5">
        <f t="shared" si="2"/>
        <v>31890.892921517254</v>
      </c>
      <c r="G55" s="5">
        <f t="shared" si="3"/>
        <v>59764.190130105853</v>
      </c>
      <c r="H55" s="23">
        <f t="shared" si="18"/>
        <v>41372.646378762351</v>
      </c>
      <c r="I55" s="5">
        <f t="shared" si="15"/>
        <v>99564.675946475239</v>
      </c>
      <c r="J55" s="23"/>
      <c r="K55" s="23">
        <f t="shared" si="16"/>
        <v>119.5283802602117</v>
      </c>
      <c r="L55" s="23"/>
      <c r="M55" s="23">
        <f t="shared" si="6"/>
        <v>99684.204326735446</v>
      </c>
      <c r="N55" s="23">
        <f>J55+L55+Grade13!I55</f>
        <v>96967.702008583146</v>
      </c>
      <c r="O55" s="23">
        <f t="shared" si="19"/>
        <v>2453.0015932915312</v>
      </c>
      <c r="P55" s="23">
        <f t="shared" si="17"/>
        <v>614.39611387522939</v>
      </c>
      <c r="Q55" s="23"/>
    </row>
    <row r="56" spans="1:17" x14ac:dyDescent="0.2">
      <c r="A56" s="5">
        <v>65</v>
      </c>
      <c r="B56" s="1">
        <f t="shared" si="12"/>
        <v>3.0379032788900342</v>
      </c>
      <c r="C56" s="5">
        <f t="shared" si="13"/>
        <v>97025.821338787631</v>
      </c>
      <c r="D56" s="5">
        <f t="shared" si="14"/>
        <v>93931.640127913706</v>
      </c>
      <c r="E56" s="5">
        <f t="shared" si="1"/>
        <v>84431.640127913706</v>
      </c>
      <c r="F56" s="5">
        <f t="shared" si="2"/>
        <v>32886.793718392611</v>
      </c>
      <c r="G56" s="5">
        <f t="shared" si="3"/>
        <v>61044.846409521095</v>
      </c>
      <c r="H56" s="23">
        <f t="shared" si="18"/>
        <v>42406.962538231419</v>
      </c>
      <c r="I56" s="5">
        <f t="shared" si="15"/>
        <v>101840.34437129973</v>
      </c>
      <c r="J56" s="23"/>
      <c r="K56" s="23">
        <f t="shared" si="16"/>
        <v>122.0896928190422</v>
      </c>
      <c r="L56" s="23"/>
      <c r="M56" s="23">
        <f t="shared" si="6"/>
        <v>101962.43406411877</v>
      </c>
      <c r="N56" s="23">
        <f>J56+L56+Grade13!I56</f>
        <v>99202.947958797682</v>
      </c>
      <c r="O56" s="23">
        <f t="shared" si="19"/>
        <v>2491.81595310494</v>
      </c>
      <c r="P56" s="23">
        <f t="shared" si="17"/>
        <v>605.20916284609325</v>
      </c>
      <c r="Q56" s="23"/>
    </row>
    <row r="57" spans="1:17" x14ac:dyDescent="0.2">
      <c r="A57" s="5">
        <v>66</v>
      </c>
      <c r="C57" s="5"/>
      <c r="H57" s="22"/>
      <c r="I57" s="5"/>
      <c r="J57" s="23"/>
      <c r="K57" s="23">
        <f>0.002*G56</f>
        <v>122.0896928190422</v>
      </c>
      <c r="L57" s="23"/>
      <c r="M57" s="23">
        <f t="shared" si="6"/>
        <v>122.0896928190422</v>
      </c>
      <c r="N57" s="23">
        <f>J57+L57+Grade13!I57</f>
        <v>0</v>
      </c>
      <c r="O57" s="23">
        <f t="shared" si="19"/>
        <v>110.2469926155951</v>
      </c>
      <c r="P57" s="23">
        <f t="shared" si="17"/>
        <v>25.96541013753065</v>
      </c>
      <c r="Q57" s="23"/>
    </row>
    <row r="58" spans="1:17" x14ac:dyDescent="0.2">
      <c r="A58" s="5">
        <v>67</v>
      </c>
      <c r="C58" s="5"/>
      <c r="H58" s="22"/>
      <c r="I58" s="5"/>
      <c r="J58" s="23"/>
      <c r="K58" s="23">
        <f>0.002*G56</f>
        <v>122.0896928190422</v>
      </c>
      <c r="L58" s="23"/>
      <c r="M58" s="23">
        <f t="shared" si="6"/>
        <v>122.0896928190422</v>
      </c>
      <c r="N58" s="23">
        <f>J58+L58+Grade13!I58</f>
        <v>0</v>
      </c>
      <c r="O58" s="23">
        <f t="shared" si="19"/>
        <v>110.2469926155951</v>
      </c>
      <c r="P58" s="23">
        <f t="shared" si="17"/>
        <v>25.178745596225543</v>
      </c>
      <c r="Q58" s="23"/>
    </row>
    <row r="59" spans="1:17" x14ac:dyDescent="0.2">
      <c r="A59" s="5">
        <v>68</v>
      </c>
      <c r="H59" s="22"/>
      <c r="I59" s="5"/>
      <c r="J59" s="23"/>
      <c r="K59" s="23">
        <f>0.002*G56</f>
        <v>122.0896928190422</v>
      </c>
      <c r="L59" s="23"/>
      <c r="M59" s="23">
        <f t="shared" si="6"/>
        <v>122.0896928190422</v>
      </c>
      <c r="N59" s="23">
        <f>J59+L59+Grade13!I59</f>
        <v>0</v>
      </c>
      <c r="O59" s="23">
        <f t="shared" si="19"/>
        <v>110.2469926155951</v>
      </c>
      <c r="P59" s="23">
        <f t="shared" si="17"/>
        <v>24.415914343024458</v>
      </c>
      <c r="Q59" s="23"/>
    </row>
    <row r="60" spans="1:17" x14ac:dyDescent="0.2">
      <c r="A60" s="5">
        <v>69</v>
      </c>
      <c r="H60" s="22"/>
      <c r="I60" s="5"/>
      <c r="J60" s="23"/>
      <c r="K60" s="23">
        <f>0.002*G56</f>
        <v>122.0896928190422</v>
      </c>
      <c r="L60" s="23"/>
      <c r="M60" s="23">
        <f t="shared" si="6"/>
        <v>122.0896928190422</v>
      </c>
      <c r="N60" s="23">
        <f>J60+L60+Grade13!I60</f>
        <v>0</v>
      </c>
      <c r="O60" s="23">
        <f t="shared" si="19"/>
        <v>110.2469926155951</v>
      </c>
      <c r="P60" s="23">
        <f t="shared" si="17"/>
        <v>23.676194309508098</v>
      </c>
      <c r="Q60" s="23"/>
    </row>
    <row r="61" spans="1:17" x14ac:dyDescent="0.2">
      <c r="A61" s="5">
        <v>70</v>
      </c>
      <c r="H61" s="22"/>
      <c r="I61" s="5"/>
      <c r="J61" s="23"/>
      <c r="K61" s="23">
        <f>0.002*G56</f>
        <v>122.0896928190422</v>
      </c>
      <c r="L61" s="23"/>
      <c r="M61" s="23">
        <f t="shared" si="6"/>
        <v>122.0896928190422</v>
      </c>
      <c r="N61" s="23">
        <f>J61+L61+Grade13!I61</f>
        <v>0</v>
      </c>
      <c r="O61" s="23">
        <f t="shared" si="19"/>
        <v>110.2469926155951</v>
      </c>
      <c r="P61" s="23">
        <f t="shared" si="17"/>
        <v>22.958885303500189</v>
      </c>
      <c r="Q61" s="23"/>
    </row>
    <row r="62" spans="1:17" x14ac:dyDescent="0.2">
      <c r="A62" s="5">
        <v>71</v>
      </c>
      <c r="H62" s="22"/>
      <c r="I62" s="5"/>
      <c r="J62" s="23"/>
      <c r="K62" s="23">
        <f>0.002*G56</f>
        <v>122.0896928190422</v>
      </c>
      <c r="L62" s="23"/>
      <c r="M62" s="23">
        <f t="shared" si="6"/>
        <v>122.0896928190422</v>
      </c>
      <c r="N62" s="23">
        <f>J62+L62+Grade13!I62</f>
        <v>0</v>
      </c>
      <c r="O62" s="23">
        <f t="shared" si="19"/>
        <v>110.2469926155951</v>
      </c>
      <c r="P62" s="23">
        <f t="shared" si="17"/>
        <v>22.263308346290906</v>
      </c>
      <c r="Q62" s="23"/>
    </row>
    <row r="63" spans="1:17" x14ac:dyDescent="0.2">
      <c r="A63" s="5">
        <v>72</v>
      </c>
      <c r="H63" s="22"/>
      <c r="J63" s="23"/>
      <c r="K63" s="23">
        <f>0.002*G56</f>
        <v>122.0896928190422</v>
      </c>
      <c r="L63" s="23"/>
      <c r="M63" s="23">
        <f t="shared" si="6"/>
        <v>122.0896928190422</v>
      </c>
      <c r="N63" s="23">
        <f>J63+L63+Grade13!I63</f>
        <v>0</v>
      </c>
      <c r="O63" s="23">
        <f t="shared" si="19"/>
        <v>110.2469926155951</v>
      </c>
      <c r="P63" s="23">
        <f t="shared" si="17"/>
        <v>21.588805029940261</v>
      </c>
      <c r="Q63" s="23"/>
    </row>
    <row r="64" spans="1:17" x14ac:dyDescent="0.2">
      <c r="A64" s="5">
        <v>73</v>
      </c>
      <c r="H64" s="22"/>
      <c r="J64" s="23"/>
      <c r="K64" s="23">
        <f>0.002*G56</f>
        <v>122.0896928190422</v>
      </c>
      <c r="L64" s="23"/>
      <c r="M64" s="23">
        <f t="shared" si="6"/>
        <v>122.0896928190422</v>
      </c>
      <c r="N64" s="23">
        <f>J64+L64+Grade13!I64</f>
        <v>0</v>
      </c>
      <c r="O64" s="23">
        <f t="shared" si="19"/>
        <v>110.2469926155951</v>
      </c>
      <c r="P64" s="23">
        <f t="shared" si="17"/>
        <v>20.934736894052978</v>
      </c>
      <c r="Q64" s="23"/>
    </row>
    <row r="65" spans="1:17" x14ac:dyDescent="0.2">
      <c r="A65" s="5">
        <v>74</v>
      </c>
      <c r="H65" s="22"/>
      <c r="J65" s="23"/>
      <c r="K65" s="23">
        <f>0.002*G56</f>
        <v>122.0896928190422</v>
      </c>
      <c r="L65" s="23"/>
      <c r="M65" s="23">
        <f t="shared" si="6"/>
        <v>122.0896928190422</v>
      </c>
      <c r="N65" s="23">
        <f>J65+L65+Grade13!I65</f>
        <v>0</v>
      </c>
      <c r="O65" s="23">
        <f t="shared" si="19"/>
        <v>110.2469926155951</v>
      </c>
      <c r="P65" s="23">
        <f t="shared" si="17"/>
        <v>20.30048482143506</v>
      </c>
      <c r="Q65" s="23"/>
    </row>
    <row r="66" spans="1:17" x14ac:dyDescent="0.2">
      <c r="A66" s="5">
        <v>75</v>
      </c>
      <c r="H66" s="22"/>
      <c r="J66" s="23"/>
      <c r="K66" s="23">
        <f>0.002*G56</f>
        <v>122.0896928190422</v>
      </c>
      <c r="L66" s="23"/>
      <c r="M66" s="23">
        <f t="shared" si="6"/>
        <v>122.0896928190422</v>
      </c>
      <c r="N66" s="23">
        <f>J66+L66+Grade13!I66</f>
        <v>0</v>
      </c>
      <c r="O66" s="23">
        <f t="shared" si="19"/>
        <v>110.2469926155951</v>
      </c>
      <c r="P66" s="23">
        <f t="shared" si="17"/>
        <v>19.685448452059831</v>
      </c>
      <c r="Q66" s="23"/>
    </row>
    <row r="67" spans="1:17" x14ac:dyDescent="0.2">
      <c r="A67" s="5">
        <v>76</v>
      </c>
      <c r="H67" s="22"/>
      <c r="J67" s="23"/>
      <c r="K67" s="23">
        <f>0.002*G56</f>
        <v>122.0896928190422</v>
      </c>
      <c r="L67" s="23"/>
      <c r="M67" s="23">
        <f t="shared" si="6"/>
        <v>122.0896928190422</v>
      </c>
      <c r="N67" s="23">
        <f>J67+L67+Grade13!I67</f>
        <v>0</v>
      </c>
      <c r="O67" s="23">
        <f t="shared" si="19"/>
        <v>110.2469926155951</v>
      </c>
      <c r="P67" s="23">
        <f t="shared" si="17"/>
        <v>19.089045614788965</v>
      </c>
      <c r="Q67" s="23"/>
    </row>
    <row r="68" spans="1:17" x14ac:dyDescent="0.2">
      <c r="A68" s="5">
        <v>77</v>
      </c>
      <c r="H68" s="22"/>
      <c r="J68" s="23"/>
      <c r="K68" s="23">
        <f>0.002*G56</f>
        <v>122.0896928190422</v>
      </c>
      <c r="L68" s="23"/>
      <c r="M68" s="23">
        <f t="shared" si="6"/>
        <v>122.0896928190422</v>
      </c>
      <c r="N68" s="23">
        <f>J68+L68+Grade13!I68</f>
        <v>0</v>
      </c>
      <c r="O68" s="23">
        <f t="shared" si="19"/>
        <v>110.2469926155951</v>
      </c>
      <c r="P68" s="23">
        <f t="shared" si="17"/>
        <v>18.510711776310327</v>
      </c>
      <c r="Q68" s="23"/>
    </row>
    <row r="69" spans="1:17" x14ac:dyDescent="0.2">
      <c r="A69" s="5">
        <v>78</v>
      </c>
      <c r="H69" s="22"/>
      <c r="J69" s="23"/>
      <c r="K69" s="23">
        <f>0.002*G56+0.2*G56</f>
        <v>12331.058974723261</v>
      </c>
      <c r="L69" s="23"/>
      <c r="M69" s="23">
        <f t="shared" si="6"/>
        <v>12331.058974723261</v>
      </c>
      <c r="N69" s="23">
        <f>J69+L69+Grade13!I69</f>
        <v>0</v>
      </c>
      <c r="O69" s="23">
        <f t="shared" si="19"/>
        <v>11134.946254175105</v>
      </c>
      <c r="P69" s="23">
        <f>O69/return^(A69-startage+1)</f>
        <v>1812.9398501838937</v>
      </c>
      <c r="Q69" s="23"/>
    </row>
    <row r="70" spans="1:17" x14ac:dyDescent="0.2">
      <c r="A70" s="5">
        <v>79</v>
      </c>
      <c r="H70" s="22"/>
      <c r="P70" s="23">
        <f>SUM(P5:P69)</f>
        <v>2.9240254661999643E-10</v>
      </c>
    </row>
    <row r="71" spans="1:17" x14ac:dyDescent="0.2">
      <c r="A71" s="5">
        <v>80</v>
      </c>
      <c r="H71" s="22"/>
    </row>
    <row r="72" spans="1:17" x14ac:dyDescent="0.2">
      <c r="A72" s="5">
        <v>81</v>
      </c>
      <c r="H72" s="22"/>
    </row>
    <row r="73" spans="1:17" x14ac:dyDescent="0.2">
      <c r="A73" s="5">
        <v>82</v>
      </c>
      <c r="H73" s="22"/>
    </row>
    <row r="74" spans="1:17" x14ac:dyDescent="0.2">
      <c r="A74" s="5">
        <v>83</v>
      </c>
      <c r="H74" s="22"/>
    </row>
    <row r="75" spans="1:17" x14ac:dyDescent="0.2">
      <c r="A75" s="5">
        <v>84</v>
      </c>
      <c r="H75" s="22"/>
    </row>
    <row r="76" spans="1:17" x14ac:dyDescent="0.2">
      <c r="A76" s="5">
        <v>85</v>
      </c>
      <c r="H76" s="22"/>
    </row>
    <row r="77" spans="1:17" x14ac:dyDescent="0.2">
      <c r="A77" s="5">
        <v>86</v>
      </c>
      <c r="H77" s="22"/>
    </row>
    <row r="78" spans="1:17" x14ac:dyDescent="0.2">
      <c r="A78" s="5">
        <v>87</v>
      </c>
      <c r="H78" s="22"/>
    </row>
    <row r="79" spans="1:17" x14ac:dyDescent="0.2">
      <c r="A79" s="5">
        <v>88</v>
      </c>
      <c r="H79" s="22"/>
    </row>
    <row r="80" spans="1:17" x14ac:dyDescent="0.2">
      <c r="A80" s="5">
        <v>89</v>
      </c>
      <c r="H80" s="22"/>
    </row>
    <row r="81" spans="1:8" x14ac:dyDescent="0.2">
      <c r="A81" s="5">
        <v>90</v>
      </c>
      <c r="H81" s="22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149</vt:i4>
      </vt:variant>
    </vt:vector>
  </HeadingPairs>
  <TitlesOfParts>
    <vt:vector size="162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Grade10!part</vt:lpstr>
      <vt:lpstr>Grade11!part</vt:lpstr>
      <vt:lpstr>Grade12!part</vt:lpstr>
      <vt:lpstr>Grade13!part</vt:lpstr>
      <vt:lpstr>Grade14!part</vt:lpstr>
      <vt:lpstr>Grade15!part</vt:lpstr>
      <vt:lpstr>Grade16!part</vt:lpstr>
      <vt:lpstr>Grade17!part</vt:lpstr>
      <vt:lpstr>Grade18!part</vt:lpstr>
      <vt:lpstr>part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Grade10!return</vt:lpstr>
      <vt:lpstr>Grade11!return</vt:lpstr>
      <vt:lpstr>Grade12!return</vt:lpstr>
      <vt:lpstr>Grade13!return</vt:lpstr>
      <vt:lpstr>Grade14!return</vt:lpstr>
      <vt:lpstr>Grade15!return</vt:lpstr>
      <vt:lpstr>Grade16!return</vt:lpstr>
      <vt:lpstr>Grade17!return</vt:lpstr>
      <vt:lpstr>Grade18!return</vt:lpstr>
      <vt:lpstr>return</vt:lpstr>
      <vt:lpstr>returntoexperience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</vt:vector>
  </TitlesOfParts>
  <Company>GMU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root</cp:lastModifiedBy>
  <dcterms:created xsi:type="dcterms:W3CDTF">2014-05-28T17:05:58Z</dcterms:created>
  <dcterms:modified xsi:type="dcterms:W3CDTF">2015-03-06T21:01:09Z</dcterms:modified>
</cp:coreProperties>
</file>