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research\edubook2014oct\social return\"/>
    </mc:Choice>
  </mc:AlternateContent>
  <bookViews>
    <workbookView xWindow="0" yWindow="0" windowWidth="24000" windowHeight="14385" activeTab="5"/>
  </bookViews>
  <sheets>
    <sheet name="MetaCrime" sheetId="1" r:id="rId1"/>
    <sheet name="MetaCrime2" sheetId="7" r:id="rId2"/>
    <sheet name="CrimeCosts" sheetId="2" r:id="rId3"/>
    <sheet name="MetaMale" sheetId="4" r:id="rId4"/>
    <sheet name="MaleCrimeCosts" sheetId="3" r:id="rId5"/>
    <sheet name="MetaFemale" sheetId="5" r:id="rId6"/>
    <sheet name="FemaleCrimeCosts" sheetId="6" r:id="rId7"/>
  </sheets>
  <definedNames>
    <definedName name="avecrime" localSheetId="6">FemaleCrimeCosts!$B$2</definedName>
    <definedName name="avecrime" localSheetId="4">MaleCrimeCosts!$B$2</definedName>
    <definedName name="avecrime">CrimeCosts!$B$2</definedName>
    <definedName name="dropcrime" localSheetId="6">FemaleCrimeCosts!$C$2</definedName>
    <definedName name="dropcrime" localSheetId="4">MaleCrimeCosts!$C$2</definedName>
    <definedName name="dropcrime">CrimeCosts!$C$2</definedName>
    <definedName name="hscrime" localSheetId="6">FemaleCrimeCosts!$D$2</definedName>
    <definedName name="hscrime" localSheetId="4">MaleCrimeCosts!$D$2</definedName>
    <definedName name="hscrime">CrimeCosts!$D$2</definedName>
    <definedName name="seccrime" localSheetId="6">FemaleCrimeCosts!$E$2</definedName>
    <definedName name="seccrime" localSheetId="4">MaleCrimeCosts!$E$2</definedName>
    <definedName name="seccrime">CrimeCosts!$E$2</definedName>
    <definedName name="totalarrests" localSheetId="5">MetaFemale!$S$3</definedName>
    <definedName name="totalarrests" localSheetId="3">MetaMale!$S$3</definedName>
    <definedName name="totalarrests">MetaCrime!$T$3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72" i="1" l="1"/>
  <c r="D71" i="1"/>
  <c r="D70" i="1"/>
  <c r="D69" i="1"/>
  <c r="D68" i="1"/>
  <c r="D67" i="1"/>
  <c r="D66" i="1"/>
  <c r="D65" i="1"/>
  <c r="D64" i="1"/>
  <c r="D63" i="1"/>
  <c r="D62" i="1"/>
  <c r="D61" i="1"/>
  <c r="D60" i="1"/>
  <c r="D59" i="1"/>
  <c r="D58" i="1"/>
  <c r="D57" i="1"/>
  <c r="D56" i="1"/>
  <c r="D55" i="1"/>
  <c r="D54" i="1"/>
  <c r="D53" i="1"/>
  <c r="D53" i="4"/>
  <c r="D72" i="5"/>
  <c r="D71" i="5"/>
  <c r="D70" i="5"/>
  <c r="D69" i="5"/>
  <c r="D68" i="5"/>
  <c r="D67" i="5"/>
  <c r="D66" i="5"/>
  <c r="D65" i="5"/>
  <c r="D64" i="5"/>
  <c r="D63" i="5"/>
  <c r="D62" i="5"/>
  <c r="D61" i="5"/>
  <c r="D60" i="5"/>
  <c r="D59" i="5"/>
  <c r="D58" i="5"/>
  <c r="D57" i="5"/>
  <c r="D56" i="5"/>
  <c r="D55" i="5"/>
  <c r="D54" i="5"/>
  <c r="D53" i="5"/>
  <c r="D72" i="4"/>
  <c r="D71" i="4"/>
  <c r="D70" i="4"/>
  <c r="D69" i="4"/>
  <c r="D68" i="4"/>
  <c r="D67" i="4"/>
  <c r="D66" i="4"/>
  <c r="D65" i="4"/>
  <c r="D64" i="4"/>
  <c r="D63" i="4"/>
  <c r="D62" i="4"/>
  <c r="D61" i="4"/>
  <c r="D60" i="4"/>
  <c r="D59" i="4"/>
  <c r="D58" i="4"/>
  <c r="D57" i="4"/>
  <c r="D56" i="4"/>
  <c r="D55" i="4"/>
  <c r="D54" i="4"/>
  <c r="B2" i="2" l="1"/>
  <c r="Z4" i="1"/>
  <c r="D2" i="2" s="1"/>
  <c r="Z5" i="1"/>
  <c r="E2" i="2" s="1"/>
  <c r="X3" i="1"/>
  <c r="Z3" i="1" s="1"/>
  <c r="C2" i="2" s="1"/>
  <c r="D3" i="7"/>
  <c r="D4" i="7"/>
  <c r="C4" i="7"/>
  <c r="B4" i="7"/>
  <c r="C3" i="7"/>
  <c r="B3" i="7"/>
  <c r="D2" i="7"/>
  <c r="C2" i="5" l="1"/>
  <c r="C52" i="5"/>
  <c r="B52" i="5"/>
  <c r="C51" i="5"/>
  <c r="B51" i="5"/>
  <c r="C50" i="5"/>
  <c r="B50" i="5"/>
  <c r="C49" i="5"/>
  <c r="B49" i="5"/>
  <c r="C48" i="5"/>
  <c r="B48" i="5"/>
  <c r="C47" i="5"/>
  <c r="B47" i="5"/>
  <c r="C46" i="5"/>
  <c r="B46" i="5"/>
  <c r="C45" i="5"/>
  <c r="B45" i="5"/>
  <c r="C44" i="5"/>
  <c r="B44" i="5"/>
  <c r="C43" i="5"/>
  <c r="B43" i="5"/>
  <c r="C42" i="5"/>
  <c r="B42" i="5"/>
  <c r="C41" i="5"/>
  <c r="B41" i="5"/>
  <c r="C40" i="5"/>
  <c r="B40" i="5"/>
  <c r="C39" i="5"/>
  <c r="B39" i="5"/>
  <c r="C38" i="5"/>
  <c r="B38" i="5"/>
  <c r="C37" i="5"/>
  <c r="B37" i="5"/>
  <c r="C36" i="5"/>
  <c r="B36" i="5"/>
  <c r="C35" i="5"/>
  <c r="B35" i="5"/>
  <c r="C34" i="5"/>
  <c r="B34" i="5"/>
  <c r="C33" i="5"/>
  <c r="B33" i="5"/>
  <c r="C32" i="5"/>
  <c r="B32" i="5"/>
  <c r="C31" i="5"/>
  <c r="B31" i="5"/>
  <c r="C30" i="5"/>
  <c r="B30" i="5"/>
  <c r="C29" i="5"/>
  <c r="B29" i="5"/>
  <c r="C28" i="5"/>
  <c r="B28" i="5"/>
  <c r="C27" i="5"/>
  <c r="B27" i="5"/>
  <c r="C26" i="5"/>
  <c r="B26" i="5"/>
  <c r="C25" i="5"/>
  <c r="B25" i="5"/>
  <c r="C24" i="5"/>
  <c r="B24" i="5"/>
  <c r="C23" i="5"/>
  <c r="B23" i="5"/>
  <c r="C22" i="5"/>
  <c r="B22" i="5"/>
  <c r="C21" i="5"/>
  <c r="B21" i="5"/>
  <c r="C20" i="5"/>
  <c r="B20" i="5"/>
  <c r="C19" i="5"/>
  <c r="B19" i="5"/>
  <c r="C18" i="5"/>
  <c r="B18" i="5"/>
  <c r="C17" i="5"/>
  <c r="B17" i="5"/>
  <c r="C16" i="5"/>
  <c r="B16" i="5"/>
  <c r="C15" i="5"/>
  <c r="B15" i="5"/>
  <c r="C14" i="5"/>
  <c r="B14" i="5"/>
  <c r="C13" i="5"/>
  <c r="B13" i="5"/>
  <c r="C12" i="5"/>
  <c r="B12" i="5"/>
  <c r="C11" i="5"/>
  <c r="B11" i="5"/>
  <c r="C10" i="5"/>
  <c r="B10" i="5"/>
  <c r="C9" i="5"/>
  <c r="B9" i="5"/>
  <c r="C8" i="5"/>
  <c r="B8" i="5"/>
  <c r="C7" i="5"/>
  <c r="B7" i="5"/>
  <c r="C6" i="5"/>
  <c r="B6" i="5"/>
  <c r="C5" i="5"/>
  <c r="B5" i="5"/>
  <c r="C4" i="5"/>
  <c r="B4" i="5"/>
  <c r="C3" i="5"/>
  <c r="B3" i="5"/>
  <c r="B2" i="5"/>
  <c r="O4" i="1"/>
  <c r="P4" i="1"/>
  <c r="O5" i="1"/>
  <c r="P5" i="1"/>
  <c r="O6" i="1"/>
  <c r="P6" i="1"/>
  <c r="O7" i="1"/>
  <c r="P7" i="1"/>
  <c r="O8" i="1"/>
  <c r="P8" i="1"/>
  <c r="O9" i="1"/>
  <c r="P9" i="1"/>
  <c r="O10" i="1"/>
  <c r="P10" i="1"/>
  <c r="O11" i="1"/>
  <c r="P11" i="1"/>
  <c r="O12" i="1"/>
  <c r="P12" i="1"/>
  <c r="O13" i="1"/>
  <c r="P13" i="1"/>
  <c r="O14" i="1"/>
  <c r="P14" i="1"/>
  <c r="O15" i="1"/>
  <c r="P15" i="1"/>
  <c r="O16" i="1"/>
  <c r="P16" i="1"/>
  <c r="O17" i="1"/>
  <c r="P17" i="1"/>
  <c r="O18" i="1"/>
  <c r="P18" i="1"/>
  <c r="O19" i="1"/>
  <c r="P19" i="1"/>
  <c r="O20" i="1"/>
  <c r="P20" i="1"/>
  <c r="O21" i="1"/>
  <c r="P21" i="1"/>
  <c r="O23" i="1"/>
  <c r="P23" i="1"/>
  <c r="O24" i="1"/>
  <c r="P24" i="1"/>
  <c r="O25" i="1"/>
  <c r="P25" i="1"/>
  <c r="O26" i="1"/>
  <c r="P26" i="1"/>
  <c r="O27" i="1"/>
  <c r="P27" i="1"/>
  <c r="O28" i="1"/>
  <c r="P28" i="1"/>
  <c r="P3" i="1"/>
  <c r="O3" i="1"/>
  <c r="C52" i="4"/>
  <c r="B52" i="4"/>
  <c r="C51" i="4"/>
  <c r="B51" i="4"/>
  <c r="C50" i="4"/>
  <c r="B50" i="4"/>
  <c r="C49" i="4"/>
  <c r="B49" i="4"/>
  <c r="C48" i="4"/>
  <c r="B48" i="4"/>
  <c r="C47" i="4"/>
  <c r="B47" i="4"/>
  <c r="C46" i="4"/>
  <c r="B46" i="4"/>
  <c r="C45" i="4"/>
  <c r="B45" i="4"/>
  <c r="C44" i="4"/>
  <c r="B44" i="4"/>
  <c r="C43" i="4"/>
  <c r="B43" i="4"/>
  <c r="C42" i="4"/>
  <c r="B42" i="4"/>
  <c r="C41" i="4"/>
  <c r="B41" i="4"/>
  <c r="C40" i="4"/>
  <c r="B40" i="4"/>
  <c r="C39" i="4"/>
  <c r="B39" i="4"/>
  <c r="C38" i="4"/>
  <c r="B38" i="4"/>
  <c r="C37" i="4"/>
  <c r="B37" i="4"/>
  <c r="C36" i="4"/>
  <c r="B36" i="4"/>
  <c r="C35" i="4"/>
  <c r="B35" i="4"/>
  <c r="C34" i="4"/>
  <c r="B34" i="4"/>
  <c r="C33" i="4"/>
  <c r="B33" i="4"/>
  <c r="C32" i="4"/>
  <c r="B32" i="4"/>
  <c r="C31" i="4"/>
  <c r="B31" i="4"/>
  <c r="C30" i="4"/>
  <c r="B30" i="4"/>
  <c r="C29" i="4"/>
  <c r="B29" i="4"/>
  <c r="C28" i="4"/>
  <c r="B28" i="4"/>
  <c r="C27" i="4"/>
  <c r="B27" i="4"/>
  <c r="C26" i="4"/>
  <c r="B26" i="4"/>
  <c r="C25" i="4"/>
  <c r="B25" i="4"/>
  <c r="C24" i="4"/>
  <c r="B24" i="4"/>
  <c r="C23" i="4"/>
  <c r="B23" i="4"/>
  <c r="C22" i="4"/>
  <c r="B22" i="4"/>
  <c r="C21" i="4"/>
  <c r="B21" i="4"/>
  <c r="C20" i="4"/>
  <c r="B20" i="4"/>
  <c r="C19" i="4"/>
  <c r="B19" i="4"/>
  <c r="C18" i="4"/>
  <c r="B18" i="4"/>
  <c r="C17" i="4"/>
  <c r="B17" i="4"/>
  <c r="C16" i="4"/>
  <c r="B16" i="4"/>
  <c r="C15" i="4"/>
  <c r="B15" i="4"/>
  <c r="C14" i="4"/>
  <c r="B14" i="4"/>
  <c r="C13" i="4"/>
  <c r="B13" i="4"/>
  <c r="C12" i="4"/>
  <c r="B12" i="4"/>
  <c r="C11" i="4"/>
  <c r="B11" i="4"/>
  <c r="C10" i="4"/>
  <c r="B10" i="4"/>
  <c r="C9" i="4"/>
  <c r="B9" i="4"/>
  <c r="C8" i="4"/>
  <c r="B8" i="4"/>
  <c r="C7" i="4"/>
  <c r="B7" i="4"/>
  <c r="C6" i="4"/>
  <c r="B6" i="4"/>
  <c r="C5" i="4"/>
  <c r="B5" i="4"/>
  <c r="C4" i="4"/>
  <c r="B4" i="4"/>
  <c r="C3" i="4"/>
  <c r="B3" i="4"/>
  <c r="C2" i="4"/>
  <c r="B2" i="4"/>
  <c r="C52" i="1"/>
  <c r="C51" i="1"/>
  <c r="C50" i="1"/>
  <c r="C49" i="1"/>
  <c r="C48" i="1"/>
  <c r="C47" i="1"/>
  <c r="C46" i="1"/>
  <c r="C45" i="1"/>
  <c r="C44" i="1"/>
  <c r="C43" i="1"/>
  <c r="C42" i="1"/>
  <c r="C41" i="1"/>
  <c r="C40" i="1"/>
  <c r="C39" i="1"/>
  <c r="C38" i="1"/>
  <c r="C37" i="1"/>
  <c r="C36" i="1"/>
  <c r="C35" i="1"/>
  <c r="C34" i="1"/>
  <c r="C33" i="1"/>
  <c r="C32" i="1"/>
  <c r="C31" i="1"/>
  <c r="C30" i="1"/>
  <c r="C29" i="1"/>
  <c r="C28" i="1"/>
  <c r="C23" i="1"/>
  <c r="C27" i="1"/>
  <c r="C26" i="1"/>
  <c r="C25" i="1"/>
  <c r="C24" i="1"/>
  <c r="C22" i="1"/>
  <c r="C21" i="1"/>
  <c r="C20" i="1"/>
  <c r="C19" i="1"/>
  <c r="C18" i="1"/>
  <c r="C17" i="1"/>
  <c r="C16" i="1"/>
  <c r="C15" i="1"/>
  <c r="C14" i="1"/>
  <c r="C13" i="1"/>
  <c r="C12" i="1"/>
  <c r="C4" i="1"/>
  <c r="C5" i="1"/>
  <c r="C6" i="1"/>
  <c r="C7" i="1"/>
  <c r="C8" i="1"/>
  <c r="C9" i="1"/>
  <c r="C10" i="1"/>
  <c r="C11" i="1"/>
  <c r="C3" i="1"/>
  <c r="C2" i="1"/>
  <c r="B52" i="1"/>
  <c r="B51" i="1"/>
  <c r="B50" i="1"/>
  <c r="B49" i="1"/>
  <c r="B48" i="1"/>
  <c r="B47" i="1"/>
  <c r="B46" i="1"/>
  <c r="B45" i="1"/>
  <c r="B44" i="1"/>
  <c r="B43" i="1"/>
  <c r="B42" i="1"/>
  <c r="B41" i="1"/>
  <c r="B40" i="1"/>
  <c r="B39" i="1"/>
  <c r="B38" i="1"/>
  <c r="B37" i="1"/>
  <c r="B36" i="1"/>
  <c r="B35" i="1"/>
  <c r="B34" i="1"/>
  <c r="B33" i="1"/>
  <c r="B32" i="1"/>
  <c r="B31" i="1"/>
  <c r="B30" i="1"/>
  <c r="B29" i="1"/>
  <c r="B28" i="1"/>
  <c r="B27" i="1"/>
  <c r="B26" i="1"/>
  <c r="B25" i="1"/>
  <c r="B24" i="1"/>
  <c r="B23" i="1"/>
  <c r="B22" i="1"/>
  <c r="B21" i="1"/>
  <c r="B20" i="1"/>
  <c r="B19" i="1"/>
  <c r="B18" i="1"/>
  <c r="B17" i="1"/>
  <c r="B16" i="1"/>
  <c r="B15" i="1"/>
  <c r="B14" i="1"/>
  <c r="B13" i="1"/>
  <c r="B12" i="1"/>
  <c r="B11" i="1"/>
  <c r="B10" i="1"/>
  <c r="B9" i="1"/>
  <c r="B8" i="1"/>
  <c r="B7" i="1"/>
  <c r="B6" i="1"/>
  <c r="B5" i="1"/>
  <c r="B4" i="1"/>
  <c r="B3" i="1"/>
  <c r="B2" i="1"/>
  <c r="D3" i="5" l="1"/>
  <c r="D5" i="5"/>
  <c r="D7" i="5"/>
  <c r="D19" i="5"/>
  <c r="D21" i="5"/>
  <c r="D23" i="5"/>
  <c r="D30" i="5"/>
  <c r="D4" i="5"/>
  <c r="D32" i="5"/>
  <c r="D34" i="5"/>
  <c r="D40" i="5"/>
  <c r="D42" i="5"/>
  <c r="D48" i="5"/>
  <c r="D50" i="5"/>
  <c r="D39" i="5"/>
  <c r="D41" i="5"/>
  <c r="D43" i="5"/>
  <c r="D6" i="5"/>
  <c r="D12" i="5"/>
  <c r="D14" i="5"/>
  <c r="D20" i="5"/>
  <c r="D22" i="5"/>
  <c r="D28" i="4"/>
  <c r="D5" i="4"/>
  <c r="D7" i="4"/>
  <c r="D11" i="4"/>
  <c r="D17" i="4"/>
  <c r="D21" i="4"/>
  <c r="D23" i="4"/>
  <c r="D27" i="4"/>
  <c r="D31" i="4"/>
  <c r="D37" i="4"/>
  <c r="D41" i="4"/>
  <c r="D43" i="4"/>
  <c r="D47" i="4"/>
  <c r="D12" i="1"/>
  <c r="D13" i="2" s="1"/>
  <c r="D16" i="1"/>
  <c r="D17" i="2" s="1"/>
  <c r="D20" i="1"/>
  <c r="D21" i="2" s="1"/>
  <c r="D28" i="1"/>
  <c r="D32" i="1"/>
  <c r="C33" i="2" s="1"/>
  <c r="D36" i="1"/>
  <c r="C37" i="2" s="1"/>
  <c r="D40" i="1"/>
  <c r="C41" i="2" s="1"/>
  <c r="C71" i="2"/>
  <c r="D44" i="1"/>
  <c r="C45" i="2" s="1"/>
  <c r="B73" i="2"/>
  <c r="C65" i="2"/>
  <c r="D8" i="1"/>
  <c r="C9" i="2" s="1"/>
  <c r="D4" i="1"/>
  <c r="D24" i="1"/>
  <c r="E25" i="2" s="1"/>
  <c r="E2" i="6"/>
  <c r="C2" i="6"/>
  <c r="D2" i="6"/>
  <c r="B2" i="6"/>
  <c r="E57" i="2"/>
  <c r="D25" i="1"/>
  <c r="B26" i="2" s="1"/>
  <c r="B62" i="2"/>
  <c r="E2" i="3"/>
  <c r="B2" i="3"/>
  <c r="B6" i="3" s="1"/>
  <c r="D2" i="3"/>
  <c r="C2" i="3"/>
  <c r="B60" i="2"/>
  <c r="B64" i="2"/>
  <c r="C68" i="3"/>
  <c r="D48" i="1"/>
  <c r="D49" i="2" s="1"/>
  <c r="D52" i="1"/>
  <c r="E53" i="2" s="1"/>
  <c r="E69" i="2"/>
  <c r="D11" i="5"/>
  <c r="D15" i="5"/>
  <c r="D29" i="5"/>
  <c r="D47" i="5"/>
  <c r="D51" i="5"/>
  <c r="E67" i="1"/>
  <c r="D28" i="5"/>
  <c r="D27" i="5"/>
  <c r="D31" i="5"/>
  <c r="D35" i="5"/>
  <c r="D8" i="5"/>
  <c r="D10" i="5"/>
  <c r="D24" i="5"/>
  <c r="D26" i="5"/>
  <c r="D44" i="5"/>
  <c r="D46" i="5"/>
  <c r="D2" i="5"/>
  <c r="D9" i="5"/>
  <c r="D16" i="5"/>
  <c r="D18" i="5"/>
  <c r="D25" i="5"/>
  <c r="D36" i="5"/>
  <c r="D38" i="5"/>
  <c r="D45" i="5"/>
  <c r="D52" i="5"/>
  <c r="E18" i="3"/>
  <c r="B22" i="3"/>
  <c r="D13" i="5"/>
  <c r="D33" i="5"/>
  <c r="D49" i="5"/>
  <c r="D30" i="4"/>
  <c r="E30" i="1" s="1"/>
  <c r="D17" i="5"/>
  <c r="D37" i="5"/>
  <c r="D29" i="4"/>
  <c r="E29" i="1" s="1"/>
  <c r="E61" i="1"/>
  <c r="E65" i="1"/>
  <c r="D7" i="1"/>
  <c r="D8" i="2" s="1"/>
  <c r="D10" i="1"/>
  <c r="C11" i="2" s="1"/>
  <c r="D6" i="1"/>
  <c r="D7" i="2" s="1"/>
  <c r="D13" i="1"/>
  <c r="C14" i="2" s="1"/>
  <c r="D17" i="1"/>
  <c r="B18" i="2" s="1"/>
  <c r="D21" i="1"/>
  <c r="B22" i="2" s="1"/>
  <c r="D26" i="1"/>
  <c r="C27" i="2" s="1"/>
  <c r="D29" i="1"/>
  <c r="B30" i="2" s="1"/>
  <c r="D33" i="1"/>
  <c r="B34" i="2" s="1"/>
  <c r="D37" i="1"/>
  <c r="B38" i="2" s="1"/>
  <c r="D41" i="1"/>
  <c r="E42" i="2" s="1"/>
  <c r="D45" i="1"/>
  <c r="B46" i="2" s="1"/>
  <c r="D49" i="1"/>
  <c r="B50" i="2" s="1"/>
  <c r="D2" i="1"/>
  <c r="E3" i="2" s="1"/>
  <c r="D9" i="1"/>
  <c r="D10" i="2" s="1"/>
  <c r="D5" i="1"/>
  <c r="C6" i="2" s="1"/>
  <c r="D14" i="1"/>
  <c r="C15" i="2" s="1"/>
  <c r="D18" i="1"/>
  <c r="E19" i="2" s="1"/>
  <c r="D22" i="1"/>
  <c r="B23" i="2" s="1"/>
  <c r="D27" i="1"/>
  <c r="B28" i="2" s="1"/>
  <c r="D30" i="1"/>
  <c r="D31" i="2" s="1"/>
  <c r="D34" i="1"/>
  <c r="E35" i="2" s="1"/>
  <c r="D38" i="1"/>
  <c r="C39" i="2" s="1"/>
  <c r="D42" i="1"/>
  <c r="B43" i="2" s="1"/>
  <c r="D46" i="1"/>
  <c r="C47" i="2" s="1"/>
  <c r="D50" i="1"/>
  <c r="C51" i="2" s="1"/>
  <c r="B55" i="2"/>
  <c r="C59" i="2"/>
  <c r="C63" i="2"/>
  <c r="D3" i="1"/>
  <c r="C4" i="2" s="1"/>
  <c r="D15" i="1"/>
  <c r="C16" i="2" s="1"/>
  <c r="D19" i="1"/>
  <c r="E20" i="2" s="1"/>
  <c r="D23" i="1"/>
  <c r="D24" i="2" s="1"/>
  <c r="D31" i="1"/>
  <c r="B32" i="2" s="1"/>
  <c r="D35" i="1"/>
  <c r="B36" i="2" s="1"/>
  <c r="D39" i="1"/>
  <c r="E40" i="2" s="1"/>
  <c r="D43" i="1"/>
  <c r="E44" i="2" s="1"/>
  <c r="D47" i="1"/>
  <c r="B48" i="2" s="1"/>
  <c r="D51" i="1"/>
  <c r="B52" i="2" s="1"/>
  <c r="E56" i="2"/>
  <c r="D11" i="1"/>
  <c r="E12" i="2" s="1"/>
  <c r="E55" i="1"/>
  <c r="D24" i="4"/>
  <c r="D26" i="4"/>
  <c r="E26" i="1" s="1"/>
  <c r="D2" i="4"/>
  <c r="E2" i="1" s="1"/>
  <c r="D4" i="4"/>
  <c r="D15" i="4"/>
  <c r="E15" i="1" s="1"/>
  <c r="D19" i="4"/>
  <c r="E19" i="1" s="1"/>
  <c r="D32" i="4"/>
  <c r="E32" i="1" s="1"/>
  <c r="D34" i="4"/>
  <c r="D36" i="4"/>
  <c r="E36" i="1" s="1"/>
  <c r="D38" i="4"/>
  <c r="D40" i="4"/>
  <c r="D42" i="4"/>
  <c r="D51" i="4"/>
  <c r="D8" i="4"/>
  <c r="D10" i="4"/>
  <c r="D44" i="4"/>
  <c r="D46" i="4"/>
  <c r="D6" i="4"/>
  <c r="D3" i="4"/>
  <c r="E3" i="1" s="1"/>
  <c r="D12" i="4"/>
  <c r="D14" i="4"/>
  <c r="E14" i="1" s="1"/>
  <c r="D16" i="4"/>
  <c r="D18" i="4"/>
  <c r="D20" i="4"/>
  <c r="D22" i="4"/>
  <c r="E22" i="1" s="1"/>
  <c r="D35" i="4"/>
  <c r="D39" i="4"/>
  <c r="E39" i="1" s="1"/>
  <c r="D48" i="4"/>
  <c r="D50" i="4"/>
  <c r="D52" i="4"/>
  <c r="D9" i="4"/>
  <c r="E9" i="1" s="1"/>
  <c r="D25" i="4"/>
  <c r="D45" i="4"/>
  <c r="E54" i="1"/>
  <c r="E62" i="1"/>
  <c r="D13" i="4"/>
  <c r="E13" i="1" s="1"/>
  <c r="D33" i="4"/>
  <c r="E33" i="1" s="1"/>
  <c r="D49" i="4"/>
  <c r="E49" i="1" s="1"/>
  <c r="E60" i="1"/>
  <c r="E68" i="1"/>
  <c r="E56" i="1"/>
  <c r="E53" i="1"/>
  <c r="E57" i="1"/>
  <c r="E69" i="1"/>
  <c r="D52" i="2"/>
  <c r="C5" i="2"/>
  <c r="E5" i="2"/>
  <c r="D5" i="2"/>
  <c r="B5" i="2"/>
  <c r="C13" i="2"/>
  <c r="B13" i="2"/>
  <c r="E13" i="2"/>
  <c r="B21" i="2"/>
  <c r="C21" i="2"/>
  <c r="E21" i="2"/>
  <c r="E26" i="2"/>
  <c r="B29" i="2"/>
  <c r="C29" i="2"/>
  <c r="D29" i="2"/>
  <c r="E29" i="2"/>
  <c r="B33" i="2"/>
  <c r="E33" i="2"/>
  <c r="E37" i="2"/>
  <c r="B41" i="2"/>
  <c r="D41" i="2"/>
  <c r="E41" i="2"/>
  <c r="B53" i="2"/>
  <c r="D53" i="2"/>
  <c r="D57" i="2"/>
  <c r="B61" i="2"/>
  <c r="C61" i="2"/>
  <c r="D61" i="2"/>
  <c r="E14" i="2"/>
  <c r="D22" i="2"/>
  <c r="E61" i="2"/>
  <c r="D15" i="2"/>
  <c r="B15" i="2"/>
  <c r="B31" i="2"/>
  <c r="C31" i="2"/>
  <c r="D47" i="2"/>
  <c r="E47" i="2"/>
  <c r="E63" i="2"/>
  <c r="B9" i="2"/>
  <c r="E73" i="2" l="1"/>
  <c r="D69" i="2"/>
  <c r="C69" i="2"/>
  <c r="B29" i="3"/>
  <c r="E72" i="1"/>
  <c r="E25" i="1"/>
  <c r="E50" i="1"/>
  <c r="E46" i="1"/>
  <c r="E51" i="1"/>
  <c r="E48" i="1"/>
  <c r="E12" i="1"/>
  <c r="E44" i="1"/>
  <c r="E42" i="1"/>
  <c r="E4" i="1"/>
  <c r="E23" i="1"/>
  <c r="E17" i="1"/>
  <c r="E59" i="1"/>
  <c r="E70" i="1"/>
  <c r="E52" i="1"/>
  <c r="E6" i="1"/>
  <c r="E71" i="1"/>
  <c r="E58" i="1"/>
  <c r="E37" i="1"/>
  <c r="E21" i="1"/>
  <c r="E5" i="1"/>
  <c r="E34" i="1"/>
  <c r="E7" i="1"/>
  <c r="E20" i="1"/>
  <c r="E63" i="1"/>
  <c r="E66" i="1"/>
  <c r="E18" i="1"/>
  <c r="E10" i="1"/>
  <c r="E40" i="1"/>
  <c r="E43" i="1"/>
  <c r="E27" i="1"/>
  <c r="E11" i="1"/>
  <c r="E45" i="1"/>
  <c r="E35" i="1"/>
  <c r="E16" i="1"/>
  <c r="E8" i="1"/>
  <c r="E38" i="1"/>
  <c r="E41" i="1"/>
  <c r="E47" i="1"/>
  <c r="E31" i="1"/>
  <c r="E28" i="1"/>
  <c r="E64" i="1"/>
  <c r="E24" i="1"/>
  <c r="D22" i="3"/>
  <c r="E6" i="3"/>
  <c r="C12" i="3"/>
  <c r="B69" i="2"/>
  <c r="C35" i="2"/>
  <c r="C19" i="2"/>
  <c r="C3" i="2"/>
  <c r="D33" i="2"/>
  <c r="B25" i="2"/>
  <c r="B63" i="2"/>
  <c r="E31" i="2"/>
  <c r="E15" i="2"/>
  <c r="B42" i="3"/>
  <c r="B48" i="3"/>
  <c r="E17" i="2"/>
  <c r="D63" i="2"/>
  <c r="B65" i="2"/>
  <c r="B17" i="2"/>
  <c r="E65" i="2"/>
  <c r="D51" i="2"/>
  <c r="D19" i="2"/>
  <c r="B3" i="2"/>
  <c r="D18" i="2"/>
  <c r="B37" i="2"/>
  <c r="C17" i="2"/>
  <c r="B24" i="3"/>
  <c r="C48" i="3"/>
  <c r="B18" i="3"/>
  <c r="D37" i="2"/>
  <c r="B32" i="3"/>
  <c r="C6" i="3"/>
  <c r="E55" i="2"/>
  <c r="B47" i="2"/>
  <c r="D38" i="2"/>
  <c r="B11" i="2"/>
  <c r="C53" i="2"/>
  <c r="B16" i="2"/>
  <c r="B44" i="3"/>
  <c r="B8" i="3"/>
  <c r="E32" i="3"/>
  <c r="B68" i="3"/>
  <c r="E44" i="3"/>
  <c r="E8" i="3"/>
  <c r="C23" i="2"/>
  <c r="E9" i="2"/>
  <c r="C8" i="2"/>
  <c r="D16" i="2"/>
  <c r="E24" i="3"/>
  <c r="D9" i="2"/>
  <c r="C43" i="2"/>
  <c r="D30" i="2"/>
  <c r="C73" i="2"/>
  <c r="B57" i="2"/>
  <c r="B49" i="2"/>
  <c r="C26" i="2"/>
  <c r="C36" i="2"/>
  <c r="C44" i="3"/>
  <c r="E42" i="3"/>
  <c r="C8" i="3"/>
  <c r="E48" i="3"/>
  <c r="C34" i="2"/>
  <c r="D73" i="2"/>
  <c r="C57" i="2"/>
  <c r="D26" i="2"/>
  <c r="C52" i="2"/>
  <c r="E28" i="3"/>
  <c r="B39" i="2"/>
  <c r="D46" i="2"/>
  <c r="D45" i="2"/>
  <c r="D36" i="2"/>
  <c r="E38" i="3"/>
  <c r="B70" i="2"/>
  <c r="D70" i="2"/>
  <c r="E70" i="2"/>
  <c r="C70" i="2"/>
  <c r="B54" i="2"/>
  <c r="D54" i="2"/>
  <c r="E54" i="2"/>
  <c r="C54" i="2"/>
  <c r="C67" i="2"/>
  <c r="B67" i="2"/>
  <c r="D65" i="2"/>
  <c r="B45" i="2"/>
  <c r="C55" i="2"/>
  <c r="E51" i="2"/>
  <c r="D35" i="2"/>
  <c r="B10" i="2"/>
  <c r="E38" i="2"/>
  <c r="E22" i="2"/>
  <c r="E11" i="2"/>
  <c r="E45" i="2"/>
  <c r="C42" i="3"/>
  <c r="B38" i="3"/>
  <c r="C29" i="3"/>
  <c r="D32" i="3"/>
  <c r="C32" i="3"/>
  <c r="B28" i="3"/>
  <c r="C18" i="3"/>
  <c r="B12" i="3"/>
  <c r="C24" i="3"/>
  <c r="C22" i="3"/>
  <c r="D42" i="2"/>
  <c r="C38" i="3"/>
  <c r="C28" i="3"/>
  <c r="E72" i="2"/>
  <c r="B72" i="2"/>
  <c r="D25" i="2"/>
  <c r="C25" i="2"/>
  <c r="D6" i="2"/>
  <c r="D62" i="2"/>
  <c r="C49" i="2"/>
  <c r="E12" i="3"/>
  <c r="D24" i="3"/>
  <c r="E49" i="2"/>
  <c r="D59" i="2"/>
  <c r="D27" i="2"/>
  <c r="E29" i="3"/>
  <c r="E68" i="3"/>
  <c r="E22" i="3"/>
  <c r="D44" i="3"/>
  <c r="C7" i="2"/>
  <c r="B68" i="2"/>
  <c r="D68" i="2"/>
  <c r="C68" i="2"/>
  <c r="B66" i="2"/>
  <c r="D66" i="2"/>
  <c r="B58" i="2"/>
  <c r="E58" i="2"/>
  <c r="D4" i="6"/>
  <c r="D3" i="6"/>
  <c r="D5" i="6"/>
  <c r="D6" i="6"/>
  <c r="D10" i="6"/>
  <c r="D14" i="6"/>
  <c r="D18" i="6"/>
  <c r="D22" i="6"/>
  <c r="D26" i="6"/>
  <c r="D30" i="6"/>
  <c r="D34" i="6"/>
  <c r="D38" i="6"/>
  <c r="D42" i="6"/>
  <c r="D46" i="6"/>
  <c r="D50" i="6"/>
  <c r="D54" i="6"/>
  <c r="D58" i="6"/>
  <c r="D62" i="6"/>
  <c r="D66" i="6"/>
  <c r="D70" i="6"/>
  <c r="D12" i="6"/>
  <c r="D52" i="6"/>
  <c r="D64" i="6"/>
  <c r="D7" i="6"/>
  <c r="D11" i="6"/>
  <c r="D15" i="6"/>
  <c r="D19" i="6"/>
  <c r="D23" i="6"/>
  <c r="D27" i="6"/>
  <c r="D31" i="6"/>
  <c r="D35" i="6"/>
  <c r="D39" i="6"/>
  <c r="D43" i="6"/>
  <c r="D47" i="6"/>
  <c r="D51" i="6"/>
  <c r="D55" i="6"/>
  <c r="D59" i="6"/>
  <c r="D63" i="6"/>
  <c r="D67" i="6"/>
  <c r="D71" i="6"/>
  <c r="D8" i="6"/>
  <c r="D20" i="6"/>
  <c r="D24" i="6"/>
  <c r="D28" i="6"/>
  <c r="D32" i="6"/>
  <c r="D36" i="6"/>
  <c r="D40" i="6"/>
  <c r="D44" i="6"/>
  <c r="D48" i="6"/>
  <c r="D60" i="6"/>
  <c r="D68" i="6"/>
  <c r="D9" i="6"/>
  <c r="D13" i="6"/>
  <c r="D17" i="6"/>
  <c r="D21" i="6"/>
  <c r="D25" i="6"/>
  <c r="D29" i="6"/>
  <c r="D33" i="6"/>
  <c r="D37" i="6"/>
  <c r="D41" i="6"/>
  <c r="D45" i="6"/>
  <c r="D49" i="6"/>
  <c r="D53" i="6"/>
  <c r="D57" i="6"/>
  <c r="D61" i="6"/>
  <c r="D65" i="6"/>
  <c r="D69" i="6"/>
  <c r="D73" i="6"/>
  <c r="D16" i="6"/>
  <c r="D56" i="6"/>
  <c r="D72" i="6"/>
  <c r="E71" i="2"/>
  <c r="B71" i="2"/>
  <c r="D39" i="2"/>
  <c r="E23" i="2"/>
  <c r="E10" i="2"/>
  <c r="E62" i="2"/>
  <c r="E46" i="2"/>
  <c r="E30" i="2"/>
  <c r="D14" i="2"/>
  <c r="B56" i="2"/>
  <c r="D44" i="2"/>
  <c r="B24" i="2"/>
  <c r="D28" i="3"/>
  <c r="D6" i="3"/>
  <c r="B4" i="6"/>
  <c r="B5" i="6"/>
  <c r="B6" i="6"/>
  <c r="B7" i="6"/>
  <c r="B8" i="6"/>
  <c r="B9" i="6"/>
  <c r="B10" i="6"/>
  <c r="B11" i="6"/>
  <c r="B12" i="6"/>
  <c r="B13" i="6"/>
  <c r="B14" i="6"/>
  <c r="B15" i="6"/>
  <c r="B16" i="6"/>
  <c r="B17" i="6"/>
  <c r="B18" i="6"/>
  <c r="B19" i="6"/>
  <c r="B20" i="6"/>
  <c r="B21" i="6"/>
  <c r="B22" i="6"/>
  <c r="B23" i="6"/>
  <c r="B24" i="6"/>
  <c r="B25" i="6"/>
  <c r="B26" i="6"/>
  <c r="B27" i="6"/>
  <c r="B28" i="6"/>
  <c r="B29" i="6"/>
  <c r="B30" i="6"/>
  <c r="B31" i="6"/>
  <c r="B32" i="6"/>
  <c r="B33" i="6"/>
  <c r="B34" i="6"/>
  <c r="B35" i="6"/>
  <c r="B36" i="6"/>
  <c r="B37" i="6"/>
  <c r="B38" i="6"/>
  <c r="B39" i="6"/>
  <c r="B40" i="6"/>
  <c r="B41" i="6"/>
  <c r="B42" i="6"/>
  <c r="B43" i="6"/>
  <c r="B44" i="6"/>
  <c r="B45" i="6"/>
  <c r="B46" i="6"/>
  <c r="B47" i="6"/>
  <c r="B48" i="6"/>
  <c r="B49" i="6"/>
  <c r="B50" i="6"/>
  <c r="B51" i="6"/>
  <c r="B52" i="6"/>
  <c r="B53" i="6"/>
  <c r="B54" i="6"/>
  <c r="B55" i="6"/>
  <c r="B56" i="6"/>
  <c r="B57" i="6"/>
  <c r="B58" i="6"/>
  <c r="B59" i="6"/>
  <c r="B60" i="6"/>
  <c r="B61" i="6"/>
  <c r="B62" i="6"/>
  <c r="B63" i="6"/>
  <c r="B64" i="6"/>
  <c r="B65" i="6"/>
  <c r="B66" i="6"/>
  <c r="B67" i="6"/>
  <c r="B68" i="6"/>
  <c r="B69" i="6"/>
  <c r="B70" i="6"/>
  <c r="B71" i="6"/>
  <c r="B72" i="6"/>
  <c r="B73" i="6"/>
  <c r="B3" i="6"/>
  <c r="D71" i="2"/>
  <c r="E39" i="2"/>
  <c r="D23" i="2"/>
  <c r="C10" i="2"/>
  <c r="D12" i="2"/>
  <c r="C62" i="2"/>
  <c r="C46" i="2"/>
  <c r="C30" i="2"/>
  <c r="B14" i="2"/>
  <c r="D60" i="2"/>
  <c r="D29" i="3"/>
  <c r="D48" i="3"/>
  <c r="D42" i="3"/>
  <c r="D18" i="3"/>
  <c r="C4" i="6"/>
  <c r="C5" i="6"/>
  <c r="C6" i="6"/>
  <c r="C7" i="6"/>
  <c r="C8" i="6"/>
  <c r="C9" i="6"/>
  <c r="C10" i="6"/>
  <c r="C11" i="6"/>
  <c r="C12" i="6"/>
  <c r="C13" i="6"/>
  <c r="C14" i="6"/>
  <c r="C15" i="6"/>
  <c r="C16" i="6"/>
  <c r="C17" i="6"/>
  <c r="C18" i="6"/>
  <c r="C19" i="6"/>
  <c r="C20" i="6"/>
  <c r="C21" i="6"/>
  <c r="C22" i="6"/>
  <c r="C23" i="6"/>
  <c r="C24" i="6"/>
  <c r="C25" i="6"/>
  <c r="C26" i="6"/>
  <c r="C27" i="6"/>
  <c r="C28" i="6"/>
  <c r="C29" i="6"/>
  <c r="C30" i="6"/>
  <c r="C31" i="6"/>
  <c r="C32" i="6"/>
  <c r="C33" i="6"/>
  <c r="C34" i="6"/>
  <c r="C35" i="6"/>
  <c r="C36" i="6"/>
  <c r="C37" i="6"/>
  <c r="C38" i="6"/>
  <c r="C39" i="6"/>
  <c r="C40" i="6"/>
  <c r="C41" i="6"/>
  <c r="C42" i="6"/>
  <c r="C43" i="6"/>
  <c r="C44" i="6"/>
  <c r="C45" i="6"/>
  <c r="C46" i="6"/>
  <c r="C47" i="6"/>
  <c r="C48" i="6"/>
  <c r="C49" i="6"/>
  <c r="C50" i="6"/>
  <c r="C51" i="6"/>
  <c r="C52" i="6"/>
  <c r="C53" i="6"/>
  <c r="C54" i="6"/>
  <c r="C55" i="6"/>
  <c r="C56" i="6"/>
  <c r="C57" i="6"/>
  <c r="C58" i="6"/>
  <c r="C59" i="6"/>
  <c r="C60" i="6"/>
  <c r="C61" i="6"/>
  <c r="C62" i="6"/>
  <c r="C63" i="6"/>
  <c r="C64" i="6"/>
  <c r="C65" i="6"/>
  <c r="C66" i="6"/>
  <c r="C67" i="6"/>
  <c r="C68" i="6"/>
  <c r="C69" i="6"/>
  <c r="C70" i="6"/>
  <c r="C71" i="6"/>
  <c r="C72" i="6"/>
  <c r="C73" i="6"/>
  <c r="C3" i="6"/>
  <c r="D55" i="2"/>
  <c r="C12" i="2"/>
  <c r="C60" i="2"/>
  <c r="C44" i="2"/>
  <c r="E24" i="2"/>
  <c r="D12" i="3"/>
  <c r="D68" i="3"/>
  <c r="D38" i="3"/>
  <c r="D8" i="3"/>
  <c r="E3" i="6"/>
  <c r="E4" i="6"/>
  <c r="E5" i="6"/>
  <c r="E6" i="6"/>
  <c r="E7" i="6"/>
  <c r="E8" i="6"/>
  <c r="E9" i="6"/>
  <c r="E10" i="6"/>
  <c r="E11" i="6"/>
  <c r="E12" i="6"/>
  <c r="E13" i="6"/>
  <c r="E14" i="6"/>
  <c r="E15" i="6"/>
  <c r="E16" i="6"/>
  <c r="E17" i="6"/>
  <c r="E18" i="6"/>
  <c r="E19" i="6"/>
  <c r="E20" i="6"/>
  <c r="E21" i="6"/>
  <c r="E22" i="6"/>
  <c r="E23" i="6"/>
  <c r="E24" i="6"/>
  <c r="E25" i="6"/>
  <c r="E26" i="6"/>
  <c r="E27" i="6"/>
  <c r="E28" i="6"/>
  <c r="E29" i="6"/>
  <c r="E30" i="6"/>
  <c r="E31" i="6"/>
  <c r="E32" i="6"/>
  <c r="E33" i="6"/>
  <c r="E34" i="6"/>
  <c r="E35" i="6"/>
  <c r="E36" i="6"/>
  <c r="E37" i="6"/>
  <c r="E38" i="6"/>
  <c r="E39" i="6"/>
  <c r="E40" i="6"/>
  <c r="E41" i="6"/>
  <c r="E42" i="6"/>
  <c r="E43" i="6"/>
  <c r="E44" i="6"/>
  <c r="E45" i="6"/>
  <c r="E46" i="6"/>
  <c r="E47" i="6"/>
  <c r="E48" i="6"/>
  <c r="E49" i="6"/>
  <c r="E50" i="6"/>
  <c r="E51" i="6"/>
  <c r="E52" i="6"/>
  <c r="E53" i="6"/>
  <c r="E54" i="6"/>
  <c r="E55" i="6"/>
  <c r="E56" i="6"/>
  <c r="E57" i="6"/>
  <c r="E58" i="6"/>
  <c r="E59" i="6"/>
  <c r="E60" i="6"/>
  <c r="E61" i="6"/>
  <c r="E62" i="6"/>
  <c r="E63" i="6"/>
  <c r="E64" i="6"/>
  <c r="E65" i="6"/>
  <c r="E66" i="6"/>
  <c r="E67" i="6"/>
  <c r="E68" i="6"/>
  <c r="E69" i="6"/>
  <c r="E70" i="6"/>
  <c r="E71" i="6"/>
  <c r="E72" i="6"/>
  <c r="E73" i="6"/>
  <c r="E67" i="2"/>
  <c r="B51" i="2"/>
  <c r="B35" i="2"/>
  <c r="B19" i="2"/>
  <c r="D3" i="2"/>
  <c r="B12" i="2"/>
  <c r="D58" i="2"/>
  <c r="C42" i="2"/>
  <c r="B27" i="2"/>
  <c r="B7" i="2"/>
  <c r="E60" i="2"/>
  <c r="B44" i="2"/>
  <c r="C20" i="2"/>
  <c r="D67" i="2"/>
  <c r="C58" i="2"/>
  <c r="B42" i="2"/>
  <c r="E27" i="2"/>
  <c r="E7" i="2"/>
  <c r="D56" i="2"/>
  <c r="C40" i="2"/>
  <c r="C24" i="2"/>
  <c r="B20" i="2"/>
  <c r="C72" i="2"/>
  <c r="C56" i="2"/>
  <c r="D40" i="2"/>
  <c r="B8" i="2"/>
  <c r="D28" i="2"/>
  <c r="E8" i="2"/>
  <c r="E59" i="2"/>
  <c r="E43" i="2"/>
  <c r="E6" i="2"/>
  <c r="E28" i="2"/>
  <c r="E66" i="2"/>
  <c r="C50" i="2"/>
  <c r="D34" i="2"/>
  <c r="E18" i="2"/>
  <c r="D72" i="2"/>
  <c r="B40" i="2"/>
  <c r="D20" i="2"/>
  <c r="B59" i="2"/>
  <c r="D43" i="2"/>
  <c r="B6" i="2"/>
  <c r="C28" i="2"/>
  <c r="C66" i="2"/>
  <c r="E50" i="2"/>
  <c r="D50" i="2"/>
  <c r="E34" i="2"/>
  <c r="E64" i="3"/>
  <c r="B64" i="3"/>
  <c r="C64" i="3"/>
  <c r="D64" i="3"/>
  <c r="E58" i="3"/>
  <c r="B58" i="3"/>
  <c r="C58" i="3"/>
  <c r="D58" i="3"/>
  <c r="E57" i="3"/>
  <c r="B57" i="3"/>
  <c r="C57" i="3"/>
  <c r="D57" i="3"/>
  <c r="E34" i="3"/>
  <c r="B34" i="3"/>
  <c r="C34" i="3"/>
  <c r="D34" i="3"/>
  <c r="E55" i="3"/>
  <c r="B55" i="3"/>
  <c r="C55" i="3"/>
  <c r="D55" i="3"/>
  <c r="B67" i="3"/>
  <c r="C67" i="3"/>
  <c r="E67" i="3"/>
  <c r="D67" i="3"/>
  <c r="E40" i="3"/>
  <c r="B40" i="3"/>
  <c r="C40" i="3"/>
  <c r="D40" i="3"/>
  <c r="E19" i="3"/>
  <c r="B19" i="3"/>
  <c r="C19" i="3"/>
  <c r="D19" i="3"/>
  <c r="E4" i="3"/>
  <c r="B4" i="3"/>
  <c r="C4" i="3"/>
  <c r="D4" i="3"/>
  <c r="E45" i="3"/>
  <c r="B45" i="3"/>
  <c r="C45" i="3"/>
  <c r="D45" i="3"/>
  <c r="E43" i="3"/>
  <c r="B43" i="3"/>
  <c r="C43" i="3"/>
  <c r="D43" i="3"/>
  <c r="E35" i="3"/>
  <c r="B35" i="3"/>
  <c r="C35" i="3"/>
  <c r="D35" i="3"/>
  <c r="E5" i="3"/>
  <c r="B5" i="3"/>
  <c r="C5" i="3"/>
  <c r="D5" i="3"/>
  <c r="E25" i="3"/>
  <c r="B25" i="3"/>
  <c r="C25" i="3"/>
  <c r="D25" i="3"/>
  <c r="C70" i="3"/>
  <c r="E70" i="3"/>
  <c r="B70" i="3"/>
  <c r="D70" i="3"/>
  <c r="E54" i="3"/>
  <c r="B54" i="3"/>
  <c r="C54" i="3"/>
  <c r="D54" i="3"/>
  <c r="C69" i="3"/>
  <c r="E69" i="3"/>
  <c r="B69" i="3"/>
  <c r="D69" i="3"/>
  <c r="E14" i="3"/>
  <c r="B14" i="3"/>
  <c r="C14" i="3"/>
  <c r="D14" i="3"/>
  <c r="E46" i="3"/>
  <c r="B46" i="3"/>
  <c r="C46" i="3"/>
  <c r="D46" i="3"/>
  <c r="E53" i="3"/>
  <c r="B53" i="3"/>
  <c r="C53" i="3"/>
  <c r="D53" i="3"/>
  <c r="E36" i="3"/>
  <c r="B36" i="3"/>
  <c r="C36" i="3"/>
  <c r="D36" i="3"/>
  <c r="E17" i="3"/>
  <c r="B17" i="3"/>
  <c r="C17" i="3"/>
  <c r="D17" i="3"/>
  <c r="E7" i="3"/>
  <c r="B7" i="3"/>
  <c r="C7" i="3"/>
  <c r="D7" i="3"/>
  <c r="E11" i="3"/>
  <c r="B11" i="3"/>
  <c r="C11" i="3"/>
  <c r="D11" i="3"/>
  <c r="E41" i="3"/>
  <c r="B41" i="3"/>
  <c r="C41" i="3"/>
  <c r="D41" i="3"/>
  <c r="E33" i="3"/>
  <c r="B33" i="3"/>
  <c r="C33" i="3"/>
  <c r="D33" i="3"/>
  <c r="D3" i="3"/>
  <c r="B3" i="3"/>
  <c r="E3" i="3"/>
  <c r="C3" i="3"/>
  <c r="E56" i="3"/>
  <c r="B56" i="3"/>
  <c r="C56" i="3"/>
  <c r="D56" i="3"/>
  <c r="E31" i="3"/>
  <c r="B31" i="3"/>
  <c r="C31" i="3"/>
  <c r="D31" i="3"/>
  <c r="D64" i="2"/>
  <c r="D48" i="2"/>
  <c r="C32" i="2"/>
  <c r="B4" i="2"/>
  <c r="E66" i="3"/>
  <c r="B66" i="3"/>
  <c r="D66" i="3"/>
  <c r="C66" i="3"/>
  <c r="C73" i="3"/>
  <c r="D73" i="3"/>
  <c r="E73" i="3"/>
  <c r="B73" i="3"/>
  <c r="E61" i="3"/>
  <c r="B61" i="3"/>
  <c r="C61" i="3"/>
  <c r="D61" i="3"/>
  <c r="C71" i="3"/>
  <c r="D71" i="3"/>
  <c r="E71" i="3"/>
  <c r="B71" i="3"/>
  <c r="E26" i="3"/>
  <c r="B26" i="3"/>
  <c r="C26" i="3"/>
  <c r="D26" i="3"/>
  <c r="E51" i="3"/>
  <c r="B51" i="3"/>
  <c r="C51" i="3"/>
  <c r="D51" i="3"/>
  <c r="E23" i="3"/>
  <c r="B23" i="3"/>
  <c r="C23" i="3"/>
  <c r="D23" i="3"/>
  <c r="E15" i="3"/>
  <c r="B15" i="3"/>
  <c r="C15" i="3"/>
  <c r="D15" i="3"/>
  <c r="E59" i="3"/>
  <c r="B59" i="3"/>
  <c r="C59" i="3"/>
  <c r="D59" i="3"/>
  <c r="E9" i="3"/>
  <c r="B9" i="3"/>
  <c r="C9" i="3"/>
  <c r="D9" i="3"/>
  <c r="E39" i="3"/>
  <c r="B39" i="3"/>
  <c r="C39" i="3"/>
  <c r="D39" i="3"/>
  <c r="E20" i="3"/>
  <c r="B20" i="3"/>
  <c r="C20" i="3"/>
  <c r="D20" i="3"/>
  <c r="C72" i="3"/>
  <c r="E72" i="3"/>
  <c r="B72" i="3"/>
  <c r="D72" i="3"/>
  <c r="E60" i="3"/>
  <c r="B60" i="3"/>
  <c r="C60" i="3"/>
  <c r="D60" i="3"/>
  <c r="E30" i="3"/>
  <c r="B30" i="3"/>
  <c r="C30" i="3"/>
  <c r="D30" i="3"/>
  <c r="C64" i="2"/>
  <c r="C48" i="2"/>
  <c r="D32" i="2"/>
  <c r="E4" i="2"/>
  <c r="E62" i="3"/>
  <c r="B62" i="3"/>
  <c r="D62" i="3"/>
  <c r="C62" i="3"/>
  <c r="E65" i="3"/>
  <c r="B65" i="3"/>
  <c r="C65" i="3"/>
  <c r="D65" i="3"/>
  <c r="E50" i="3"/>
  <c r="B50" i="3"/>
  <c r="C50" i="3"/>
  <c r="D50" i="3"/>
  <c r="E63" i="3"/>
  <c r="B63" i="3"/>
  <c r="C63" i="3"/>
  <c r="D63" i="3"/>
  <c r="E10" i="3"/>
  <c r="B10" i="3"/>
  <c r="C10" i="3"/>
  <c r="D10" i="3"/>
  <c r="E49" i="3"/>
  <c r="B49" i="3"/>
  <c r="C49" i="3"/>
  <c r="D49" i="3"/>
  <c r="E21" i="3"/>
  <c r="B21" i="3"/>
  <c r="C21" i="3"/>
  <c r="D21" i="3"/>
  <c r="E13" i="3"/>
  <c r="B13" i="3"/>
  <c r="C13" i="3"/>
  <c r="D13" i="3"/>
  <c r="E47" i="3"/>
  <c r="B47" i="3"/>
  <c r="C47" i="3"/>
  <c r="D47" i="3"/>
  <c r="E52" i="3"/>
  <c r="B52" i="3"/>
  <c r="C52" i="3"/>
  <c r="D52" i="3"/>
  <c r="E37" i="3"/>
  <c r="B37" i="3"/>
  <c r="C37" i="3"/>
  <c r="D37" i="3"/>
  <c r="E16" i="3"/>
  <c r="B16" i="3"/>
  <c r="C16" i="3"/>
  <c r="D16" i="3"/>
  <c r="E27" i="3"/>
  <c r="B27" i="3"/>
  <c r="C27" i="3"/>
  <c r="D27" i="3"/>
  <c r="C38" i="2"/>
  <c r="C22" i="2"/>
  <c r="C18" i="2"/>
  <c r="D11" i="2"/>
  <c r="E68" i="2"/>
  <c r="E64" i="2"/>
  <c r="E52" i="2"/>
  <c r="E48" i="2"/>
  <c r="E36" i="2"/>
  <c r="E32" i="2"/>
  <c r="E16" i="2"/>
  <c r="D4" i="2"/>
</calcChain>
</file>

<file path=xl/sharedStrings.xml><?xml version="1.0" encoding="utf-8"?>
<sst xmlns="http://schemas.openxmlformats.org/spreadsheetml/2006/main" count="226" uniqueCount="91">
  <si>
    <t>Age</t>
  </si>
  <si>
    <t>Population Share</t>
  </si>
  <si>
    <t>Arrest Share</t>
  </si>
  <si>
    <t>Crime Risk Factor</t>
  </si>
  <si>
    <r>
      <t xml:space="preserve">   </t>
    </r>
    <r>
      <rPr>
        <sz val="10"/>
        <color indexed="9"/>
        <rFont val="Arial"/>
        <family val="2"/>
      </rPr>
      <t>.</t>
    </r>
    <r>
      <rPr>
        <sz val="11"/>
        <color theme="1"/>
        <rFont val="Calibri"/>
        <family val="2"/>
        <scheme val="minor"/>
      </rPr>
      <t>10 to 14 years</t>
    </r>
  </si>
  <si>
    <r>
      <t xml:space="preserve">   </t>
    </r>
    <r>
      <rPr>
        <sz val="10"/>
        <color indexed="9"/>
        <rFont val="Arial"/>
        <family val="2"/>
      </rPr>
      <t>.</t>
    </r>
    <r>
      <rPr>
        <sz val="11"/>
        <color theme="1"/>
        <rFont val="Calibri"/>
        <family val="2"/>
        <scheme val="minor"/>
      </rPr>
      <t>15 to 19 years</t>
    </r>
  </si>
  <si>
    <r>
      <t xml:space="preserve">   </t>
    </r>
    <r>
      <rPr>
        <sz val="10"/>
        <color indexed="9"/>
        <rFont val="Arial"/>
        <family val="2"/>
      </rPr>
      <t>.</t>
    </r>
    <r>
      <rPr>
        <sz val="11"/>
        <color theme="1"/>
        <rFont val="Calibri"/>
        <family val="2"/>
        <scheme val="minor"/>
      </rPr>
      <t>20 to 24 years</t>
    </r>
  </si>
  <si>
    <r>
      <t xml:space="preserve">   </t>
    </r>
    <r>
      <rPr>
        <sz val="10"/>
        <color indexed="9"/>
        <rFont val="Arial"/>
        <family val="2"/>
      </rPr>
      <t>.</t>
    </r>
    <r>
      <rPr>
        <sz val="11"/>
        <color theme="1"/>
        <rFont val="Calibri"/>
        <family val="2"/>
        <scheme val="minor"/>
      </rPr>
      <t>25 to 29 years</t>
    </r>
  </si>
  <si>
    <r>
      <t xml:space="preserve">   </t>
    </r>
    <r>
      <rPr>
        <sz val="10"/>
        <color indexed="9"/>
        <rFont val="Arial"/>
        <family val="2"/>
      </rPr>
      <t>.</t>
    </r>
    <r>
      <rPr>
        <sz val="11"/>
        <color theme="1"/>
        <rFont val="Calibri"/>
        <family val="2"/>
        <scheme val="minor"/>
      </rPr>
      <t>30 to 34 years</t>
    </r>
  </si>
  <si>
    <r>
      <t xml:space="preserve">   </t>
    </r>
    <r>
      <rPr>
        <sz val="10"/>
        <color indexed="9"/>
        <rFont val="Arial"/>
        <family val="2"/>
      </rPr>
      <t>.</t>
    </r>
    <r>
      <rPr>
        <sz val="11"/>
        <color theme="1"/>
        <rFont val="Calibri"/>
        <family val="2"/>
        <scheme val="minor"/>
      </rPr>
      <t>35 to 39 years</t>
    </r>
  </si>
  <si>
    <r>
      <t xml:space="preserve">   </t>
    </r>
    <r>
      <rPr>
        <sz val="10"/>
        <color indexed="9"/>
        <rFont val="Arial"/>
        <family val="2"/>
      </rPr>
      <t>.</t>
    </r>
    <r>
      <rPr>
        <sz val="11"/>
        <color theme="1"/>
        <rFont val="Calibri"/>
        <family val="2"/>
        <scheme val="minor"/>
      </rPr>
      <t>40 to 44 years</t>
    </r>
  </si>
  <si>
    <r>
      <t xml:space="preserve">   </t>
    </r>
    <r>
      <rPr>
        <sz val="10"/>
        <color indexed="9"/>
        <rFont val="Arial"/>
        <family val="2"/>
      </rPr>
      <t>.</t>
    </r>
    <r>
      <rPr>
        <sz val="11"/>
        <color theme="1"/>
        <rFont val="Calibri"/>
        <family val="2"/>
        <scheme val="minor"/>
      </rPr>
      <t>45 to 49 years</t>
    </r>
  </si>
  <si>
    <r>
      <t xml:space="preserve">   </t>
    </r>
    <r>
      <rPr>
        <sz val="10"/>
        <color indexed="9"/>
        <rFont val="Arial"/>
        <family val="2"/>
      </rPr>
      <t>.</t>
    </r>
    <r>
      <rPr>
        <sz val="11"/>
        <color theme="1"/>
        <rFont val="Calibri"/>
        <family val="2"/>
        <scheme val="minor"/>
      </rPr>
      <t>50 to 54 years</t>
    </r>
  </si>
  <si>
    <r>
      <t xml:space="preserve">   </t>
    </r>
    <r>
      <rPr>
        <sz val="10"/>
        <color indexed="9"/>
        <rFont val="Arial"/>
        <family val="2"/>
      </rPr>
      <t>.</t>
    </r>
    <r>
      <rPr>
        <sz val="11"/>
        <color theme="1"/>
        <rFont val="Calibri"/>
        <family val="2"/>
        <scheme val="minor"/>
      </rPr>
      <t>55 to 59 years</t>
    </r>
  </si>
  <si>
    <r>
      <t xml:space="preserve">   </t>
    </r>
    <r>
      <rPr>
        <sz val="10"/>
        <color indexed="9"/>
        <rFont val="Arial"/>
        <family val="2"/>
      </rPr>
      <t>.</t>
    </r>
    <r>
      <rPr>
        <sz val="11"/>
        <color theme="1"/>
        <rFont val="Calibri"/>
        <family val="2"/>
        <scheme val="minor"/>
      </rPr>
      <t>60 to 64 years</t>
    </r>
  </si>
  <si>
    <r>
      <t xml:space="preserve">   </t>
    </r>
    <r>
      <rPr>
        <sz val="10"/>
        <color indexed="9"/>
        <rFont val="Arial"/>
        <family val="2"/>
      </rPr>
      <t>.</t>
    </r>
    <r>
      <rPr>
        <sz val="11"/>
        <color theme="1"/>
        <rFont val="Calibri"/>
        <family val="2"/>
        <scheme val="minor"/>
      </rPr>
      <t>65 to 69 years</t>
    </r>
  </si>
  <si>
    <r>
      <t xml:space="preserve">   </t>
    </r>
    <r>
      <rPr>
        <sz val="10"/>
        <color indexed="9"/>
        <rFont val="Arial"/>
        <family val="2"/>
      </rPr>
      <t>.</t>
    </r>
    <r>
      <rPr>
        <sz val="11"/>
        <color theme="1"/>
        <rFont val="Calibri"/>
        <family val="2"/>
        <scheme val="minor"/>
      </rPr>
      <t>70 to 74 years</t>
    </r>
  </si>
  <si>
    <r>
      <t xml:space="preserve">   </t>
    </r>
    <r>
      <rPr>
        <sz val="10"/>
        <color indexed="9"/>
        <rFont val="Arial"/>
        <family val="2"/>
      </rPr>
      <t>.</t>
    </r>
    <r>
      <rPr>
        <sz val="11"/>
        <color theme="1"/>
        <rFont val="Calibri"/>
        <family val="2"/>
        <scheme val="minor"/>
      </rPr>
      <t>75 to 79 years</t>
    </r>
  </si>
  <si>
    <r>
      <t xml:space="preserve">   </t>
    </r>
    <r>
      <rPr>
        <sz val="10"/>
        <color indexed="9"/>
        <rFont val="Arial"/>
        <family val="2"/>
      </rPr>
      <t>.</t>
    </r>
    <r>
      <rPr>
        <sz val="11"/>
        <color theme="1"/>
        <rFont val="Calibri"/>
        <family val="2"/>
        <scheme val="minor"/>
      </rPr>
      <t>80 to 84 years</t>
    </r>
  </si>
  <si>
    <r>
      <t xml:space="preserve">   </t>
    </r>
    <r>
      <rPr>
        <sz val="10"/>
        <color indexed="9"/>
        <rFont val="Arial"/>
        <family val="2"/>
      </rPr>
      <t>.</t>
    </r>
    <r>
      <rPr>
        <sz val="11"/>
        <color theme="1"/>
        <rFont val="Calibri"/>
        <family val="2"/>
        <scheme val="minor"/>
      </rPr>
      <t>85 years and over</t>
    </r>
  </si>
  <si>
    <t>Both sexes</t>
  </si>
  <si>
    <t>Number</t>
  </si>
  <si>
    <t>Percent</t>
  </si>
  <si>
    <t>All ages</t>
  </si>
  <si>
    <r>
      <t xml:space="preserve">   </t>
    </r>
    <r>
      <rPr>
        <sz val="10"/>
        <color indexed="9"/>
        <rFont val="Arial"/>
        <family val="2"/>
      </rPr>
      <t>.</t>
    </r>
    <r>
      <rPr>
        <sz val="11"/>
        <color theme="1"/>
        <rFont val="Calibri"/>
        <family val="2"/>
        <scheme val="minor"/>
      </rPr>
      <t>Under 5 years</t>
    </r>
  </si>
  <si>
    <r>
      <t xml:space="preserve">   </t>
    </r>
    <r>
      <rPr>
        <sz val="10"/>
        <color indexed="9"/>
        <rFont val="Arial"/>
        <family val="2"/>
      </rPr>
      <t>.</t>
    </r>
    <r>
      <rPr>
        <sz val="11"/>
        <color theme="1"/>
        <rFont val="Calibri"/>
        <family val="2"/>
        <scheme val="minor"/>
      </rPr>
      <t>5 to 9 years</t>
    </r>
  </si>
  <si>
    <t xml:space="preserve"> </t>
  </si>
  <si>
    <r>
      <t xml:space="preserve">   </t>
    </r>
    <r>
      <rPr>
        <sz val="10"/>
        <color indexed="9"/>
        <rFont val="Arial"/>
        <family val="2"/>
      </rPr>
      <t>.</t>
    </r>
    <r>
      <rPr>
        <sz val="11"/>
        <color theme="1"/>
        <rFont val="Calibri"/>
        <family val="2"/>
        <scheme val="minor"/>
      </rPr>
      <t>Under 15 years</t>
    </r>
  </si>
  <si>
    <r>
      <t xml:space="preserve">   </t>
    </r>
    <r>
      <rPr>
        <sz val="10"/>
        <color indexed="9"/>
        <rFont val="Arial"/>
        <family val="2"/>
      </rPr>
      <t>.</t>
    </r>
    <r>
      <rPr>
        <sz val="11"/>
        <color theme="1"/>
        <rFont val="Calibri"/>
        <family val="2"/>
        <scheme val="minor"/>
      </rPr>
      <t>15 to 17 years</t>
    </r>
  </si>
  <si>
    <r>
      <t xml:space="preserve">   </t>
    </r>
    <r>
      <rPr>
        <sz val="10"/>
        <color indexed="9"/>
        <rFont val="Arial"/>
        <family val="2"/>
      </rPr>
      <t>.</t>
    </r>
    <r>
      <rPr>
        <sz val="11"/>
        <color theme="1"/>
        <rFont val="Calibri"/>
        <family val="2"/>
        <scheme val="minor"/>
      </rPr>
      <t>18 to 20 years</t>
    </r>
  </si>
  <si>
    <r>
      <t xml:space="preserve">   </t>
    </r>
    <r>
      <rPr>
        <sz val="10"/>
        <color indexed="9"/>
        <rFont val="Arial"/>
        <family val="2"/>
      </rPr>
      <t>.</t>
    </r>
    <r>
      <rPr>
        <sz val="11"/>
        <color theme="1"/>
        <rFont val="Calibri"/>
        <family val="2"/>
        <scheme val="minor"/>
      </rPr>
      <t>21 to 44 years</t>
    </r>
  </si>
  <si>
    <r>
      <t xml:space="preserve">   </t>
    </r>
    <r>
      <rPr>
        <sz val="10"/>
        <color indexed="9"/>
        <rFont val="Arial"/>
        <family val="2"/>
      </rPr>
      <t>.</t>
    </r>
    <r>
      <rPr>
        <sz val="11"/>
        <color theme="1"/>
        <rFont val="Calibri"/>
        <family val="2"/>
        <scheme val="minor"/>
      </rPr>
      <t>45 to 64 years</t>
    </r>
  </si>
  <si>
    <r>
      <t xml:space="preserve">   </t>
    </r>
    <r>
      <rPr>
        <sz val="10"/>
        <color indexed="9"/>
        <rFont val="Arial"/>
        <family val="2"/>
      </rPr>
      <t>.</t>
    </r>
    <r>
      <rPr>
        <sz val="11"/>
        <color theme="1"/>
        <rFont val="Calibri"/>
        <family val="2"/>
        <scheme val="minor"/>
      </rPr>
      <t>65 years and over</t>
    </r>
  </si>
  <si>
    <t>Median age</t>
  </si>
  <si>
    <t>(X)</t>
  </si>
  <si>
    <t>http://www.census.gov/population/age/data/files/2010/2010gender_table1.xls</t>
  </si>
  <si>
    <t>Offense charged</t>
  </si>
  <si>
    <t>10-12</t>
  </si>
  <si>
    <t>13-14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</si>
  <si>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</si>
  <si>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</si>
  <si>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</si>
  <si>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</si>
  <si>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</si>
  <si>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</si>
  <si>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</si>
  <si>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</si>
  <si>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TOTAL</t>
  </si>
  <si>
    <t>Total all ages</t>
  </si>
  <si>
    <t>Ages under 15</t>
  </si>
  <si>
    <t>Ages under 18</t>
  </si>
  <si>
    <t>Ages 18 and over</t>
  </si>
  <si>
    <t>Under 10</t>
  </si>
  <si>
    <t>65 and over</t>
  </si>
  <si>
    <t>Average</t>
  </si>
  <si>
    <t>Dropout</t>
  </si>
  <si>
    <t>HS</t>
  </si>
  <si>
    <t>Postsecondary</t>
  </si>
  <si>
    <t>http://www.fbi.gov/about-us/cjis/ucr/crime-in-the-u.s/2010/crime-in-the-u.s.-2010/tables/10tbl39.xls</t>
  </si>
  <si>
    <t>Male</t>
  </si>
  <si>
    <t>Female</t>
  </si>
  <si>
    <t>http://www.fbi.gov/about-us/cjis/ucr/crime-in-the-u.s/2010/crime-in-the-u.s.-2010/tables/10tbl40.xls</t>
  </si>
  <si>
    <t>Less Drug Trafficking</t>
  </si>
  <si>
    <t>Less Drug-Induced/AIDS deaths</t>
  </si>
  <si>
    <t>Education</t>
  </si>
  <si>
    <t>Some HS or less + GED</t>
  </si>
  <si>
    <t>HS Diploma</t>
  </si>
  <si>
    <t>Incarcerated</t>
  </si>
  <si>
    <t>Population</t>
  </si>
  <si>
    <t>Crime Ratio</t>
  </si>
  <si>
    <t>Balanced Crime Risk Factor</t>
  </si>
  <si>
    <t>Age and gender breakdown from 2010 Census: http://www.census.gov/population/age/data/files/2010/2010gender_table1.xls</t>
  </si>
  <si>
    <t>Incarceration rates by education: http://www.bjs.gov/content/pub/pdf/ecp.pdf</t>
  </si>
  <si>
    <t>2010 Age and Gender Breakdown of the U.S. Population</t>
  </si>
  <si>
    <t>Gender Breakdown by Age</t>
  </si>
  <si>
    <t>Male %</t>
  </si>
  <si>
    <t>Female %</t>
  </si>
  <si>
    <t>Arrests by Age</t>
  </si>
  <si>
    <t>Incarceration by Education</t>
  </si>
  <si>
    <t>Cost from Anderson (1999)</t>
  </si>
  <si>
    <t>Per-Capita Crime Cost in Current Dollars</t>
  </si>
  <si>
    <t>Per-Capital Crime Cost in 2011 $</t>
  </si>
  <si>
    <t>Total Crime Cost in Current Billions of $</t>
  </si>
  <si>
    <t>2010 Age of U.S. Male Population</t>
  </si>
  <si>
    <t>Male Arrests by Age</t>
  </si>
  <si>
    <t>2010 Age of U.S. Female Population</t>
  </si>
  <si>
    <t>Female Arrests by Age</t>
  </si>
  <si>
    <t>2010 arrest share by age: http://www.fbi.gov/about-us/cjis/ucr/crime-in-the-u.s/2010/crime-in-the-u.s.-2010/tables/10tbl38.xls/output.xls</t>
  </si>
  <si>
    <t>Dropout Crime Costs</t>
  </si>
  <si>
    <t>Average Education</t>
  </si>
  <si>
    <t>Average 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</si>
</sst>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6" formatCode="&quot;$&quot;#,##0_);[Red]\(&quot;$&quot;#,##0\)"/>
    <numFmt numFmtId="164" formatCode="0.0"/>
    <numFmt numFmtId="165" formatCode="#,##0.0"/>
    <numFmt numFmtId="166" formatCode="0.000"/>
  </numFmts>
  <fonts count="9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9"/>
      <name val="Arial"/>
      <family val="2"/>
    </font>
    <font>
      <sz val="12"/>
      <name val="Times New Roman"/>
      <family val="1"/>
    </font>
    <font>
      <b/>
      <sz val="12"/>
      <name val="Times New Roman"/>
      <family val="1"/>
    </font>
    <font>
      <sz val="11"/>
      <color theme="1"/>
      <name val="Arial"/>
      <family val="2"/>
    </font>
    <font>
      <u/>
      <sz val="11"/>
      <color theme="1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8"/>
      </bottom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0" fontId="6" fillId="0" borderId="0" applyNumberFormat="0" applyFill="0" applyBorder="0" applyAlignment="0" applyProtection="0"/>
    <xf numFmtId="166" fontId="7" fillId="0" borderId="0"/>
  </cellStyleXfs>
  <cellXfs count="34">
    <xf numFmtId="0" fontId="0" fillId="0" borderId="0" xfId="0"/>
    <xf numFmtId="1" fontId="1" fillId="0" borderId="0" xfId="0" applyNumberFormat="1" applyFont="1"/>
    <xf numFmtId="1" fontId="0" fillId="0" borderId="0" xfId="0" applyNumberFormat="1"/>
    <xf numFmtId="0" fontId="0" fillId="0" borderId="1" xfId="0" applyFont="1" applyFill="1" applyBorder="1" applyAlignment="1" applyProtection="1">
      <protection locked="0"/>
    </xf>
    <xf numFmtId="3" fontId="0" fillId="0" borderId="1" xfId="0" applyNumberFormat="1" applyFont="1" applyBorder="1" applyAlignment="1"/>
    <xf numFmtId="0" fontId="0" fillId="0" borderId="1" xfId="0" applyFont="1" applyBorder="1" applyAlignment="1">
      <alignment horizontal="left"/>
    </xf>
    <xf numFmtId="0" fontId="0" fillId="0" borderId="1" xfId="0" applyFont="1" applyFill="1" applyBorder="1" applyAlignment="1">
      <alignment horizontal="left"/>
    </xf>
    <xf numFmtId="3" fontId="0" fillId="2" borderId="6" xfId="0" applyNumberFormat="1" applyFont="1" applyFill="1" applyBorder="1" applyAlignment="1">
      <alignment horizontal="center" vertical="top" wrapText="1"/>
    </xf>
    <xf numFmtId="164" fontId="0" fillId="2" borderId="6" xfId="0" applyNumberFormat="1" applyFont="1" applyFill="1" applyBorder="1" applyAlignment="1">
      <alignment horizontal="center" vertical="top" wrapText="1"/>
    </xf>
    <xf numFmtId="0" fontId="0" fillId="0" borderId="7" xfId="0" applyFont="1" applyFill="1" applyBorder="1" applyAlignment="1" applyProtection="1">
      <protection locked="0"/>
    </xf>
    <xf numFmtId="3" fontId="0" fillId="0" borderId="1" xfId="0" applyNumberFormat="1" applyFont="1" applyFill="1" applyBorder="1" applyAlignment="1">
      <alignment wrapText="1"/>
    </xf>
    <xf numFmtId="164" fontId="0" fillId="0" borderId="1" xfId="0" applyNumberFormat="1" applyFont="1" applyFill="1" applyBorder="1" applyAlignment="1">
      <alignment wrapText="1"/>
    </xf>
    <xf numFmtId="164" fontId="0" fillId="0" borderId="1" xfId="0" applyNumberFormat="1" applyFont="1" applyBorder="1" applyAlignment="1"/>
    <xf numFmtId="165" fontId="0" fillId="0" borderId="1" xfId="0" applyNumberFormat="1" applyFont="1" applyBorder="1" applyAlignment="1"/>
    <xf numFmtId="164" fontId="0" fillId="0" borderId="1" xfId="0" applyNumberFormat="1" applyFont="1" applyBorder="1" applyAlignment="1">
      <alignment horizontal="right"/>
    </xf>
    <xf numFmtId="0" fontId="3" fillId="0" borderId="8" xfId="0" applyFont="1" applyFill="1" applyBorder="1" applyAlignment="1">
      <alignment horizontal="left"/>
    </xf>
    <xf numFmtId="0" fontId="3" fillId="0" borderId="9" xfId="0" applyFont="1" applyFill="1" applyBorder="1" applyAlignment="1">
      <alignment horizontal="center" wrapText="1"/>
    </xf>
    <xf numFmtId="0" fontId="4" fillId="0" borderId="0" xfId="0" applyFont="1" applyFill="1" applyAlignment="1">
      <alignment horizontal="left"/>
    </xf>
    <xf numFmtId="3" fontId="4" fillId="0" borderId="0" xfId="0" applyNumberFormat="1" applyFont="1" applyFill="1" applyAlignment="1">
      <alignment horizontal="right"/>
    </xf>
    <xf numFmtId="166" fontId="0" fillId="0" borderId="0" xfId="0" applyNumberFormat="1"/>
    <xf numFmtId="6" fontId="5" fillId="0" borderId="10" xfId="0" applyNumberFormat="1" applyFont="1" applyBorder="1" applyAlignment="1">
      <alignment horizontal="justify" vertical="center" wrapText="1"/>
    </xf>
    <xf numFmtId="6" fontId="5" fillId="0" borderId="11" xfId="0" applyNumberFormat="1" applyFont="1" applyBorder="1" applyAlignment="1">
      <alignment horizontal="justify" vertical="center" wrapText="1"/>
    </xf>
    <xf numFmtId="0" fontId="6" fillId="0" borderId="0" xfId="1"/>
    <xf numFmtId="164" fontId="0" fillId="2" borderId="13" xfId="0" applyNumberFormat="1" applyFont="1" applyFill="1" applyBorder="1" applyAlignment="1">
      <alignment horizontal="center" vertical="top" wrapText="1"/>
    </xf>
    <xf numFmtId="166" fontId="7" fillId="0" borderId="0" xfId="2"/>
    <xf numFmtId="0" fontId="8" fillId="0" borderId="0" xfId="0" applyFont="1"/>
    <xf numFmtId="0" fontId="0" fillId="0" borderId="0" xfId="0" applyFont="1"/>
    <xf numFmtId="0" fontId="0" fillId="0" borderId="0" xfId="0" applyFont="1" applyBorder="1"/>
    <xf numFmtId="0" fontId="0" fillId="2" borderId="2" xfId="0" applyFill="1" applyBorder="1" applyAlignment="1">
      <alignment horizontal="center" vertical="center" wrapText="1"/>
    </xf>
    <xf numFmtId="0" fontId="0" fillId="2" borderId="5" xfId="0" applyFont="1" applyFill="1" applyBorder="1" applyAlignment="1">
      <alignment horizontal="center" vertical="center" wrapText="1"/>
    </xf>
    <xf numFmtId="0" fontId="0" fillId="2" borderId="3" xfId="0" applyFont="1" applyFill="1" applyBorder="1" applyAlignment="1">
      <alignment horizontal="center" vertical="top" wrapText="1"/>
    </xf>
    <xf numFmtId="0" fontId="0" fillId="2" borderId="4" xfId="0" applyFont="1" applyFill="1" applyBorder="1" applyAlignment="1">
      <alignment horizontal="center" vertical="top" wrapText="1"/>
    </xf>
    <xf numFmtId="0" fontId="0" fillId="2" borderId="12" xfId="0" applyFont="1" applyFill="1" applyBorder="1" applyAlignment="1">
      <alignment horizontal="center" vertical="top" wrapText="1"/>
    </xf>
    <xf numFmtId="0" fontId="0" fillId="2" borderId="5" xfId="0" applyFill="1" applyBorder="1" applyAlignment="1">
      <alignment horizontal="center" vertical="center" wrapText="1"/>
    </xf>
  </cellXfs>
  <cellStyles count="3">
    <cellStyle name="Hyperlink" xfId="1" builtinId="8"/>
    <cellStyle name="Normal" xfId="0" builtinId="0"/>
    <cellStyle name="Style 1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bjs.gov/content/pub/pdf/ecp.pdf" TargetMode="External"/><Relationship Id="rId2" Type="http://schemas.openxmlformats.org/officeDocument/2006/relationships/hyperlink" Target="http://www.fbi.gov/about-us/cjis/ucr/crime-in-the-u.s/2010/crime-in-the-u.s.-2010/tables/10tbl38.xls/output.xls" TargetMode="External"/><Relationship Id="rId1" Type="http://schemas.openxmlformats.org/officeDocument/2006/relationships/hyperlink" Target="http://www.census.gov/population/age/data/files/2010/2010gender_table1.xls" TargetMode="External"/><Relationship Id="rId4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://www.census.gov/population/age/data/files/2010/2010gender_table1.xls" TargetMode="Externa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http://www.census.gov/population/age/data/files/2010/2010gender_table1.xls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78"/>
  <sheetViews>
    <sheetView workbookViewId="0">
      <selection activeCell="E72" sqref="E2:E72"/>
    </sheetView>
  </sheetViews>
  <sheetFormatPr defaultRowHeight="15" x14ac:dyDescent="0.25"/>
  <cols>
    <col min="3" max="3" width="12" bestFit="1" customWidth="1"/>
    <col min="4" max="4" width="9.140625" style="19"/>
    <col min="7" max="7" width="15.7109375" customWidth="1"/>
    <col min="18" max="18" width="4.85546875" customWidth="1"/>
    <col min="19" max="19" width="18.28515625" customWidth="1"/>
    <col min="20" max="20" width="23.140625" customWidth="1"/>
  </cols>
  <sheetData>
    <row r="1" spans="1:26" ht="15.75" customHeight="1" x14ac:dyDescent="0.25">
      <c r="A1" s="1" t="s">
        <v>0</v>
      </c>
      <c r="B1" t="s">
        <v>1</v>
      </c>
      <c r="C1" t="s">
        <v>2</v>
      </c>
      <c r="D1" s="19" t="s">
        <v>3</v>
      </c>
      <c r="E1" t="s">
        <v>70</v>
      </c>
      <c r="G1" s="25" t="s">
        <v>73</v>
      </c>
      <c r="O1" s="25" t="s">
        <v>74</v>
      </c>
      <c r="S1" s="25" t="s">
        <v>77</v>
      </c>
      <c r="W1" s="25" t="s">
        <v>78</v>
      </c>
    </row>
    <row r="2" spans="1:26" ht="15.75" x14ac:dyDescent="0.25">
      <c r="A2" s="2">
        <v>14</v>
      </c>
      <c r="B2">
        <f>H7/5/H4</f>
        <v>1.3075456816090443E-2</v>
      </c>
      <c r="C2">
        <f>T9/2/totalarrests</f>
        <v>1.3013179951637189E-2</v>
      </c>
      <c r="D2" s="19">
        <f>C2/B2</f>
        <v>0.99523711749966415</v>
      </c>
      <c r="E2" s="24">
        <f>(MetaMale!D2+MetaFemale!D2)/2</f>
        <v>1.0938782944919747</v>
      </c>
      <c r="F2" s="24"/>
      <c r="G2" s="28" t="s">
        <v>0</v>
      </c>
      <c r="H2" s="30" t="s">
        <v>20</v>
      </c>
      <c r="I2" s="31"/>
      <c r="J2" s="30" t="s">
        <v>59</v>
      </c>
      <c r="K2" s="31"/>
      <c r="L2" s="30" t="s">
        <v>60</v>
      </c>
      <c r="M2" s="32"/>
      <c r="O2" t="s">
        <v>75</v>
      </c>
      <c r="P2" t="s">
        <v>76</v>
      </c>
      <c r="S2" s="15" t="s">
        <v>36</v>
      </c>
      <c r="T2" s="17" t="s">
        <v>47</v>
      </c>
      <c r="W2" t="s">
        <v>64</v>
      </c>
      <c r="X2" t="s">
        <v>67</v>
      </c>
      <c r="Y2" t="s">
        <v>68</v>
      </c>
      <c r="Z2" t="s">
        <v>69</v>
      </c>
    </row>
    <row r="3" spans="1:26" ht="15.75" x14ac:dyDescent="0.25">
      <c r="A3" s="2">
        <v>15</v>
      </c>
      <c r="B3">
        <f>H8/5/H4</f>
        <v>1.3859602997239383E-2</v>
      </c>
      <c r="C3">
        <f t="shared" ref="C3:C12" si="0">T10/totalarrests</f>
        <v>2.3870554654260287E-2</v>
      </c>
      <c r="D3" s="19">
        <f t="shared" ref="D3:D52" si="1">C3/B3</f>
        <v>1.7223115740771888</v>
      </c>
      <c r="E3" s="24">
        <f>(MetaMale!D3+MetaFemale!D3)/2</f>
        <v>1.8560726922408364</v>
      </c>
      <c r="F3" s="24"/>
      <c r="G3" s="29"/>
      <c r="H3" s="7" t="s">
        <v>21</v>
      </c>
      <c r="I3" s="8" t="s">
        <v>22</v>
      </c>
      <c r="J3" s="7" t="s">
        <v>21</v>
      </c>
      <c r="K3" s="8" t="s">
        <v>22</v>
      </c>
      <c r="L3" s="7" t="s">
        <v>21</v>
      </c>
      <c r="M3" s="23" t="s">
        <v>22</v>
      </c>
      <c r="O3" s="19">
        <f>J4/H4</f>
        <v>0.49127448402786905</v>
      </c>
      <c r="P3" s="19">
        <f>L4/H4</f>
        <v>0.50872551597213089</v>
      </c>
      <c r="S3" s="16" t="s">
        <v>48</v>
      </c>
      <c r="T3" s="18">
        <v>10223558</v>
      </c>
      <c r="W3" t="s">
        <v>65</v>
      </c>
      <c r="X3">
        <f>41.3+23.4</f>
        <v>64.699999999999989</v>
      </c>
      <c r="Y3">
        <v>18.399999999999999</v>
      </c>
      <c r="Z3" s="19">
        <f>X3/Y3</f>
        <v>3.5163043478260865</v>
      </c>
    </row>
    <row r="4" spans="1:26" ht="15.75" x14ac:dyDescent="0.25">
      <c r="A4" s="2">
        <v>16</v>
      </c>
      <c r="B4">
        <f>H8/5/H4</f>
        <v>1.3859602997239383E-2</v>
      </c>
      <c r="C4">
        <f t="shared" si="0"/>
        <v>3.1034205508493225E-2</v>
      </c>
      <c r="D4" s="19">
        <f t="shared" si="1"/>
        <v>2.2391843052556957</v>
      </c>
      <c r="E4" s="24">
        <f>(MetaMale!D4+MetaFemale!D4)/2</f>
        <v>2.3480647636746212</v>
      </c>
      <c r="F4" s="24"/>
      <c r="G4" s="9" t="s">
        <v>23</v>
      </c>
      <c r="H4" s="10">
        <v>304280</v>
      </c>
      <c r="I4" s="11">
        <v>100</v>
      </c>
      <c r="J4" s="10">
        <v>149485</v>
      </c>
      <c r="K4" s="11">
        <v>100</v>
      </c>
      <c r="L4" s="10">
        <v>154795</v>
      </c>
      <c r="M4" s="11">
        <v>100</v>
      </c>
      <c r="O4" s="19">
        <f t="shared" ref="O4:O28" si="2">J5/H5</f>
        <v>0.51110385369039846</v>
      </c>
      <c r="P4" s="19">
        <f t="shared" ref="P4:P28" si="3">L5/H5</f>
        <v>0.48889614630960154</v>
      </c>
      <c r="S4" s="16" t="s">
        <v>49</v>
      </c>
      <c r="T4" s="18">
        <v>349695</v>
      </c>
      <c r="W4" t="s">
        <v>66</v>
      </c>
      <c r="X4">
        <v>22.6</v>
      </c>
      <c r="Y4">
        <v>33.200000000000003</v>
      </c>
      <c r="Z4" s="19">
        <f t="shared" ref="Z4:Z5" si="4">X4/Y4</f>
        <v>0.68072289156626509</v>
      </c>
    </row>
    <row r="5" spans="1:26" ht="15.75" x14ac:dyDescent="0.25">
      <c r="A5" s="2">
        <v>17</v>
      </c>
      <c r="B5">
        <f>H8/5/H4</f>
        <v>1.3859602997239383E-2</v>
      </c>
      <c r="C5">
        <f t="shared" si="0"/>
        <v>3.6934108458131699E-2</v>
      </c>
      <c r="D5" s="19">
        <f t="shared" si="1"/>
        <v>2.6648749221379862</v>
      </c>
      <c r="E5" s="24">
        <f>(MetaMale!D5+MetaFemale!D5)/2</f>
        <v>2.7120704484834102</v>
      </c>
      <c r="F5" s="24"/>
      <c r="G5" s="3" t="s">
        <v>24</v>
      </c>
      <c r="H5" s="4">
        <v>21434</v>
      </c>
      <c r="I5" s="12">
        <v>7</v>
      </c>
      <c r="J5" s="4">
        <v>10955</v>
      </c>
      <c r="K5" s="12">
        <v>7.3</v>
      </c>
      <c r="L5" s="4">
        <v>10479</v>
      </c>
      <c r="M5" s="12">
        <v>6.8</v>
      </c>
      <c r="O5" s="19">
        <f t="shared" si="2"/>
        <v>0.51113783978830885</v>
      </c>
      <c r="P5" s="19">
        <f t="shared" si="3"/>
        <v>0.48891027183064711</v>
      </c>
      <c r="S5" s="16" t="s">
        <v>50</v>
      </c>
      <c r="T5" s="18">
        <v>1288615</v>
      </c>
      <c r="W5" t="s">
        <v>57</v>
      </c>
      <c r="X5">
        <v>12.7</v>
      </c>
      <c r="Y5">
        <v>48.4</v>
      </c>
      <c r="Z5" s="19">
        <f t="shared" si="4"/>
        <v>0.26239669421487605</v>
      </c>
    </row>
    <row r="6" spans="1:26" ht="15.75" x14ac:dyDescent="0.25">
      <c r="A6" s="2">
        <v>18</v>
      </c>
      <c r="B6">
        <f>H8/5/H4</f>
        <v>1.3859602997239383E-2</v>
      </c>
      <c r="C6">
        <f t="shared" si="0"/>
        <v>4.5842161799248361E-2</v>
      </c>
      <c r="D6" s="19">
        <f t="shared" si="1"/>
        <v>3.3076100237776944</v>
      </c>
      <c r="E6" s="24">
        <f>(MetaMale!D6+MetaFemale!D6)/2</f>
        <v>3.2961791933649787</v>
      </c>
      <c r="F6" s="24"/>
      <c r="G6" s="3" t="s">
        <v>25</v>
      </c>
      <c r="H6" s="4">
        <v>20785</v>
      </c>
      <c r="I6" s="12">
        <v>6.8</v>
      </c>
      <c r="J6" s="4">
        <v>10624</v>
      </c>
      <c r="K6" s="12">
        <v>7.1</v>
      </c>
      <c r="L6" s="4">
        <v>10162</v>
      </c>
      <c r="M6" s="12">
        <v>6.6</v>
      </c>
      <c r="O6" s="19">
        <f t="shared" si="2"/>
        <v>0.51163725933745541</v>
      </c>
      <c r="P6" s="19">
        <f t="shared" si="3"/>
        <v>0.48831247172372189</v>
      </c>
      <c r="S6" s="16" t="s">
        <v>51</v>
      </c>
      <c r="T6" s="18">
        <v>8934943</v>
      </c>
    </row>
    <row r="7" spans="1:26" ht="15.75" x14ac:dyDescent="0.25">
      <c r="A7" s="2">
        <v>19</v>
      </c>
      <c r="B7">
        <f>H8/5/H4</f>
        <v>1.3859602997239383E-2</v>
      </c>
      <c r="C7">
        <f t="shared" si="0"/>
        <v>4.8818914119722313E-2</v>
      </c>
      <c r="D7" s="19">
        <f t="shared" si="1"/>
        <v>3.5223890705560814</v>
      </c>
      <c r="E7" s="24">
        <f>(MetaMale!D7+MetaFemale!D7)/2</f>
        <v>3.5232248310013849</v>
      </c>
      <c r="F7" s="24"/>
      <c r="G7" s="3" t="s">
        <v>4</v>
      </c>
      <c r="H7" s="4">
        <v>19893</v>
      </c>
      <c r="I7" s="12">
        <v>6.5</v>
      </c>
      <c r="J7" s="4">
        <v>10178</v>
      </c>
      <c r="K7" s="12">
        <v>6.8</v>
      </c>
      <c r="L7" s="4">
        <v>9714</v>
      </c>
      <c r="M7" s="12">
        <v>6.3</v>
      </c>
      <c r="O7" s="19">
        <f t="shared" si="2"/>
        <v>0.50834677036896514</v>
      </c>
      <c r="P7" s="19">
        <f t="shared" si="3"/>
        <v>0.4916532296310348</v>
      </c>
      <c r="S7" s="16" t="s">
        <v>52</v>
      </c>
      <c r="T7" s="18">
        <v>8205</v>
      </c>
    </row>
    <row r="8" spans="1:26" ht="15.75" x14ac:dyDescent="0.25">
      <c r="A8" s="2">
        <v>20</v>
      </c>
      <c r="B8">
        <f>H9/5/H4</f>
        <v>1.3904298672275536E-2</v>
      </c>
      <c r="C8">
        <f t="shared" si="0"/>
        <v>4.6806600989596769E-2</v>
      </c>
      <c r="D8" s="19">
        <f t="shared" si="1"/>
        <v>3.366340301861233</v>
      </c>
      <c r="E8" s="24">
        <f>(MetaMale!D8+MetaFemale!D8)/2</f>
        <v>3.3743535619312377</v>
      </c>
      <c r="F8" s="24"/>
      <c r="G8" s="3" t="s">
        <v>5</v>
      </c>
      <c r="H8" s="4">
        <v>21086</v>
      </c>
      <c r="I8" s="12">
        <v>6.9</v>
      </c>
      <c r="J8" s="4">
        <v>10719</v>
      </c>
      <c r="K8" s="12">
        <v>7.2</v>
      </c>
      <c r="L8" s="4">
        <v>10367</v>
      </c>
      <c r="M8" s="12">
        <v>6.7</v>
      </c>
      <c r="O8" s="19">
        <f t="shared" si="2"/>
        <v>0.50505814503167246</v>
      </c>
      <c r="P8" s="19">
        <f t="shared" si="3"/>
        <v>0.49494185496832749</v>
      </c>
      <c r="S8" s="16" t="s">
        <v>37</v>
      </c>
      <c r="T8" s="18">
        <v>75408</v>
      </c>
    </row>
    <row r="9" spans="1:26" ht="15.75" x14ac:dyDescent="0.25">
      <c r="A9" s="2">
        <v>21</v>
      </c>
      <c r="B9">
        <f>H9/5/H4</f>
        <v>1.3904298672275536E-2</v>
      </c>
      <c r="C9">
        <f t="shared" si="0"/>
        <v>4.281689407934107E-2</v>
      </c>
      <c r="D9" s="19">
        <f t="shared" si="1"/>
        <v>3.0793997661108774</v>
      </c>
      <c r="E9" s="24">
        <f>(MetaMale!D9+MetaFemale!D9)/2</f>
        <v>3.0640317480827708</v>
      </c>
      <c r="F9" s="24"/>
      <c r="G9" s="3" t="s">
        <v>6</v>
      </c>
      <c r="H9" s="4">
        <v>21154</v>
      </c>
      <c r="I9" s="12">
        <v>7</v>
      </c>
      <c r="J9" s="4">
        <v>10684</v>
      </c>
      <c r="K9" s="12">
        <v>7.1</v>
      </c>
      <c r="L9" s="4">
        <v>10470</v>
      </c>
      <c r="M9" s="12">
        <v>6.8</v>
      </c>
      <c r="O9" s="19">
        <f t="shared" si="2"/>
        <v>0.50939262573998978</v>
      </c>
      <c r="P9" s="19">
        <f t="shared" si="3"/>
        <v>0.49060737426001028</v>
      </c>
      <c r="S9" s="16" t="s">
        <v>38</v>
      </c>
      <c r="T9" s="18">
        <v>266082</v>
      </c>
    </row>
    <row r="10" spans="1:26" ht="15.75" x14ac:dyDescent="0.25">
      <c r="A10" s="2">
        <v>22</v>
      </c>
      <c r="B10">
        <f>H9/5/H4</f>
        <v>1.3904298672275536E-2</v>
      </c>
      <c r="C10">
        <f t="shared" si="0"/>
        <v>3.9146645424225107E-2</v>
      </c>
      <c r="D10" s="19">
        <f t="shared" si="1"/>
        <v>2.8154347333088814</v>
      </c>
      <c r="E10" s="24">
        <f>(MetaMale!D10+MetaFemale!D10)/2</f>
        <v>2.8084875604278885</v>
      </c>
      <c r="F10" s="24"/>
      <c r="G10" s="3" t="s">
        <v>7</v>
      </c>
      <c r="H10" s="4">
        <v>21453</v>
      </c>
      <c r="I10" s="12">
        <v>7.1</v>
      </c>
      <c r="J10" s="4">
        <v>10928</v>
      </c>
      <c r="K10" s="12">
        <v>7.3</v>
      </c>
      <c r="L10" s="4">
        <v>10525</v>
      </c>
      <c r="M10" s="12">
        <v>6.8</v>
      </c>
      <c r="O10" s="19">
        <f t="shared" si="2"/>
        <v>0.49719845150774244</v>
      </c>
      <c r="P10" s="19">
        <f t="shared" si="3"/>
        <v>0.50280154849225756</v>
      </c>
      <c r="S10" s="16">
        <v>15</v>
      </c>
      <c r="T10" s="18">
        <v>244042</v>
      </c>
    </row>
    <row r="11" spans="1:26" ht="15.75" x14ac:dyDescent="0.25">
      <c r="A11" s="2">
        <v>23</v>
      </c>
      <c r="B11">
        <f>H9/5/H4</f>
        <v>1.3904298672275536E-2</v>
      </c>
      <c r="C11">
        <f t="shared" si="0"/>
        <v>3.6534345479333125E-2</v>
      </c>
      <c r="D11" s="19">
        <f t="shared" si="1"/>
        <v>2.6275575877969848</v>
      </c>
      <c r="E11" s="24">
        <f>(MetaMale!D11+MetaFemale!D11)/2</f>
        <v>2.6236667453526987</v>
      </c>
      <c r="F11" s="24"/>
      <c r="G11" s="3" t="s">
        <v>8</v>
      </c>
      <c r="H11" s="4">
        <v>19632</v>
      </c>
      <c r="I11" s="12">
        <v>6.5</v>
      </c>
      <c r="J11" s="4">
        <v>9761</v>
      </c>
      <c r="K11" s="12">
        <v>6.5</v>
      </c>
      <c r="L11" s="4">
        <v>9871</v>
      </c>
      <c r="M11" s="12">
        <v>6.4</v>
      </c>
      <c r="O11" s="19">
        <f t="shared" si="2"/>
        <v>0.49788817377312955</v>
      </c>
      <c r="P11" s="19">
        <f t="shared" si="3"/>
        <v>0.50211182622687045</v>
      </c>
      <c r="S11" s="16">
        <v>16</v>
      </c>
      <c r="T11" s="18">
        <v>317280</v>
      </c>
    </row>
    <row r="12" spans="1:26" ht="15.75" x14ac:dyDescent="0.25">
      <c r="A12" s="2">
        <v>24</v>
      </c>
      <c r="B12">
        <f>H9/5/H4</f>
        <v>1.3904298672275536E-2</v>
      </c>
      <c r="C12">
        <f t="shared" si="0"/>
        <v>3.4877974967227651E-2</v>
      </c>
      <c r="D12" s="19">
        <f t="shared" si="1"/>
        <v>2.5084310823078448</v>
      </c>
      <c r="E12" s="24">
        <f>(MetaMale!D12+MetaFemale!D12)/2</f>
        <v>2.5074738275920767</v>
      </c>
      <c r="F12" s="24"/>
      <c r="G12" s="3" t="s">
        <v>9</v>
      </c>
      <c r="H12" s="4">
        <v>19888</v>
      </c>
      <c r="I12" s="12">
        <v>6.5</v>
      </c>
      <c r="J12" s="4">
        <v>9902</v>
      </c>
      <c r="K12" s="12">
        <v>6.6</v>
      </c>
      <c r="L12" s="4">
        <v>9986</v>
      </c>
      <c r="M12" s="12">
        <v>6.5</v>
      </c>
      <c r="O12" s="19">
        <f t="shared" si="2"/>
        <v>0.49477114645653969</v>
      </c>
      <c r="P12" s="19">
        <f t="shared" si="3"/>
        <v>0.50522885354346025</v>
      </c>
      <c r="S12" s="16">
        <v>17</v>
      </c>
      <c r="T12" s="18">
        <v>377598</v>
      </c>
    </row>
    <row r="13" spans="1:26" ht="15.75" x14ac:dyDescent="0.25">
      <c r="A13" s="2">
        <v>25</v>
      </c>
      <c r="B13">
        <f>H10/5/H4</f>
        <v>1.4100828184566847E-2</v>
      </c>
      <c r="C13">
        <f>T20/5/totalarrests</f>
        <v>2.9694750105589463E-2</v>
      </c>
      <c r="D13" s="19">
        <f t="shared" si="1"/>
        <v>2.1058869533698692</v>
      </c>
      <c r="E13" s="24">
        <f>(MetaMale!D13+MetaFemale!D13)/2</f>
        <v>2.1054597266578226</v>
      </c>
      <c r="F13" s="24"/>
      <c r="G13" s="3" t="s">
        <v>10</v>
      </c>
      <c r="H13" s="4">
        <v>20559</v>
      </c>
      <c r="I13" s="12">
        <v>6.8</v>
      </c>
      <c r="J13" s="4">
        <v>10172</v>
      </c>
      <c r="K13" s="12">
        <v>6.8</v>
      </c>
      <c r="L13" s="4">
        <v>10387</v>
      </c>
      <c r="M13" s="12">
        <v>6.7</v>
      </c>
      <c r="O13" s="19">
        <f t="shared" si="2"/>
        <v>0.49238691348159985</v>
      </c>
      <c r="P13" s="19">
        <f t="shared" si="3"/>
        <v>0.50761308651840009</v>
      </c>
      <c r="S13" s="16">
        <v>18</v>
      </c>
      <c r="T13" s="18">
        <v>468670</v>
      </c>
    </row>
    <row r="14" spans="1:26" ht="15.75" x14ac:dyDescent="0.25">
      <c r="A14" s="2">
        <v>26</v>
      </c>
      <c r="B14">
        <f>H10/5/H4</f>
        <v>1.4100828184566847E-2</v>
      </c>
      <c r="C14">
        <f>T20/5/totalarrests</f>
        <v>2.9694750105589463E-2</v>
      </c>
      <c r="D14" s="19">
        <f t="shared" si="1"/>
        <v>2.1058869533698692</v>
      </c>
      <c r="E14" s="24">
        <f>(MetaMale!D14+MetaFemale!D14)/2</f>
        <v>2.1054597266578226</v>
      </c>
      <c r="F14" s="24"/>
      <c r="G14" s="3" t="s">
        <v>11</v>
      </c>
      <c r="H14" s="4">
        <v>22527</v>
      </c>
      <c r="I14" s="12">
        <v>7.4</v>
      </c>
      <c r="J14" s="4">
        <v>11092</v>
      </c>
      <c r="K14" s="12">
        <v>7.4</v>
      </c>
      <c r="L14" s="4">
        <v>11435</v>
      </c>
      <c r="M14" s="12">
        <v>7.4</v>
      </c>
      <c r="O14" s="19">
        <f t="shared" si="2"/>
        <v>0.48911253430924062</v>
      </c>
      <c r="P14" s="19">
        <f t="shared" si="3"/>
        <v>0.5109332113449222</v>
      </c>
      <c r="S14" s="16">
        <v>19</v>
      </c>
      <c r="T14" s="18">
        <v>499103</v>
      </c>
    </row>
    <row r="15" spans="1:26" ht="15.75" x14ac:dyDescent="0.25">
      <c r="A15" s="2">
        <v>27</v>
      </c>
      <c r="B15">
        <f>H10/5/H4</f>
        <v>1.4100828184566847E-2</v>
      </c>
      <c r="C15">
        <f>T20/5/totalarrests</f>
        <v>2.9694750105589463E-2</v>
      </c>
      <c r="D15" s="19">
        <f t="shared" si="1"/>
        <v>2.1058869533698692</v>
      </c>
      <c r="E15" s="24">
        <f>(MetaMale!D15+MetaFemale!D15)/2</f>
        <v>2.1054597266578226</v>
      </c>
      <c r="F15" s="24"/>
      <c r="G15" s="5" t="s">
        <v>12</v>
      </c>
      <c r="H15" s="4">
        <v>21860</v>
      </c>
      <c r="I15" s="12">
        <v>7.2</v>
      </c>
      <c r="J15" s="4">
        <v>10692</v>
      </c>
      <c r="K15" s="12">
        <v>7.2</v>
      </c>
      <c r="L15" s="4">
        <v>11169</v>
      </c>
      <c r="M15" s="12">
        <v>7.2</v>
      </c>
      <c r="O15" s="19">
        <f t="shared" si="2"/>
        <v>0.48602128103484249</v>
      </c>
      <c r="P15" s="19">
        <f t="shared" si="3"/>
        <v>0.51397871896515757</v>
      </c>
      <c r="S15" s="16">
        <v>20</v>
      </c>
      <c r="T15" s="18">
        <v>478530</v>
      </c>
    </row>
    <row r="16" spans="1:26" ht="15.75" x14ac:dyDescent="0.25">
      <c r="A16" s="2">
        <v>28</v>
      </c>
      <c r="B16">
        <f>H10/5/H4</f>
        <v>1.4100828184566847E-2</v>
      </c>
      <c r="C16">
        <f>T20/5/totalarrests</f>
        <v>2.9694750105589463E-2</v>
      </c>
      <c r="D16" s="19">
        <f t="shared" si="1"/>
        <v>2.1058869533698692</v>
      </c>
      <c r="E16" s="24">
        <f>(MetaMale!D16+MetaFemale!D16)/2</f>
        <v>2.1054597266578226</v>
      </c>
      <c r="F16" s="24"/>
      <c r="G16" s="5" t="s">
        <v>13</v>
      </c>
      <c r="H16" s="4">
        <v>19172</v>
      </c>
      <c r="I16" s="12">
        <v>6.3</v>
      </c>
      <c r="J16" s="4">
        <v>9318</v>
      </c>
      <c r="K16" s="12">
        <v>6.2</v>
      </c>
      <c r="L16" s="4">
        <v>9854</v>
      </c>
      <c r="M16" s="12">
        <v>6.4</v>
      </c>
      <c r="O16" s="19">
        <f t="shared" si="2"/>
        <v>0.47260062873697839</v>
      </c>
      <c r="P16" s="19">
        <f t="shared" si="3"/>
        <v>0.52739937126302161</v>
      </c>
      <c r="S16" s="16">
        <v>21</v>
      </c>
      <c r="T16" s="18">
        <v>437741</v>
      </c>
    </row>
    <row r="17" spans="1:21" ht="15.75" x14ac:dyDescent="0.25">
      <c r="A17" s="2">
        <v>29</v>
      </c>
      <c r="B17">
        <f>H10/5/H4</f>
        <v>1.4100828184566847E-2</v>
      </c>
      <c r="C17">
        <f>T20/5/totalarrests</f>
        <v>2.9694750105589463E-2</v>
      </c>
      <c r="D17" s="19">
        <f t="shared" si="1"/>
        <v>2.1058869533698692</v>
      </c>
      <c r="E17" s="24">
        <f>(MetaMale!D17+MetaFemale!D17)/2</f>
        <v>2.1054597266578226</v>
      </c>
      <c r="F17" s="24"/>
      <c r="G17" s="5" t="s">
        <v>14</v>
      </c>
      <c r="H17" s="4">
        <v>16223</v>
      </c>
      <c r="I17" s="12">
        <v>5.3</v>
      </c>
      <c r="J17" s="4">
        <v>7667</v>
      </c>
      <c r="K17" s="12">
        <v>5.0999999999999996</v>
      </c>
      <c r="L17" s="4">
        <v>8556</v>
      </c>
      <c r="M17" s="12">
        <v>5.5</v>
      </c>
      <c r="O17" s="19">
        <f t="shared" si="2"/>
        <v>0.47188019966722128</v>
      </c>
      <c r="P17" s="19">
        <f t="shared" si="3"/>
        <v>0.52820299500831946</v>
      </c>
      <c r="S17" s="16">
        <v>22</v>
      </c>
      <c r="T17" s="18">
        <v>400218</v>
      </c>
    </row>
    <row r="18" spans="1:21" ht="15.75" x14ac:dyDescent="0.25">
      <c r="A18" s="2">
        <v>30</v>
      </c>
      <c r="B18">
        <f>H11/5/H4</f>
        <v>1.2903904298672275E-2</v>
      </c>
      <c r="C18">
        <f>T21/5/totalarrests</f>
        <v>2.1884377239313361E-2</v>
      </c>
      <c r="D18" s="19">
        <f t="shared" si="1"/>
        <v>1.6959500576554272</v>
      </c>
      <c r="E18" s="24">
        <f>(MetaMale!D18+MetaFemale!D18)/2</f>
        <v>1.6965894470402727</v>
      </c>
      <c r="F18" s="24"/>
      <c r="G18" s="5" t="s">
        <v>15</v>
      </c>
      <c r="H18" s="4">
        <v>12020</v>
      </c>
      <c r="I18" s="12">
        <v>4</v>
      </c>
      <c r="J18" s="4">
        <v>5672</v>
      </c>
      <c r="K18" s="12">
        <v>3.8</v>
      </c>
      <c r="L18" s="4">
        <v>6349</v>
      </c>
      <c r="M18" s="12">
        <v>4.0999999999999996</v>
      </c>
      <c r="O18" s="19">
        <f t="shared" si="2"/>
        <v>0.45467770814682185</v>
      </c>
      <c r="P18" s="19">
        <f t="shared" si="3"/>
        <v>0.54532229185317815</v>
      </c>
      <c r="S18" s="16">
        <v>23</v>
      </c>
      <c r="T18" s="18">
        <v>373511</v>
      </c>
    </row>
    <row r="19" spans="1:21" ht="15.75" x14ac:dyDescent="0.25">
      <c r="A19" s="2">
        <v>31</v>
      </c>
      <c r="B19">
        <f>H11/5/H4</f>
        <v>1.2903904298672275E-2</v>
      </c>
      <c r="C19">
        <f>T21/5/totalarrests</f>
        <v>2.1884377239313361E-2</v>
      </c>
      <c r="D19" s="19">
        <f t="shared" si="1"/>
        <v>1.6959500576554272</v>
      </c>
      <c r="E19" s="24">
        <f>(MetaMale!D19+MetaFemale!D19)/2</f>
        <v>1.6965894470402727</v>
      </c>
      <c r="F19" s="24"/>
      <c r="G19" s="5" t="s">
        <v>16</v>
      </c>
      <c r="H19" s="4">
        <v>8936</v>
      </c>
      <c r="I19" s="12">
        <v>2.9</v>
      </c>
      <c r="J19" s="4">
        <v>4063</v>
      </c>
      <c r="K19" s="12">
        <v>2.7</v>
      </c>
      <c r="L19" s="4">
        <v>4873</v>
      </c>
      <c r="M19" s="12">
        <v>3.1</v>
      </c>
      <c r="O19" s="19">
        <f t="shared" si="2"/>
        <v>0.4205542403564963</v>
      </c>
      <c r="P19" s="19">
        <f t="shared" si="3"/>
        <v>0.57944575964350364</v>
      </c>
      <c r="S19" s="16">
        <v>24</v>
      </c>
      <c r="T19" s="18">
        <v>356577</v>
      </c>
    </row>
    <row r="20" spans="1:21" ht="15.75" x14ac:dyDescent="0.25">
      <c r="A20" s="2">
        <v>32</v>
      </c>
      <c r="B20">
        <f>H11/5/H4</f>
        <v>1.2903904298672275E-2</v>
      </c>
      <c r="C20">
        <f>T21/5/totalarrests</f>
        <v>2.1884377239313361E-2</v>
      </c>
      <c r="D20" s="19">
        <f t="shared" si="1"/>
        <v>1.6959500576554272</v>
      </c>
      <c r="E20" s="24">
        <f>(MetaMale!D20+MetaFemale!D20)/2</f>
        <v>1.6965894470402727</v>
      </c>
      <c r="F20" s="24"/>
      <c r="G20" s="5" t="s">
        <v>17</v>
      </c>
      <c r="H20" s="4">
        <v>7181</v>
      </c>
      <c r="I20" s="12">
        <v>2.4</v>
      </c>
      <c r="J20" s="4">
        <v>3020</v>
      </c>
      <c r="K20" s="12">
        <v>2</v>
      </c>
      <c r="L20" s="4">
        <v>4161</v>
      </c>
      <c r="M20" s="12">
        <v>2.7</v>
      </c>
      <c r="O20" s="19">
        <f t="shared" si="2"/>
        <v>0.41639287567006744</v>
      </c>
      <c r="P20" s="19">
        <f t="shared" si="3"/>
        <v>0.58360712432993256</v>
      </c>
      <c r="S20" s="16" t="s">
        <v>39</v>
      </c>
      <c r="T20" s="18">
        <v>1517930</v>
      </c>
    </row>
    <row r="21" spans="1:21" ht="15.75" x14ac:dyDescent="0.25">
      <c r="A21" s="2">
        <v>33</v>
      </c>
      <c r="B21">
        <f>H11/5/H4</f>
        <v>1.2903904298672275E-2</v>
      </c>
      <c r="C21">
        <f>T21/5/totalarrests</f>
        <v>2.1884377239313361E-2</v>
      </c>
      <c r="D21" s="19">
        <f t="shared" si="1"/>
        <v>1.6959500576554272</v>
      </c>
      <c r="E21" s="24">
        <f>(MetaMale!D21+MetaFemale!D21)/2</f>
        <v>1.6965894470402727</v>
      </c>
      <c r="F21" s="24"/>
      <c r="G21" s="5" t="s">
        <v>18</v>
      </c>
      <c r="H21" s="4">
        <v>5783</v>
      </c>
      <c r="I21" s="12">
        <v>1.9</v>
      </c>
      <c r="J21" s="4">
        <v>2408</v>
      </c>
      <c r="K21" s="12">
        <v>1.6</v>
      </c>
      <c r="L21" s="4">
        <v>3375</v>
      </c>
      <c r="M21" s="12">
        <v>2.2000000000000002</v>
      </c>
      <c r="O21" s="19">
        <f t="shared" si="2"/>
        <v>0.34753888770509267</v>
      </c>
      <c r="P21" s="19">
        <f t="shared" si="3"/>
        <v>0.65246111229490733</v>
      </c>
      <c r="S21" s="16" t="s">
        <v>40</v>
      </c>
      <c r="T21" s="18">
        <v>1118681</v>
      </c>
    </row>
    <row r="22" spans="1:21" ht="15.75" x14ac:dyDescent="0.25">
      <c r="A22" s="2">
        <v>34</v>
      </c>
      <c r="B22">
        <f>H11/5/H4</f>
        <v>1.2903904298672275E-2</v>
      </c>
      <c r="C22">
        <f>T21/5/totalarrests</f>
        <v>2.1884377239313361E-2</v>
      </c>
      <c r="D22" s="19">
        <f t="shared" si="1"/>
        <v>1.6959500576554272</v>
      </c>
      <c r="E22" s="24">
        <f>(MetaMale!D22+MetaFemale!D22)/2</f>
        <v>1.6965894470402727</v>
      </c>
      <c r="F22" s="24"/>
      <c r="G22" s="6" t="s">
        <v>19</v>
      </c>
      <c r="H22" s="4">
        <v>4693</v>
      </c>
      <c r="I22" s="12">
        <v>1.5</v>
      </c>
      <c r="J22" s="4">
        <v>1631</v>
      </c>
      <c r="K22" s="12">
        <v>1.1000000000000001</v>
      </c>
      <c r="L22" s="4">
        <v>3062</v>
      </c>
      <c r="M22" s="12">
        <v>2</v>
      </c>
      <c r="O22" s="19"/>
      <c r="P22" s="19"/>
      <c r="S22" s="16" t="s">
        <v>41</v>
      </c>
      <c r="T22" s="18">
        <v>868570</v>
      </c>
    </row>
    <row r="23" spans="1:21" ht="15.75" x14ac:dyDescent="0.25">
      <c r="A23" s="2">
        <v>35</v>
      </c>
      <c r="B23">
        <f>H12/5/H4</f>
        <v>1.3072170369396608E-2</v>
      </c>
      <c r="C23">
        <f>T22/5/totalarrests</f>
        <v>1.6991540518477032E-2</v>
      </c>
      <c r="D23" s="19">
        <f t="shared" si="1"/>
        <v>1.2998255100970915</v>
      </c>
      <c r="E23" s="24">
        <f>(MetaMale!D23+MetaFemale!D23)/2</f>
        <v>1.3166654768389621</v>
      </c>
      <c r="F23" s="24"/>
      <c r="G23" s="6"/>
      <c r="H23" s="4" t="s">
        <v>26</v>
      </c>
      <c r="I23" s="12" t="s">
        <v>26</v>
      </c>
      <c r="J23" s="4" t="s">
        <v>26</v>
      </c>
      <c r="K23" s="12" t="s">
        <v>26</v>
      </c>
      <c r="L23" s="4" t="s">
        <v>26</v>
      </c>
      <c r="M23" s="12" t="s">
        <v>26</v>
      </c>
      <c r="O23" s="19">
        <f t="shared" si="2"/>
        <v>0.51128606388459552</v>
      </c>
      <c r="P23" s="19">
        <f t="shared" si="3"/>
        <v>0.48871393611540442</v>
      </c>
      <c r="S23" s="16" t="s">
        <v>42</v>
      </c>
      <c r="T23" s="18">
        <v>791328</v>
      </c>
      <c r="U23" s="26"/>
    </row>
    <row r="24" spans="1:21" ht="15.75" x14ac:dyDescent="0.25">
      <c r="A24" s="2">
        <v>36</v>
      </c>
      <c r="B24">
        <f>H12/5/H4</f>
        <v>1.3072170369396608E-2</v>
      </c>
      <c r="C24">
        <f>T22/5/totalarrests</f>
        <v>1.6991540518477032E-2</v>
      </c>
      <c r="D24" s="19">
        <f t="shared" si="1"/>
        <v>1.2998255100970915</v>
      </c>
      <c r="E24" s="24">
        <f>(MetaMale!D24+MetaFemale!D24)/2</f>
        <v>1.3166654768389621</v>
      </c>
      <c r="F24" s="24"/>
      <c r="G24" s="6" t="s">
        <v>27</v>
      </c>
      <c r="H24" s="4">
        <v>62112</v>
      </c>
      <c r="I24" s="12">
        <v>20.399999999999999</v>
      </c>
      <c r="J24" s="4">
        <v>31757</v>
      </c>
      <c r="K24" s="12">
        <v>21.2</v>
      </c>
      <c r="L24" s="4">
        <v>30355</v>
      </c>
      <c r="M24" s="12">
        <v>19.600000000000001</v>
      </c>
      <c r="O24" s="19">
        <f t="shared" si="2"/>
        <v>0.50788985148514854</v>
      </c>
      <c r="P24" s="19">
        <f t="shared" si="3"/>
        <v>0.49203279702970298</v>
      </c>
      <c r="S24" s="16" t="s">
        <v>43</v>
      </c>
      <c r="T24" s="18">
        <v>715851</v>
      </c>
      <c r="U24" s="26"/>
    </row>
    <row r="25" spans="1:21" ht="15.75" x14ac:dyDescent="0.25">
      <c r="A25" s="2">
        <v>37</v>
      </c>
      <c r="B25">
        <f>H12/5/H4</f>
        <v>1.3072170369396608E-2</v>
      </c>
      <c r="C25">
        <f>T22/5/totalarrests</f>
        <v>1.6991540518477032E-2</v>
      </c>
      <c r="D25" s="19">
        <f t="shared" si="1"/>
        <v>1.2998255100970915</v>
      </c>
      <c r="E25" s="24">
        <f>(MetaMale!D25+MetaFemale!D25)/2</f>
        <v>1.3166654768389621</v>
      </c>
      <c r="F25" s="24"/>
      <c r="G25" s="6" t="s">
        <v>28</v>
      </c>
      <c r="H25" s="4">
        <v>12928</v>
      </c>
      <c r="I25" s="12">
        <v>4.2</v>
      </c>
      <c r="J25" s="4">
        <v>6566</v>
      </c>
      <c r="K25" s="12">
        <v>4.4000000000000004</v>
      </c>
      <c r="L25" s="4">
        <v>6361</v>
      </c>
      <c r="M25" s="12">
        <v>4.0999999999999996</v>
      </c>
      <c r="O25" s="19">
        <f t="shared" si="2"/>
        <v>0.50749481741349067</v>
      </c>
      <c r="P25" s="19">
        <f t="shared" si="3"/>
        <v>0.49250518258650933</v>
      </c>
      <c r="S25" s="16" t="s">
        <v>44</v>
      </c>
      <c r="T25" s="18">
        <v>481553</v>
      </c>
      <c r="U25" s="27"/>
    </row>
    <row r="26" spans="1:21" ht="15.75" x14ac:dyDescent="0.25">
      <c r="A26" s="2">
        <v>38</v>
      </c>
      <c r="B26">
        <f>H12/5/H4</f>
        <v>1.3072170369396608E-2</v>
      </c>
      <c r="C26">
        <f>T22/5/totalarrests</f>
        <v>1.6991540518477032E-2</v>
      </c>
      <c r="D26" s="19">
        <f t="shared" si="1"/>
        <v>1.2998255100970915</v>
      </c>
      <c r="E26" s="24">
        <f>(MetaMale!D26+MetaFemale!D26)/2</f>
        <v>1.3166654768389621</v>
      </c>
      <c r="F26" s="24"/>
      <c r="G26" s="6" t="s">
        <v>29</v>
      </c>
      <c r="H26" s="4">
        <v>12542</v>
      </c>
      <c r="I26" s="12">
        <v>4.0999999999999996</v>
      </c>
      <c r="J26" s="4">
        <v>6365</v>
      </c>
      <c r="K26" s="12">
        <v>4.3</v>
      </c>
      <c r="L26" s="4">
        <v>6177</v>
      </c>
      <c r="M26" s="12">
        <v>4</v>
      </c>
      <c r="O26" s="19">
        <f t="shared" si="2"/>
        <v>0.50085958719469392</v>
      </c>
      <c r="P26" s="19">
        <f t="shared" si="3"/>
        <v>0.49915058543482904</v>
      </c>
      <c r="S26" s="16" t="s">
        <v>45</v>
      </c>
      <c r="T26" s="18">
        <v>242547</v>
      </c>
      <c r="U26" s="27"/>
    </row>
    <row r="27" spans="1:21" ht="15.75" x14ac:dyDescent="0.25">
      <c r="A27" s="2">
        <v>39</v>
      </c>
      <c r="B27">
        <f>H12/5/H4</f>
        <v>1.3072170369396608E-2</v>
      </c>
      <c r="C27">
        <f>T22/5/totalarrests</f>
        <v>1.6991540518477032E-2</v>
      </c>
      <c r="D27" s="19">
        <f t="shared" si="1"/>
        <v>1.2998255100970915</v>
      </c>
      <c r="E27" s="24">
        <f>(MetaMale!D27+MetaFemale!D27)/2</f>
        <v>1.3166654768389621</v>
      </c>
      <c r="F27" s="24"/>
      <c r="G27" s="6" t="s">
        <v>30</v>
      </c>
      <c r="H27" s="4">
        <v>98303</v>
      </c>
      <c r="I27" s="12">
        <v>32.299999999999997</v>
      </c>
      <c r="J27" s="4">
        <v>49236</v>
      </c>
      <c r="K27" s="12">
        <v>32.9</v>
      </c>
      <c r="L27" s="4">
        <v>49068</v>
      </c>
      <c r="M27" s="12">
        <v>31.7</v>
      </c>
      <c r="O27" s="19">
        <f t="shared" si="2"/>
        <v>0.48592414329046651</v>
      </c>
      <c r="P27" s="19">
        <f t="shared" si="3"/>
        <v>0.51407585670953349</v>
      </c>
      <c r="S27" s="16" t="s">
        <v>46</v>
      </c>
      <c r="T27" s="18">
        <v>108665</v>
      </c>
      <c r="U27" s="5"/>
    </row>
    <row r="28" spans="1:21" ht="15.75" x14ac:dyDescent="0.25">
      <c r="A28" s="2">
        <v>40</v>
      </c>
      <c r="B28">
        <f>H13/5/H4</f>
        <v>1.3513211515709216E-2</v>
      </c>
      <c r="C28">
        <f>T23/5/totalarrests</f>
        <v>1.5480481452738861E-2</v>
      </c>
      <c r="D28" s="19">
        <f t="shared" si="1"/>
        <v>1.14558122876584</v>
      </c>
      <c r="E28" s="24">
        <f>(MetaMale!D28+MetaFemale!D28)/2</f>
        <v>1.1522746664628425</v>
      </c>
      <c r="F28" s="24"/>
      <c r="G28" s="6" t="s">
        <v>31</v>
      </c>
      <c r="H28" s="4">
        <v>79782</v>
      </c>
      <c r="I28" s="12">
        <v>26.2</v>
      </c>
      <c r="J28" s="4">
        <v>38768</v>
      </c>
      <c r="K28" s="12">
        <v>25.9</v>
      </c>
      <c r="L28" s="4">
        <v>41014</v>
      </c>
      <c r="M28" s="12">
        <v>26.5</v>
      </c>
      <c r="O28" s="19">
        <f t="shared" si="2"/>
        <v>0.43490534276021031</v>
      </c>
      <c r="P28" s="19">
        <f t="shared" si="3"/>
        <v>0.56509465723978969</v>
      </c>
      <c r="S28" s="16" t="s">
        <v>53</v>
      </c>
      <c r="T28" s="18">
        <v>75468</v>
      </c>
      <c r="U28" s="5"/>
    </row>
    <row r="29" spans="1:21" x14ac:dyDescent="0.25">
      <c r="A29" s="2">
        <v>41</v>
      </c>
      <c r="B29">
        <f>H13/5/H4</f>
        <v>1.3513211515709216E-2</v>
      </c>
      <c r="C29">
        <f>T23/5/totalarrests</f>
        <v>1.5480481452738861E-2</v>
      </c>
      <c r="D29" s="19">
        <f t="shared" si="1"/>
        <v>1.14558122876584</v>
      </c>
      <c r="E29" s="24">
        <f>(MetaMale!D29+MetaFemale!D29)/2</f>
        <v>1.1522746664628425</v>
      </c>
      <c r="F29" s="24"/>
      <c r="G29" s="6" t="s">
        <v>32</v>
      </c>
      <c r="H29" s="4">
        <v>38613</v>
      </c>
      <c r="I29" s="12">
        <v>12.7</v>
      </c>
      <c r="J29" s="4">
        <v>16793</v>
      </c>
      <c r="K29" s="12">
        <v>11.2</v>
      </c>
      <c r="L29" s="4">
        <v>21820</v>
      </c>
      <c r="M29" s="12">
        <v>14.1</v>
      </c>
      <c r="U29" s="5"/>
    </row>
    <row r="30" spans="1:21" x14ac:dyDescent="0.25">
      <c r="A30" s="2">
        <v>42</v>
      </c>
      <c r="B30">
        <f>H13/5/H4</f>
        <v>1.3513211515709216E-2</v>
      </c>
      <c r="C30">
        <f>T23/5/totalarrests</f>
        <v>1.5480481452738861E-2</v>
      </c>
      <c r="D30" s="19">
        <f t="shared" si="1"/>
        <v>1.14558122876584</v>
      </c>
      <c r="E30" s="24">
        <f>(MetaMale!D30+MetaFemale!D30)/2</f>
        <v>1.1522746664628425</v>
      </c>
      <c r="F30" s="24"/>
      <c r="G30" s="6"/>
      <c r="H30" s="4"/>
      <c r="I30" s="12"/>
      <c r="J30" s="4"/>
      <c r="K30" s="12"/>
      <c r="L30" s="4"/>
      <c r="M30" s="12"/>
      <c r="U30" s="5"/>
    </row>
    <row r="31" spans="1:21" x14ac:dyDescent="0.25">
      <c r="A31" s="2">
        <v>43</v>
      </c>
      <c r="B31">
        <f>H13/5/H4</f>
        <v>1.3513211515709216E-2</v>
      </c>
      <c r="C31">
        <f>T23/5/totalarrests</f>
        <v>1.5480481452738861E-2</v>
      </c>
      <c r="D31" s="19">
        <f t="shared" si="1"/>
        <v>1.14558122876584</v>
      </c>
      <c r="E31" s="24">
        <f>(MetaMale!D31+MetaFemale!D31)/2</f>
        <v>1.1522746664628425</v>
      </c>
      <c r="F31" s="24"/>
      <c r="G31" s="6" t="s">
        <v>33</v>
      </c>
      <c r="H31" s="13">
        <v>36.69</v>
      </c>
      <c r="I31" s="14" t="s">
        <v>34</v>
      </c>
      <c r="J31" s="13">
        <v>35.450000000000003</v>
      </c>
      <c r="K31" s="14" t="s">
        <v>34</v>
      </c>
      <c r="L31" s="13">
        <v>37.909999999999997</v>
      </c>
      <c r="M31" s="14" t="s">
        <v>34</v>
      </c>
      <c r="U31" s="27"/>
    </row>
    <row r="32" spans="1:21" x14ac:dyDescent="0.25">
      <c r="A32" s="2">
        <v>44</v>
      </c>
      <c r="B32">
        <f>H13/5/H4</f>
        <v>1.3513211515709216E-2</v>
      </c>
      <c r="C32">
        <f>T23/5/totalarrests</f>
        <v>1.5480481452738861E-2</v>
      </c>
      <c r="D32" s="19">
        <f t="shared" si="1"/>
        <v>1.14558122876584</v>
      </c>
      <c r="E32" s="24">
        <f>(MetaMale!D32+MetaFemale!D32)/2</f>
        <v>1.1522746664628425</v>
      </c>
      <c r="F32" s="24"/>
      <c r="U32" s="27"/>
    </row>
    <row r="33" spans="1:7" x14ac:dyDescent="0.25">
      <c r="A33" s="2">
        <v>45</v>
      </c>
      <c r="B33">
        <f>H14/5/H4</f>
        <v>1.4806756934402523E-2</v>
      </c>
      <c r="C33">
        <f>T24/5/totalarrests</f>
        <v>1.4003950483774829E-2</v>
      </c>
      <c r="D33" s="19">
        <f t="shared" si="1"/>
        <v>0.94578107453344984</v>
      </c>
      <c r="E33" s="24">
        <f>(MetaMale!D33+MetaFemale!D33)/2</f>
        <v>0.9312087765352226</v>
      </c>
      <c r="F33" s="24"/>
      <c r="G33" s="22" t="s">
        <v>71</v>
      </c>
    </row>
    <row r="34" spans="1:7" x14ac:dyDescent="0.25">
      <c r="A34" s="2">
        <v>46</v>
      </c>
      <c r="B34">
        <f>H14/5/H4</f>
        <v>1.4806756934402523E-2</v>
      </c>
      <c r="C34">
        <f>T24/5/totalarrests</f>
        <v>1.4003950483774829E-2</v>
      </c>
      <c r="D34" s="19">
        <f t="shared" si="1"/>
        <v>0.94578107453344984</v>
      </c>
      <c r="E34" s="24">
        <f>(MetaMale!D34+MetaFemale!D34)/2</f>
        <v>0.9312087765352226</v>
      </c>
      <c r="F34" s="24"/>
      <c r="G34" s="22" t="s">
        <v>87</v>
      </c>
    </row>
    <row r="35" spans="1:7" x14ac:dyDescent="0.25">
      <c r="A35" s="2">
        <v>47</v>
      </c>
      <c r="B35">
        <f>H14/5/H4</f>
        <v>1.4806756934402523E-2</v>
      </c>
      <c r="C35">
        <f>T24/5/totalarrests</f>
        <v>1.4003950483774829E-2</v>
      </c>
      <c r="D35" s="19">
        <f t="shared" si="1"/>
        <v>0.94578107453344984</v>
      </c>
      <c r="E35" s="24">
        <f>(MetaMale!D35+MetaFemale!D35)/2</f>
        <v>0.9312087765352226</v>
      </c>
      <c r="F35" s="24"/>
      <c r="G35" s="22" t="s">
        <v>72</v>
      </c>
    </row>
    <row r="36" spans="1:7" x14ac:dyDescent="0.25">
      <c r="A36" s="2">
        <v>48</v>
      </c>
      <c r="B36">
        <f>H14/5/H4</f>
        <v>1.4806756934402523E-2</v>
      </c>
      <c r="C36">
        <f>T24/5/totalarrests</f>
        <v>1.4003950483774829E-2</v>
      </c>
      <c r="D36" s="19">
        <f t="shared" si="1"/>
        <v>0.94578107453344984</v>
      </c>
      <c r="E36" s="24">
        <f>(MetaMale!D36+MetaFemale!D36)/2</f>
        <v>0.9312087765352226</v>
      </c>
      <c r="F36" s="24"/>
    </row>
    <row r="37" spans="1:7" x14ac:dyDescent="0.25">
      <c r="A37" s="2">
        <v>49</v>
      </c>
      <c r="B37">
        <f>H14/5/H4</f>
        <v>1.4806756934402523E-2</v>
      </c>
      <c r="C37">
        <f>T24/5/totalarrests</f>
        <v>1.4003950483774829E-2</v>
      </c>
      <c r="D37" s="19">
        <f t="shared" si="1"/>
        <v>0.94578107453344984</v>
      </c>
      <c r="E37" s="24">
        <f>(MetaMale!D37+MetaFemale!D37)/2</f>
        <v>0.9312087765352226</v>
      </c>
      <c r="F37" s="24"/>
    </row>
    <row r="38" spans="1:7" x14ac:dyDescent="0.25">
      <c r="A38" s="2">
        <v>50</v>
      </c>
      <c r="B38">
        <f>H15/5/H4</f>
        <v>1.4368344945444984E-2</v>
      </c>
      <c r="C38">
        <f>T25/5/totalarrests</f>
        <v>9.4204581223092786E-3</v>
      </c>
      <c r="D38" s="19">
        <f t="shared" si="1"/>
        <v>0.65563975239164396</v>
      </c>
      <c r="E38" s="24">
        <f>(MetaMale!D38+MetaFemale!D38)/2</f>
        <v>0.62180530575859327</v>
      </c>
      <c r="F38" s="24"/>
    </row>
    <row r="39" spans="1:7" x14ac:dyDescent="0.25">
      <c r="A39" s="2">
        <v>51</v>
      </c>
      <c r="B39">
        <f>H15/5/H4</f>
        <v>1.4368344945444984E-2</v>
      </c>
      <c r="C39">
        <f>T25/5/totalarrests</f>
        <v>9.4204581223092786E-3</v>
      </c>
      <c r="D39" s="19">
        <f t="shared" si="1"/>
        <v>0.65563975239164396</v>
      </c>
      <c r="E39" s="24">
        <f>(MetaMale!D39+MetaFemale!D39)/2</f>
        <v>0.62180530575859327</v>
      </c>
      <c r="F39" s="24"/>
    </row>
    <row r="40" spans="1:7" x14ac:dyDescent="0.25">
      <c r="A40" s="2">
        <v>52</v>
      </c>
      <c r="B40">
        <f>H15/5/H4</f>
        <v>1.4368344945444984E-2</v>
      </c>
      <c r="C40">
        <f>T25/5/totalarrests</f>
        <v>9.4204581223092786E-3</v>
      </c>
      <c r="D40" s="19">
        <f t="shared" si="1"/>
        <v>0.65563975239164396</v>
      </c>
      <c r="E40" s="24">
        <f>(MetaMale!D40+MetaFemale!D40)/2</f>
        <v>0.62180530575859327</v>
      </c>
      <c r="F40" s="24"/>
    </row>
    <row r="41" spans="1:7" x14ac:dyDescent="0.25">
      <c r="A41" s="2">
        <v>53</v>
      </c>
      <c r="B41">
        <f>H15/5/H4</f>
        <v>1.4368344945444984E-2</v>
      </c>
      <c r="C41">
        <f>T25/5/totalarrests</f>
        <v>9.4204581223092786E-3</v>
      </c>
      <c r="D41" s="19">
        <f t="shared" si="1"/>
        <v>0.65563975239164396</v>
      </c>
      <c r="E41" s="24">
        <f>(MetaMale!D41+MetaFemale!D41)/2</f>
        <v>0.62180530575859327</v>
      </c>
      <c r="F41" s="24"/>
    </row>
    <row r="42" spans="1:7" x14ac:dyDescent="0.25">
      <c r="A42" s="2">
        <v>54</v>
      </c>
      <c r="B42">
        <f>H15/5/H4</f>
        <v>1.4368344945444984E-2</v>
      </c>
      <c r="C42">
        <f>T25/5/totalarrests</f>
        <v>9.4204581223092786E-3</v>
      </c>
      <c r="D42" s="19">
        <f t="shared" si="1"/>
        <v>0.65563975239164396</v>
      </c>
      <c r="E42" s="24">
        <f>(MetaMale!D42+MetaFemale!D42)/2</f>
        <v>0.62180530575859327</v>
      </c>
      <c r="F42" s="24"/>
    </row>
    <row r="43" spans="1:7" x14ac:dyDescent="0.25">
      <c r="A43" s="2">
        <v>55</v>
      </c>
      <c r="B43">
        <f>H16/5/H4</f>
        <v>1.2601551202839491E-2</v>
      </c>
      <c r="C43">
        <f>T26/5/totalarrests</f>
        <v>4.7448647525646162E-3</v>
      </c>
      <c r="D43" s="19">
        <f t="shared" si="1"/>
        <v>0.37653021252617391</v>
      </c>
      <c r="E43" s="24">
        <f>(MetaMale!D43+MetaFemale!D43)/2</f>
        <v>0.34457558984852427</v>
      </c>
      <c r="F43" s="24"/>
    </row>
    <row r="44" spans="1:7" x14ac:dyDescent="0.25">
      <c r="A44" s="2">
        <v>56</v>
      </c>
      <c r="B44">
        <f>H16/5/H4</f>
        <v>1.2601551202839491E-2</v>
      </c>
      <c r="C44">
        <f>T26/5/totalarrests</f>
        <v>4.7448647525646162E-3</v>
      </c>
      <c r="D44" s="19">
        <f t="shared" si="1"/>
        <v>0.37653021252617391</v>
      </c>
      <c r="E44" s="24">
        <f>(MetaMale!D44+MetaFemale!D44)/2</f>
        <v>0.34457558984852427</v>
      </c>
      <c r="F44" s="24"/>
    </row>
    <row r="45" spans="1:7" x14ac:dyDescent="0.25">
      <c r="A45" s="2">
        <v>57</v>
      </c>
      <c r="B45">
        <f>H16/5/H4</f>
        <v>1.2601551202839491E-2</v>
      </c>
      <c r="C45">
        <f>T26/5/totalarrests</f>
        <v>4.7448647525646162E-3</v>
      </c>
      <c r="D45" s="19">
        <f t="shared" si="1"/>
        <v>0.37653021252617391</v>
      </c>
      <c r="E45" s="24">
        <f>(MetaMale!D45+MetaFemale!D45)/2</f>
        <v>0.34457558984852427</v>
      </c>
      <c r="F45" s="24"/>
    </row>
    <row r="46" spans="1:7" x14ac:dyDescent="0.25">
      <c r="A46" s="2">
        <v>58</v>
      </c>
      <c r="B46">
        <f>H16/5/H4</f>
        <v>1.2601551202839491E-2</v>
      </c>
      <c r="C46">
        <f>T26/5/totalarrests</f>
        <v>4.7448647525646162E-3</v>
      </c>
      <c r="D46" s="19">
        <f t="shared" si="1"/>
        <v>0.37653021252617391</v>
      </c>
      <c r="E46" s="24">
        <f>(MetaMale!D46+MetaFemale!D46)/2</f>
        <v>0.34457558984852427</v>
      </c>
      <c r="F46" s="24"/>
    </row>
    <row r="47" spans="1:7" x14ac:dyDescent="0.25">
      <c r="A47" s="2">
        <v>59</v>
      </c>
      <c r="B47">
        <f>H16/5/H4</f>
        <v>1.2601551202839491E-2</v>
      </c>
      <c r="C47">
        <f>T26/5/totalarrests</f>
        <v>4.7448647525646162E-3</v>
      </c>
      <c r="D47" s="19">
        <f t="shared" si="1"/>
        <v>0.37653021252617391</v>
      </c>
      <c r="E47" s="24">
        <f>(MetaMale!D47+MetaFemale!D47)/2</f>
        <v>0.34457558984852427</v>
      </c>
      <c r="F47" s="24"/>
    </row>
    <row r="48" spans="1:7" x14ac:dyDescent="0.25">
      <c r="A48" s="2">
        <v>60</v>
      </c>
      <c r="B48">
        <f>H17/5/H4</f>
        <v>1.0663204942815828E-2</v>
      </c>
      <c r="C48">
        <f>T27/5/totalarrests</f>
        <v>2.125776564284176E-3</v>
      </c>
      <c r="D48" s="19">
        <f t="shared" si="1"/>
        <v>0.19935625130382453</v>
      </c>
      <c r="E48" s="24">
        <f>(MetaMale!D48+MetaFemale!D48)/2</f>
        <v>0.18223031574023474</v>
      </c>
      <c r="F48" s="24"/>
    </row>
    <row r="49" spans="1:6" x14ac:dyDescent="0.25">
      <c r="A49" s="2">
        <v>61</v>
      </c>
      <c r="B49">
        <f>H17/5/H4</f>
        <v>1.0663204942815828E-2</v>
      </c>
      <c r="C49">
        <f>T27/5/totalarrests</f>
        <v>2.125776564284176E-3</v>
      </c>
      <c r="D49" s="19">
        <f t="shared" si="1"/>
        <v>0.19935625130382453</v>
      </c>
      <c r="E49" s="24">
        <f>(MetaMale!D49+MetaFemale!D49)/2</f>
        <v>0.18223031574023474</v>
      </c>
      <c r="F49" s="24"/>
    </row>
    <row r="50" spans="1:6" x14ac:dyDescent="0.25">
      <c r="A50" s="2">
        <v>62</v>
      </c>
      <c r="B50">
        <f>H17/5/H4</f>
        <v>1.0663204942815828E-2</v>
      </c>
      <c r="C50">
        <f>T27/5/totalarrests</f>
        <v>2.125776564284176E-3</v>
      </c>
      <c r="D50" s="19">
        <f t="shared" si="1"/>
        <v>0.19935625130382453</v>
      </c>
      <c r="E50" s="24">
        <f>(MetaMale!D50+MetaFemale!D50)/2</f>
        <v>0.18223031574023474</v>
      </c>
      <c r="F50" s="24"/>
    </row>
    <row r="51" spans="1:6" x14ac:dyDescent="0.25">
      <c r="A51" s="2">
        <v>63</v>
      </c>
      <c r="B51">
        <f>H17/5/H4</f>
        <v>1.0663204942815828E-2</v>
      </c>
      <c r="C51">
        <f>T27/5/totalarrests</f>
        <v>2.125776564284176E-3</v>
      </c>
      <c r="D51" s="19">
        <f t="shared" si="1"/>
        <v>0.19935625130382453</v>
      </c>
      <c r="E51" s="24">
        <f>(MetaMale!D51+MetaFemale!D51)/2</f>
        <v>0.18223031574023474</v>
      </c>
      <c r="F51" s="24"/>
    </row>
    <row r="52" spans="1:6" x14ac:dyDescent="0.25">
      <c r="A52" s="2">
        <v>64</v>
      </c>
      <c r="B52">
        <f>H17/5/H4</f>
        <v>1.0663204942815828E-2</v>
      </c>
      <c r="C52">
        <f>T27/5/totalarrests</f>
        <v>2.125776564284176E-3</v>
      </c>
      <c r="D52" s="19">
        <f t="shared" si="1"/>
        <v>0.19935625130382453</v>
      </c>
      <c r="E52" s="24">
        <f>(MetaMale!D52+MetaFemale!D52)/2</f>
        <v>0.18223031574023474</v>
      </c>
      <c r="F52" s="24"/>
    </row>
    <row r="53" spans="1:6" x14ac:dyDescent="0.25">
      <c r="A53" s="2">
        <v>65</v>
      </c>
      <c r="D53" s="19">
        <f>(T28/H29)/(T3/H4)</f>
        <v>5.8170210874291708E-2</v>
      </c>
      <c r="E53" s="24">
        <f>(MetaMale!D53+MetaFemale!D53)/2</f>
        <v>5.4973492490161507E-2</v>
      </c>
      <c r="F53" s="24"/>
    </row>
    <row r="54" spans="1:6" x14ac:dyDescent="0.25">
      <c r="A54" s="2">
        <v>66</v>
      </c>
      <c r="D54" s="19">
        <f>(T28/H29)/(T3/H4)</f>
        <v>5.8170210874291708E-2</v>
      </c>
      <c r="E54" s="24">
        <f>(MetaMale!D54+MetaFemale!D54)/2</f>
        <v>5.4973492490161507E-2</v>
      </c>
      <c r="F54" s="24"/>
    </row>
    <row r="55" spans="1:6" x14ac:dyDescent="0.25">
      <c r="A55" s="2">
        <v>67</v>
      </c>
      <c r="D55" s="19">
        <f>(T28/H29)/(T3/H4)</f>
        <v>5.8170210874291708E-2</v>
      </c>
      <c r="E55" s="24">
        <f>(MetaMale!D55+MetaFemale!D55)/2</f>
        <v>5.4973492490161507E-2</v>
      </c>
      <c r="F55" s="24"/>
    </row>
    <row r="56" spans="1:6" x14ac:dyDescent="0.25">
      <c r="A56" s="2">
        <v>68</v>
      </c>
      <c r="D56" s="19">
        <f>(T28/H29)/(T3/H4)</f>
        <v>5.8170210874291708E-2</v>
      </c>
      <c r="E56" s="24">
        <f>(MetaMale!D56+MetaFemale!D56)/2</f>
        <v>5.4973492490161507E-2</v>
      </c>
      <c r="F56" s="24"/>
    </row>
    <row r="57" spans="1:6" x14ac:dyDescent="0.25">
      <c r="A57" s="2">
        <v>69</v>
      </c>
      <c r="D57" s="19">
        <f>(T28/H29)/(T3/H4)</f>
        <v>5.8170210874291708E-2</v>
      </c>
      <c r="E57" s="24">
        <f>(MetaMale!D57+MetaFemale!D57)/2</f>
        <v>5.4973492490161507E-2</v>
      </c>
      <c r="F57" s="24"/>
    </row>
    <row r="58" spans="1:6" x14ac:dyDescent="0.25">
      <c r="A58" s="2">
        <v>70</v>
      </c>
      <c r="D58" s="19">
        <f>(T28/H29)/(T3/H4)</f>
        <v>5.8170210874291708E-2</v>
      </c>
      <c r="E58" s="24">
        <f>(MetaMale!D58+MetaFemale!D58)/2</f>
        <v>5.4973492490161507E-2</v>
      </c>
      <c r="F58" s="24"/>
    </row>
    <row r="59" spans="1:6" x14ac:dyDescent="0.25">
      <c r="A59" s="2">
        <v>71</v>
      </c>
      <c r="D59" s="19">
        <f>(T28/H29)/(T3/H4)</f>
        <v>5.8170210874291708E-2</v>
      </c>
      <c r="E59" s="24">
        <f>(MetaMale!D59+MetaFemale!D59)/2</f>
        <v>5.4973492490161507E-2</v>
      </c>
      <c r="F59" s="24"/>
    </row>
    <row r="60" spans="1:6" x14ac:dyDescent="0.25">
      <c r="A60" s="2">
        <v>72</v>
      </c>
      <c r="D60" s="19">
        <f>(T28/H29)/(T3/H4)</f>
        <v>5.8170210874291708E-2</v>
      </c>
      <c r="E60" s="24">
        <f>(MetaMale!D60+MetaFemale!D60)/2</f>
        <v>5.4973492490161507E-2</v>
      </c>
      <c r="F60" s="24"/>
    </row>
    <row r="61" spans="1:6" x14ac:dyDescent="0.25">
      <c r="A61" s="2">
        <v>73</v>
      </c>
      <c r="D61" s="19">
        <f>(T28/H29)/(T3/H4)</f>
        <v>5.8170210874291708E-2</v>
      </c>
      <c r="E61" s="24">
        <f>(MetaMale!D61+MetaFemale!D61)/2</f>
        <v>5.4973492490161507E-2</v>
      </c>
      <c r="F61" s="24"/>
    </row>
    <row r="62" spans="1:6" x14ac:dyDescent="0.25">
      <c r="A62" s="2">
        <v>74</v>
      </c>
      <c r="D62" s="19">
        <f>(T28/H29)/(T3/H4)</f>
        <v>5.8170210874291708E-2</v>
      </c>
      <c r="E62" s="24">
        <f>(MetaMale!D62+MetaFemale!D62)/2</f>
        <v>5.4973492490161507E-2</v>
      </c>
      <c r="F62" s="24"/>
    </row>
    <row r="63" spans="1:6" x14ac:dyDescent="0.25">
      <c r="A63" s="2">
        <v>75</v>
      </c>
      <c r="D63" s="19">
        <f>(T28/H29)/(T3/H4)</f>
        <v>5.8170210874291708E-2</v>
      </c>
      <c r="E63" s="24">
        <f>(MetaMale!D63+MetaFemale!D63)/2</f>
        <v>5.4973492490161507E-2</v>
      </c>
      <c r="F63" s="24"/>
    </row>
    <row r="64" spans="1:6" x14ac:dyDescent="0.25">
      <c r="A64" s="2">
        <v>76</v>
      </c>
      <c r="D64" s="19">
        <f>(T28/H29)/(T3/H4)</f>
        <v>5.8170210874291708E-2</v>
      </c>
      <c r="E64" s="24">
        <f>(MetaMale!D64+MetaFemale!D64)/2</f>
        <v>5.4973492490161507E-2</v>
      </c>
      <c r="F64" s="24"/>
    </row>
    <row r="65" spans="1:6" x14ac:dyDescent="0.25">
      <c r="A65" s="2">
        <v>77</v>
      </c>
      <c r="D65" s="19">
        <f>(T28/H29)/(T3/H4)</f>
        <v>5.8170210874291708E-2</v>
      </c>
      <c r="E65" s="24">
        <f>(MetaMale!D65+MetaFemale!D65)/2</f>
        <v>5.4973492490161507E-2</v>
      </c>
      <c r="F65" s="24"/>
    </row>
    <row r="66" spans="1:6" x14ac:dyDescent="0.25">
      <c r="A66" s="2">
        <v>78</v>
      </c>
      <c r="D66" s="19">
        <f>(T28/H29)/(T3/H4)</f>
        <v>5.8170210874291708E-2</v>
      </c>
      <c r="E66" s="24">
        <f>(MetaMale!D66+MetaFemale!D66)/2</f>
        <v>5.4973492490161507E-2</v>
      </c>
      <c r="F66" s="24"/>
    </row>
    <row r="67" spans="1:6" x14ac:dyDescent="0.25">
      <c r="A67" s="2">
        <v>79</v>
      </c>
      <c r="D67" s="19">
        <f>(T28/H29)/(T3/H4)</f>
        <v>5.8170210874291708E-2</v>
      </c>
      <c r="E67" s="24">
        <f>(MetaMale!D67+MetaFemale!D67)/2</f>
        <v>5.4973492490161507E-2</v>
      </c>
      <c r="F67" s="24"/>
    </row>
    <row r="68" spans="1:6" x14ac:dyDescent="0.25">
      <c r="A68" s="2">
        <v>80</v>
      </c>
      <c r="D68" s="19">
        <f>(T28/H29)/(T3/H4)</f>
        <v>5.8170210874291708E-2</v>
      </c>
      <c r="E68" s="24">
        <f>(MetaMale!D68+MetaFemale!D68)/2</f>
        <v>5.4973492490161507E-2</v>
      </c>
      <c r="F68" s="24"/>
    </row>
    <row r="69" spans="1:6" x14ac:dyDescent="0.25">
      <c r="A69" s="2">
        <v>81</v>
      </c>
      <c r="D69" s="19">
        <f>(T28/H29)/(T3/H4)</f>
        <v>5.8170210874291708E-2</v>
      </c>
      <c r="E69" s="24">
        <f>(MetaMale!D69+MetaFemale!D69)/2</f>
        <v>5.4973492490161507E-2</v>
      </c>
      <c r="F69" s="24"/>
    </row>
    <row r="70" spans="1:6" x14ac:dyDescent="0.25">
      <c r="A70" s="2">
        <v>82</v>
      </c>
      <c r="D70" s="19">
        <f>(T28/H29)/(T3/H4)</f>
        <v>5.8170210874291708E-2</v>
      </c>
      <c r="E70" s="24">
        <f>(MetaMale!D70+MetaFemale!D70)/2</f>
        <v>5.4973492490161507E-2</v>
      </c>
      <c r="F70" s="24"/>
    </row>
    <row r="71" spans="1:6" x14ac:dyDescent="0.25">
      <c r="A71" s="2">
        <v>83</v>
      </c>
      <c r="D71" s="19">
        <f>(T28/H29)/(T3/H4)</f>
        <v>5.8170210874291708E-2</v>
      </c>
      <c r="E71" s="24">
        <f>(MetaMale!D71+MetaFemale!D71)/2</f>
        <v>5.4973492490161507E-2</v>
      </c>
      <c r="F71" s="24"/>
    </row>
    <row r="72" spans="1:6" x14ac:dyDescent="0.25">
      <c r="A72" s="2">
        <v>84</v>
      </c>
      <c r="D72" s="19">
        <f>(T28/H29)/(T3/H4)</f>
        <v>5.8170210874291708E-2</v>
      </c>
      <c r="E72" s="24">
        <f>(MetaMale!D72+MetaFemale!D72)/2</f>
        <v>5.4973492490161507E-2</v>
      </c>
      <c r="F72" s="24"/>
    </row>
    <row r="73" spans="1:6" x14ac:dyDescent="0.25">
      <c r="A73" s="2">
        <v>85</v>
      </c>
    </row>
    <row r="74" spans="1:6" x14ac:dyDescent="0.25">
      <c r="A74" s="2">
        <v>86</v>
      </c>
    </row>
    <row r="75" spans="1:6" x14ac:dyDescent="0.25">
      <c r="A75" s="2">
        <v>87</v>
      </c>
    </row>
    <row r="76" spans="1:6" x14ac:dyDescent="0.25">
      <c r="A76" s="2">
        <v>88</v>
      </c>
    </row>
    <row r="77" spans="1:6" x14ac:dyDescent="0.25">
      <c r="A77" s="2">
        <v>89</v>
      </c>
    </row>
    <row r="78" spans="1:6" x14ac:dyDescent="0.25">
      <c r="A78" s="2">
        <v>90</v>
      </c>
    </row>
  </sheetData>
  <mergeCells count="4">
    <mergeCell ref="G2:G3"/>
    <mergeCell ref="H2:I2"/>
    <mergeCell ref="J2:K2"/>
    <mergeCell ref="L2:M2"/>
  </mergeCells>
  <hyperlinks>
    <hyperlink ref="G33" r:id="rId1" display="http://www.census.gov/population/age/data/files/2010/2010gender_table1.xls"/>
    <hyperlink ref="G34" r:id="rId2" display="http://www.fbi.gov/about-us/cjis/ucr/crime-in-the-u.s/2010/crime-in-the-u.s.-2010/tables/10tbl38.xls/output.xls"/>
    <hyperlink ref="G35" r:id="rId3" display="http://www.bjs.gov/content/pub/pdf/ecp.pdf"/>
  </hyperlinks>
  <pageMargins left="0.7" right="0.7" top="0.75" bottom="0.75" header="0.3" footer="0.3"/>
  <pageSetup orientation="portrait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"/>
  <sheetViews>
    <sheetView workbookViewId="0">
      <selection activeCell="D4" sqref="D4"/>
    </sheetView>
  </sheetViews>
  <sheetFormatPr defaultRowHeight="15" x14ac:dyDescent="0.25"/>
  <cols>
    <col min="1" max="1" width="29.42578125" customWidth="1"/>
  </cols>
  <sheetData>
    <row r="1" spans="1:4" x14ac:dyDescent="0.25">
      <c r="B1" t="s">
        <v>82</v>
      </c>
      <c r="C1" t="s">
        <v>80</v>
      </c>
      <c r="D1" t="s">
        <v>81</v>
      </c>
    </row>
    <row r="2" spans="1:4" x14ac:dyDescent="0.25">
      <c r="A2" t="s">
        <v>79</v>
      </c>
      <c r="B2" s="2">
        <v>1102</v>
      </c>
      <c r="C2" s="2">
        <v>4118</v>
      </c>
      <c r="D2" s="2">
        <f>C2*1.401</f>
        <v>5769.3180000000002</v>
      </c>
    </row>
    <row r="3" spans="1:4" x14ac:dyDescent="0.25">
      <c r="A3" t="s">
        <v>62</v>
      </c>
      <c r="B3" s="2">
        <f>B2-161</f>
        <v>941</v>
      </c>
      <c r="C3" s="2">
        <f>B3*C2/B2</f>
        <v>3516.3684210526317</v>
      </c>
      <c r="D3" s="2">
        <f t="shared" ref="D3:D4" si="0">C3*1.401</f>
        <v>4926.4321578947374</v>
      </c>
    </row>
    <row r="4" spans="1:4" x14ac:dyDescent="0.25">
      <c r="A4" t="s">
        <v>63</v>
      </c>
      <c r="B4" s="2">
        <f>B3-229</f>
        <v>712</v>
      </c>
      <c r="C4" s="2">
        <f>B4*C2/B2</f>
        <v>2660.6315789473683</v>
      </c>
      <c r="D4" s="2">
        <f t="shared" si="0"/>
        <v>3727.5448421052629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3"/>
  <sheetViews>
    <sheetView workbookViewId="0">
      <selection activeCell="B3" sqref="B3"/>
    </sheetView>
  </sheetViews>
  <sheetFormatPr defaultRowHeight="15" x14ac:dyDescent="0.25"/>
  <cols>
    <col min="1" max="1" width="17.140625" customWidth="1"/>
  </cols>
  <sheetData>
    <row r="1" spans="1:7" ht="15.75" thickBot="1" x14ac:dyDescent="0.3">
      <c r="A1" t="s">
        <v>0</v>
      </c>
      <c r="B1" t="s">
        <v>89</v>
      </c>
      <c r="C1" t="s">
        <v>88</v>
      </c>
      <c r="D1" t="s">
        <v>56</v>
      </c>
      <c r="E1" t="s">
        <v>57</v>
      </c>
    </row>
    <row r="2" spans="1:7" ht="15.75" thickBot="1" x14ac:dyDescent="0.3">
      <c r="A2" t="s">
        <v>90</v>
      </c>
      <c r="B2" s="2">
        <f>MetaCrime2!D4</f>
        <v>3727.5448421052629</v>
      </c>
      <c r="C2" s="2">
        <f>MetaCrime2!D4*MetaCrime!Z3</f>
        <v>13107.182135011439</v>
      </c>
      <c r="D2" s="2">
        <f>MetaCrime2!D4*MetaCrime!Z4</f>
        <v>2537.4251033608116</v>
      </c>
      <c r="E2" s="2">
        <f>MetaCrime2!D4*MetaCrime!Z5</f>
        <v>978.09544410613307</v>
      </c>
      <c r="G2" s="20"/>
    </row>
    <row r="3" spans="1:7" ht="15.75" thickBot="1" x14ac:dyDescent="0.3">
      <c r="A3" s="2">
        <v>14</v>
      </c>
      <c r="B3" s="2">
        <f>avecrime*MetaCrime!D2</f>
        <v>3709.7909840075827</v>
      </c>
      <c r="C3" s="2">
        <f>dropcrime*MetaCrime!D2</f>
        <v>13044.754166591878</v>
      </c>
      <c r="D3" s="2">
        <f>hscrime*MetaCrime!D2</f>
        <v>2525.3396457401013</v>
      </c>
      <c r="E3" s="2">
        <f>seccrime*MetaCrime!D2</f>
        <v>973.43689043174174</v>
      </c>
      <c r="G3" s="21"/>
    </row>
    <row r="4" spans="1:7" ht="15.75" thickBot="1" x14ac:dyDescent="0.3">
      <c r="A4" s="2">
        <v>15</v>
      </c>
      <c r="B4" s="2">
        <f>avecrime*MetaCrime!D3</f>
        <v>6419.9936244496212</v>
      </c>
      <c r="C4" s="2">
        <f>dropcrime*MetaCrime!D3</f>
        <v>22574.65149466796</v>
      </c>
      <c r="D4" s="2">
        <f>hscrime*MetaCrime!D3</f>
        <v>4370.2366238723325</v>
      </c>
      <c r="E4" s="2">
        <f>seccrime*MetaCrime!D3</f>
        <v>1684.5851039361612</v>
      </c>
      <c r="G4" s="21"/>
    </row>
    <row r="5" spans="1:7" x14ac:dyDescent="0.25">
      <c r="A5" s="2">
        <v>16</v>
      </c>
      <c r="B5" s="2">
        <f>avecrime*MetaCrime!D4</f>
        <v>8346.6599075789254</v>
      </c>
      <c r="C5" s="2">
        <f>dropcrime*MetaCrime!D4</f>
        <v>29349.396522845454</v>
      </c>
      <c r="D5" s="2">
        <f>hscrime*MetaCrime!D4</f>
        <v>5681.7624672073407</v>
      </c>
      <c r="E5" s="2">
        <f>seccrime*MetaCrime!D4</f>
        <v>2190.1359674845526</v>
      </c>
    </row>
    <row r="6" spans="1:7" x14ac:dyDescent="0.25">
      <c r="A6" s="2">
        <v>17</v>
      </c>
      <c r="B6" s="2">
        <f>avecrime*MetaCrime!D5</f>
        <v>9933.4407708711151</v>
      </c>
      <c r="C6" s="2">
        <f>dropcrime*MetaCrime!D5</f>
        <v>34929.00097148701</v>
      </c>
      <c r="D6" s="2">
        <f>hscrime*MetaCrime!D5</f>
        <v>6761.9205247496138</v>
      </c>
      <c r="E6" s="2">
        <f>seccrime*MetaCrime!D5</f>
        <v>2606.5020204558505</v>
      </c>
    </row>
    <row r="7" spans="1:7" x14ac:dyDescent="0.25">
      <c r="A7" s="2">
        <v>18</v>
      </c>
      <c r="B7" s="2">
        <f>avecrime*MetaCrime!D6</f>
        <v>12329.264683828211</v>
      </c>
      <c r="C7" s="2">
        <f>dropcrime*MetaCrime!D6</f>
        <v>43353.447013243756</v>
      </c>
      <c r="D7" s="2">
        <f>hscrime*MetaCrime!D6</f>
        <v>8392.8127064613727</v>
      </c>
      <c r="E7" s="2">
        <f>seccrime*MetaCrime!D6</f>
        <v>3235.1582951367413</v>
      </c>
    </row>
    <row r="8" spans="1:7" x14ac:dyDescent="0.25">
      <c r="A8" s="2">
        <v>19</v>
      </c>
      <c r="B8" s="2">
        <f>avecrime*MetaCrime!D7</f>
        <v>13129.863211839272</v>
      </c>
      <c r="C8" s="2">
        <f>dropcrime*MetaCrime!D7</f>
        <v>46168.595098152218</v>
      </c>
      <c r="D8" s="2">
        <f>hscrime*MetaCrime!D7</f>
        <v>8937.7984514327582</v>
      </c>
      <c r="E8" s="2">
        <f>seccrime*MetaCrime!D7</f>
        <v>3445.2327022801396</v>
      </c>
    </row>
    <row r="9" spans="1:7" x14ac:dyDescent="0.25">
      <c r="A9" s="2">
        <v>20</v>
      </c>
      <c r="B9" s="2">
        <f>avecrime*MetaCrime!D8</f>
        <v>12548.184428973913</v>
      </c>
      <c r="C9" s="2">
        <f>dropcrime*MetaCrime!D8</f>
        <v>44123.235464924568</v>
      </c>
      <c r="D9" s="2">
        <f>hscrime*MetaCrime!D8</f>
        <v>8541.8363883979055</v>
      </c>
      <c r="E9" s="2">
        <f>seccrime*MetaCrime!D8</f>
        <v>3292.602112561337</v>
      </c>
    </row>
    <row r="10" spans="1:7" x14ac:dyDescent="0.25">
      <c r="A10" s="2">
        <v>21</v>
      </c>
      <c r="B10" s="2">
        <f>avecrime*MetaCrime!D9</f>
        <v>11478.600714946753</v>
      </c>
      <c r="C10" s="2">
        <f>dropcrime*MetaCrime!D9</f>
        <v>40362.253600926895</v>
      </c>
      <c r="D10" s="2">
        <f>hscrime*MetaCrime!D9</f>
        <v>7813.7462698131521</v>
      </c>
      <c r="E10" s="2">
        <f>seccrime*MetaCrime!D9</f>
        <v>3011.946881814541</v>
      </c>
    </row>
    <row r="11" spans="1:7" x14ac:dyDescent="0.25">
      <c r="A11" s="2">
        <v>22</v>
      </c>
      <c r="B11" s="2">
        <f>avecrime*MetaCrime!D10</f>
        <v>10494.659218429528</v>
      </c>
      <c r="C11" s="2">
        <f>dropcrime*MetaCrime!D10</f>
        <v>36902.415838716865</v>
      </c>
      <c r="D11" s="2">
        <f>hscrime*MetaCrime!D10</f>
        <v>7143.9547691719072</v>
      </c>
      <c r="E11" s="2">
        <f>seccrime*MetaCrime!D10</f>
        <v>2753.7638858275827</v>
      </c>
    </row>
    <row r="12" spans="1:7" x14ac:dyDescent="0.25">
      <c r="A12" s="2">
        <v>23</v>
      </c>
      <c r="B12" s="2">
        <f>avecrime*MetaCrime!D11</f>
        <v>9794.3387337271979</v>
      </c>
      <c r="C12" s="2">
        <f>dropcrime*MetaCrime!D11</f>
        <v>34439.875873486388</v>
      </c>
      <c r="D12" s="2">
        <f>hscrime*MetaCrime!D11</f>
        <v>6667.2305838022485</v>
      </c>
      <c r="E12" s="2">
        <f>seccrime*MetaCrime!D11</f>
        <v>2570.0021057507315</v>
      </c>
    </row>
    <row r="13" spans="1:7" x14ac:dyDescent="0.25">
      <c r="A13" s="2">
        <v>24</v>
      </c>
      <c r="B13" s="2">
        <f>avecrime*MetaCrime!D12</f>
        <v>9350.2893426331284</v>
      </c>
      <c r="C13" s="2">
        <f>dropcrime*MetaCrime!D12</f>
        <v>32878.46306893279</v>
      </c>
      <c r="D13" s="2">
        <f>hscrime*MetaCrime!D12</f>
        <v>6364.9559982984556</v>
      </c>
      <c r="E13" s="2">
        <f>seccrime*MetaCrime!D12</f>
        <v>2453.4850134595195</v>
      </c>
    </row>
    <row r="14" spans="1:7" x14ac:dyDescent="0.25">
      <c r="A14" s="2">
        <v>25</v>
      </c>
      <c r="B14" s="2">
        <f>avecrime*MetaCrime!D13</f>
        <v>7849.7880510906225</v>
      </c>
      <c r="C14" s="2">
        <f>dropcrime*MetaCrime!D13</f>
        <v>27602.243853563217</v>
      </c>
      <c r="D14" s="2">
        <f>hscrime*MetaCrime!D13</f>
        <v>5343.5304203207252</v>
      </c>
      <c r="E14" s="2">
        <f>seccrime*MetaCrime!D13</f>
        <v>2059.7584348936139</v>
      </c>
    </row>
    <row r="15" spans="1:7" x14ac:dyDescent="0.25">
      <c r="A15" s="2">
        <v>26</v>
      </c>
      <c r="B15" s="2">
        <f>avecrime*MetaCrime!D14</f>
        <v>7849.7880510906225</v>
      </c>
      <c r="C15" s="2">
        <f>dropcrime*MetaCrime!D14</f>
        <v>27602.243853563217</v>
      </c>
      <c r="D15" s="2">
        <f>hscrime*MetaCrime!D14</f>
        <v>5343.5304203207252</v>
      </c>
      <c r="E15" s="2">
        <f>seccrime*MetaCrime!D14</f>
        <v>2059.7584348936139</v>
      </c>
    </row>
    <row r="16" spans="1:7" x14ac:dyDescent="0.25">
      <c r="A16" s="2">
        <v>27</v>
      </c>
      <c r="B16" s="2">
        <f>avecrime*MetaCrime!D15</f>
        <v>7849.7880510906225</v>
      </c>
      <c r="C16" s="2">
        <f>dropcrime*MetaCrime!D15</f>
        <v>27602.243853563217</v>
      </c>
      <c r="D16" s="2">
        <f>hscrime*MetaCrime!D15</f>
        <v>5343.5304203207252</v>
      </c>
      <c r="E16" s="2">
        <f>seccrime*MetaCrime!D15</f>
        <v>2059.7584348936139</v>
      </c>
    </row>
    <row r="17" spans="1:5" x14ac:dyDescent="0.25">
      <c r="A17" s="2">
        <v>28</v>
      </c>
      <c r="B17" s="2">
        <f>avecrime*MetaCrime!D16</f>
        <v>7849.7880510906225</v>
      </c>
      <c r="C17" s="2">
        <f>dropcrime*MetaCrime!D16</f>
        <v>27602.243853563217</v>
      </c>
      <c r="D17" s="2">
        <f>hscrime*MetaCrime!D16</f>
        <v>5343.5304203207252</v>
      </c>
      <c r="E17" s="2">
        <f>seccrime*MetaCrime!D16</f>
        <v>2059.7584348936139</v>
      </c>
    </row>
    <row r="18" spans="1:5" x14ac:dyDescent="0.25">
      <c r="A18" s="2">
        <v>29</v>
      </c>
      <c r="B18" s="2">
        <f>avecrime*MetaCrime!D17</f>
        <v>7849.7880510906225</v>
      </c>
      <c r="C18" s="2">
        <f>dropcrime*MetaCrime!D17</f>
        <v>27602.243853563217</v>
      </c>
      <c r="D18" s="2">
        <f>hscrime*MetaCrime!D17</f>
        <v>5343.5304203207252</v>
      </c>
      <c r="E18" s="2">
        <f>seccrime*MetaCrime!D17</f>
        <v>2059.7584348936139</v>
      </c>
    </row>
    <row r="19" spans="1:5" x14ac:dyDescent="0.25">
      <c r="A19" s="2">
        <v>30</v>
      </c>
      <c r="B19" s="2">
        <f>avecrime*MetaCrime!D18</f>
        <v>6321.7298898816107</v>
      </c>
      <c r="C19" s="2">
        <f>dropcrime*MetaCrime!D18</f>
        <v>22229.126297572835</v>
      </c>
      <c r="D19" s="2">
        <f>hscrime*MetaCrime!D18</f>
        <v>4303.3462503410965</v>
      </c>
      <c r="E19" s="2">
        <f>seccrime*MetaCrime!D18</f>
        <v>1658.801024824307</v>
      </c>
    </row>
    <row r="20" spans="1:5" x14ac:dyDescent="0.25">
      <c r="A20" s="2">
        <v>31</v>
      </c>
      <c r="B20" s="2">
        <f>avecrime*MetaCrime!D19</f>
        <v>6321.7298898816107</v>
      </c>
      <c r="C20" s="2">
        <f>dropcrime*MetaCrime!D19</f>
        <v>22229.126297572835</v>
      </c>
      <c r="D20" s="2">
        <f>hscrime*MetaCrime!D19</f>
        <v>4303.3462503410965</v>
      </c>
      <c r="E20" s="2">
        <f>seccrime*MetaCrime!D19</f>
        <v>1658.801024824307</v>
      </c>
    </row>
    <row r="21" spans="1:5" x14ac:dyDescent="0.25">
      <c r="A21" s="2">
        <v>32</v>
      </c>
      <c r="B21" s="2">
        <f>avecrime*MetaCrime!D20</f>
        <v>6321.7298898816107</v>
      </c>
      <c r="C21" s="2">
        <f>dropcrime*MetaCrime!D20</f>
        <v>22229.126297572835</v>
      </c>
      <c r="D21" s="2">
        <f>hscrime*MetaCrime!D20</f>
        <v>4303.3462503410965</v>
      </c>
      <c r="E21" s="2">
        <f>seccrime*MetaCrime!D20</f>
        <v>1658.801024824307</v>
      </c>
    </row>
    <row r="22" spans="1:5" x14ac:dyDescent="0.25">
      <c r="A22" s="2">
        <v>33</v>
      </c>
      <c r="B22" s="2">
        <f>avecrime*MetaCrime!D21</f>
        <v>6321.7298898816107</v>
      </c>
      <c r="C22" s="2">
        <f>dropcrime*MetaCrime!D21</f>
        <v>22229.126297572835</v>
      </c>
      <c r="D22" s="2">
        <f>hscrime*MetaCrime!D21</f>
        <v>4303.3462503410965</v>
      </c>
      <c r="E22" s="2">
        <f>seccrime*MetaCrime!D21</f>
        <v>1658.801024824307</v>
      </c>
    </row>
    <row r="23" spans="1:5" x14ac:dyDescent="0.25">
      <c r="A23" s="2">
        <v>34</v>
      </c>
      <c r="B23" s="2">
        <f>avecrime*MetaCrime!D22</f>
        <v>6321.7298898816107</v>
      </c>
      <c r="C23" s="2">
        <f>dropcrime*MetaCrime!D22</f>
        <v>22229.126297572835</v>
      </c>
      <c r="D23" s="2">
        <f>hscrime*MetaCrime!D22</f>
        <v>4303.3462503410965</v>
      </c>
      <c r="E23" s="2">
        <f>seccrime*MetaCrime!D22</f>
        <v>1658.801024824307</v>
      </c>
    </row>
    <row r="24" spans="1:5" x14ac:dyDescent="0.25">
      <c r="A24" s="2">
        <v>35</v>
      </c>
      <c r="B24" s="2">
        <f>avecrime*MetaCrime!D23</f>
        <v>4845.1578757992556</v>
      </c>
      <c r="C24" s="2">
        <f>dropcrime*MetaCrime!D23</f>
        <v>17037.049704576726</v>
      </c>
      <c r="D24" s="2">
        <f>hscrime*MetaCrime!D23</f>
        <v>3298.2098793091318</v>
      </c>
      <c r="E24" s="2">
        <f>seccrime*MetaCrime!D23</f>
        <v>1271.3534095588957</v>
      </c>
    </row>
    <row r="25" spans="1:5" x14ac:dyDescent="0.25">
      <c r="A25" s="2">
        <v>36</v>
      </c>
      <c r="B25" s="2">
        <f>avecrime*MetaCrime!D24</f>
        <v>4845.1578757992556</v>
      </c>
      <c r="C25" s="2">
        <f>dropcrime*MetaCrime!D24</f>
        <v>17037.049704576726</v>
      </c>
      <c r="D25" s="2">
        <f>hscrime*MetaCrime!D24</f>
        <v>3298.2098793091318</v>
      </c>
      <c r="E25" s="2">
        <f>seccrime*MetaCrime!D24</f>
        <v>1271.3534095588957</v>
      </c>
    </row>
    <row r="26" spans="1:5" x14ac:dyDescent="0.25">
      <c r="A26" s="2">
        <v>37</v>
      </c>
      <c r="B26" s="2">
        <f>avecrime*MetaCrime!D25</f>
        <v>4845.1578757992556</v>
      </c>
      <c r="C26" s="2">
        <f>dropcrime*MetaCrime!D25</f>
        <v>17037.049704576726</v>
      </c>
      <c r="D26" s="2">
        <f>hscrime*MetaCrime!D25</f>
        <v>3298.2098793091318</v>
      </c>
      <c r="E26" s="2">
        <f>seccrime*MetaCrime!D25</f>
        <v>1271.3534095588957</v>
      </c>
    </row>
    <row r="27" spans="1:5" x14ac:dyDescent="0.25">
      <c r="A27" s="2">
        <v>38</v>
      </c>
      <c r="B27" s="2">
        <f>avecrime*MetaCrime!D26</f>
        <v>4845.1578757992556</v>
      </c>
      <c r="C27" s="2">
        <f>dropcrime*MetaCrime!D26</f>
        <v>17037.049704576726</v>
      </c>
      <c r="D27" s="2">
        <f>hscrime*MetaCrime!D26</f>
        <v>3298.2098793091318</v>
      </c>
      <c r="E27" s="2">
        <f>seccrime*MetaCrime!D26</f>
        <v>1271.3534095588957</v>
      </c>
    </row>
    <row r="28" spans="1:5" x14ac:dyDescent="0.25">
      <c r="A28" s="2">
        <v>39</v>
      </c>
      <c r="B28" s="2">
        <f>avecrime*MetaCrime!D27</f>
        <v>4845.1578757992556</v>
      </c>
      <c r="C28" s="2">
        <f>dropcrime*MetaCrime!D27</f>
        <v>17037.049704576726</v>
      </c>
      <c r="D28" s="2">
        <f>hscrime*MetaCrime!D27</f>
        <v>3298.2098793091318</v>
      </c>
      <c r="E28" s="2">
        <f>seccrime*MetaCrime!D27</f>
        <v>1271.3534095588957</v>
      </c>
    </row>
    <row r="29" spans="1:5" x14ac:dyDescent="0.25">
      <c r="A29" s="2">
        <v>40</v>
      </c>
      <c r="B29" s="2">
        <f>avecrime*MetaCrime!D28</f>
        <v>4270.2054004987158</v>
      </c>
      <c r="C29" s="2">
        <f>dropcrime*MetaCrime!D28</f>
        <v>15015.34181588407</v>
      </c>
      <c r="D29" s="2">
        <f>hscrime*MetaCrime!D28</f>
        <v>2906.8265678093671</v>
      </c>
      <c r="E29" s="2">
        <f>seccrime*MetaCrime!D28</f>
        <v>1120.487780709374</v>
      </c>
    </row>
    <row r="30" spans="1:5" x14ac:dyDescent="0.25">
      <c r="A30" s="2">
        <v>41</v>
      </c>
      <c r="B30" s="2">
        <f>avecrime*MetaCrime!D29</f>
        <v>4270.2054004987158</v>
      </c>
      <c r="C30" s="2">
        <f>dropcrime*MetaCrime!D29</f>
        <v>15015.34181588407</v>
      </c>
      <c r="D30" s="2">
        <f>hscrime*MetaCrime!D29</f>
        <v>2906.8265678093671</v>
      </c>
      <c r="E30" s="2">
        <f>seccrime*MetaCrime!D29</f>
        <v>1120.487780709374</v>
      </c>
    </row>
    <row r="31" spans="1:5" x14ac:dyDescent="0.25">
      <c r="A31" s="2">
        <v>42</v>
      </c>
      <c r="B31" s="2">
        <f>avecrime*MetaCrime!D30</f>
        <v>4270.2054004987158</v>
      </c>
      <c r="C31" s="2">
        <f>dropcrime*MetaCrime!D30</f>
        <v>15015.34181588407</v>
      </c>
      <c r="D31" s="2">
        <f>hscrime*MetaCrime!D30</f>
        <v>2906.8265678093671</v>
      </c>
      <c r="E31" s="2">
        <f>seccrime*MetaCrime!D30</f>
        <v>1120.487780709374</v>
      </c>
    </row>
    <row r="32" spans="1:5" x14ac:dyDescent="0.25">
      <c r="A32" s="2">
        <v>43</v>
      </c>
      <c r="B32" s="2">
        <f>avecrime*MetaCrime!D31</f>
        <v>4270.2054004987158</v>
      </c>
      <c r="C32" s="2">
        <f>dropcrime*MetaCrime!D31</f>
        <v>15015.34181588407</v>
      </c>
      <c r="D32" s="2">
        <f>hscrime*MetaCrime!D31</f>
        <v>2906.8265678093671</v>
      </c>
      <c r="E32" s="2">
        <f>seccrime*MetaCrime!D31</f>
        <v>1120.487780709374</v>
      </c>
    </row>
    <row r="33" spans="1:5" x14ac:dyDescent="0.25">
      <c r="A33" s="2">
        <v>44</v>
      </c>
      <c r="B33" s="2">
        <f>avecrime*MetaCrime!D32</f>
        <v>4270.2054004987158</v>
      </c>
      <c r="C33" s="2">
        <f>dropcrime*MetaCrime!D32</f>
        <v>15015.34181588407</v>
      </c>
      <c r="D33" s="2">
        <f>hscrime*MetaCrime!D32</f>
        <v>2906.8265678093671</v>
      </c>
      <c r="E33" s="2">
        <f>seccrime*MetaCrime!D32</f>
        <v>1120.487780709374</v>
      </c>
    </row>
    <row r="34" spans="1:5" x14ac:dyDescent="0.25">
      <c r="A34" s="2">
        <v>45</v>
      </c>
      <c r="B34" s="2">
        <f>avecrime*MetaCrime!D33</f>
        <v>3525.441366137934</v>
      </c>
      <c r="C34" s="2">
        <f>dropcrime*MetaCrime!D33</f>
        <v>12396.524803756756</v>
      </c>
      <c r="D34" s="2">
        <f>hscrime*MetaCrime!D33</f>
        <v>2399.8486408047384</v>
      </c>
      <c r="E34" s="2">
        <f>seccrime*MetaCrime!D33</f>
        <v>925.06416012297041</v>
      </c>
    </row>
    <row r="35" spans="1:5" x14ac:dyDescent="0.25">
      <c r="A35" s="2">
        <v>46</v>
      </c>
      <c r="B35" s="2">
        <f>avecrime*MetaCrime!D34</f>
        <v>3525.441366137934</v>
      </c>
      <c r="C35" s="2">
        <f>dropcrime*MetaCrime!D34</f>
        <v>12396.524803756756</v>
      </c>
      <c r="D35" s="2">
        <f>hscrime*MetaCrime!D34</f>
        <v>2399.8486408047384</v>
      </c>
      <c r="E35" s="2">
        <f>seccrime*MetaCrime!D34</f>
        <v>925.06416012297041</v>
      </c>
    </row>
    <row r="36" spans="1:5" x14ac:dyDescent="0.25">
      <c r="A36" s="2">
        <v>47</v>
      </c>
      <c r="B36" s="2">
        <f>avecrime*MetaCrime!D35</f>
        <v>3525.441366137934</v>
      </c>
      <c r="C36" s="2">
        <f>dropcrime*MetaCrime!D35</f>
        <v>12396.524803756756</v>
      </c>
      <c r="D36" s="2">
        <f>hscrime*MetaCrime!D35</f>
        <v>2399.8486408047384</v>
      </c>
      <c r="E36" s="2">
        <f>seccrime*MetaCrime!D35</f>
        <v>925.06416012297041</v>
      </c>
    </row>
    <row r="37" spans="1:5" x14ac:dyDescent="0.25">
      <c r="A37" s="2">
        <v>48</v>
      </c>
      <c r="B37" s="2">
        <f>avecrime*MetaCrime!D36</f>
        <v>3525.441366137934</v>
      </c>
      <c r="C37" s="2">
        <f>dropcrime*MetaCrime!D36</f>
        <v>12396.524803756756</v>
      </c>
      <c r="D37" s="2">
        <f>hscrime*MetaCrime!D36</f>
        <v>2399.8486408047384</v>
      </c>
      <c r="E37" s="2">
        <f>seccrime*MetaCrime!D36</f>
        <v>925.06416012297041</v>
      </c>
    </row>
    <row r="38" spans="1:5" x14ac:dyDescent="0.25">
      <c r="A38" s="2">
        <v>49</v>
      </c>
      <c r="B38" s="2">
        <f>avecrime*MetaCrime!D37</f>
        <v>3525.441366137934</v>
      </c>
      <c r="C38" s="2">
        <f>dropcrime*MetaCrime!D37</f>
        <v>12396.524803756756</v>
      </c>
      <c r="D38" s="2">
        <f>hscrime*MetaCrime!D37</f>
        <v>2399.8486408047384</v>
      </c>
      <c r="E38" s="2">
        <f>seccrime*MetaCrime!D37</f>
        <v>925.06416012297041</v>
      </c>
    </row>
    <row r="39" spans="1:5" x14ac:dyDescent="0.25">
      <c r="A39" s="2">
        <v>50</v>
      </c>
      <c r="B39" s="2">
        <f>avecrime*MetaCrime!D38</f>
        <v>2443.926577306644</v>
      </c>
      <c r="C39" s="2">
        <f>dropcrime*MetaCrime!D38</f>
        <v>8593.5896495510788</v>
      </c>
      <c r="D39" s="2">
        <f>hscrime*MetaCrime!D38</f>
        <v>1663.636766479824</v>
      </c>
      <c r="E39" s="2">
        <f>seccrime*MetaCrime!D38</f>
        <v>641.27825478914008</v>
      </c>
    </row>
    <row r="40" spans="1:5" x14ac:dyDescent="0.25">
      <c r="A40" s="2">
        <v>51</v>
      </c>
      <c r="B40" s="2">
        <f>avecrime*MetaCrime!D39</f>
        <v>2443.926577306644</v>
      </c>
      <c r="C40" s="2">
        <f>dropcrime*MetaCrime!D39</f>
        <v>8593.5896495510788</v>
      </c>
      <c r="D40" s="2">
        <f>hscrime*MetaCrime!D39</f>
        <v>1663.636766479824</v>
      </c>
      <c r="E40" s="2">
        <f>seccrime*MetaCrime!D39</f>
        <v>641.27825478914008</v>
      </c>
    </row>
    <row r="41" spans="1:5" x14ac:dyDescent="0.25">
      <c r="A41" s="2">
        <v>52</v>
      </c>
      <c r="B41" s="2">
        <f>avecrime*MetaCrime!D40</f>
        <v>2443.926577306644</v>
      </c>
      <c r="C41" s="2">
        <f>dropcrime*MetaCrime!D40</f>
        <v>8593.5896495510788</v>
      </c>
      <c r="D41" s="2">
        <f>hscrime*MetaCrime!D40</f>
        <v>1663.636766479824</v>
      </c>
      <c r="E41" s="2">
        <f>seccrime*MetaCrime!D40</f>
        <v>641.27825478914008</v>
      </c>
    </row>
    <row r="42" spans="1:5" x14ac:dyDescent="0.25">
      <c r="A42" s="2">
        <v>53</v>
      </c>
      <c r="B42" s="2">
        <f>avecrime*MetaCrime!D41</f>
        <v>2443.926577306644</v>
      </c>
      <c r="C42" s="2">
        <f>dropcrime*MetaCrime!D41</f>
        <v>8593.5896495510788</v>
      </c>
      <c r="D42" s="2">
        <f>hscrime*MetaCrime!D41</f>
        <v>1663.636766479824</v>
      </c>
      <c r="E42" s="2">
        <f>seccrime*MetaCrime!D41</f>
        <v>641.27825478914008</v>
      </c>
    </row>
    <row r="43" spans="1:5" x14ac:dyDescent="0.25">
      <c r="A43" s="2">
        <v>54</v>
      </c>
      <c r="B43" s="2">
        <f>avecrime*MetaCrime!D42</f>
        <v>2443.926577306644</v>
      </c>
      <c r="C43" s="2">
        <f>dropcrime*MetaCrime!D42</f>
        <v>8593.5896495510788</v>
      </c>
      <c r="D43" s="2">
        <f>hscrime*MetaCrime!D42</f>
        <v>1663.636766479824</v>
      </c>
      <c r="E43" s="2">
        <f>seccrime*MetaCrime!D42</f>
        <v>641.27825478914008</v>
      </c>
    </row>
    <row r="44" spans="1:5" x14ac:dyDescent="0.25">
      <c r="A44" s="2">
        <v>55</v>
      </c>
      <c r="B44" s="2">
        <f>avecrime*MetaCrime!D43</f>
        <v>1403.5332515987379</v>
      </c>
      <c r="C44" s="2">
        <f>dropcrime*MetaCrime!D43</f>
        <v>4935.2500749151268</v>
      </c>
      <c r="D44" s="2">
        <f>hscrime*MetaCrime!D43</f>
        <v>955.41721343769518</v>
      </c>
      <c r="E44" s="2">
        <f>seccrime*MetaCrime!D43</f>
        <v>368.28248544016475</v>
      </c>
    </row>
    <row r="45" spans="1:5" x14ac:dyDescent="0.25">
      <c r="A45" s="2">
        <v>56</v>
      </c>
      <c r="B45" s="2">
        <f>avecrime*MetaCrime!D44</f>
        <v>1403.5332515987379</v>
      </c>
      <c r="C45" s="2">
        <f>dropcrime*MetaCrime!D44</f>
        <v>4935.2500749151268</v>
      </c>
      <c r="D45" s="2">
        <f>hscrime*MetaCrime!D44</f>
        <v>955.41721343769518</v>
      </c>
      <c r="E45" s="2">
        <f>seccrime*MetaCrime!D44</f>
        <v>368.28248544016475</v>
      </c>
    </row>
    <row r="46" spans="1:5" x14ac:dyDescent="0.25">
      <c r="A46" s="2">
        <v>57</v>
      </c>
      <c r="B46" s="2">
        <f>avecrime*MetaCrime!D45</f>
        <v>1403.5332515987379</v>
      </c>
      <c r="C46" s="2">
        <f>dropcrime*MetaCrime!D45</f>
        <v>4935.2500749151268</v>
      </c>
      <c r="D46" s="2">
        <f>hscrime*MetaCrime!D45</f>
        <v>955.41721343769518</v>
      </c>
      <c r="E46" s="2">
        <f>seccrime*MetaCrime!D45</f>
        <v>368.28248544016475</v>
      </c>
    </row>
    <row r="47" spans="1:5" x14ac:dyDescent="0.25">
      <c r="A47" s="2">
        <v>58</v>
      </c>
      <c r="B47" s="2">
        <f>avecrime*MetaCrime!D46</f>
        <v>1403.5332515987379</v>
      </c>
      <c r="C47" s="2">
        <f>dropcrime*MetaCrime!D46</f>
        <v>4935.2500749151268</v>
      </c>
      <c r="D47" s="2">
        <f>hscrime*MetaCrime!D46</f>
        <v>955.41721343769518</v>
      </c>
      <c r="E47" s="2">
        <f>seccrime*MetaCrime!D46</f>
        <v>368.28248544016475</v>
      </c>
    </row>
    <row r="48" spans="1:5" x14ac:dyDescent="0.25">
      <c r="A48" s="2">
        <v>59</v>
      </c>
      <c r="B48" s="2">
        <f>avecrime*MetaCrime!D47</f>
        <v>1403.5332515987379</v>
      </c>
      <c r="C48" s="2">
        <f>dropcrime*MetaCrime!D47</f>
        <v>4935.2500749151268</v>
      </c>
      <c r="D48" s="2">
        <f>hscrime*MetaCrime!D47</f>
        <v>955.41721343769518</v>
      </c>
      <c r="E48" s="2">
        <f>seccrime*MetaCrime!D47</f>
        <v>368.28248544016475</v>
      </c>
    </row>
    <row r="49" spans="1:5" x14ac:dyDescent="0.25">
      <c r="A49" s="2">
        <v>60</v>
      </c>
      <c r="B49" s="2">
        <f>avecrime*MetaCrime!D48</f>
        <v>743.10936628901175</v>
      </c>
      <c r="C49" s="2">
        <f>dropcrime*MetaCrime!D48</f>
        <v>2612.9986955923396</v>
      </c>
      <c r="D49" s="2">
        <f>hscrime*MetaCrime!D48</f>
        <v>505.85155657023091</v>
      </c>
      <c r="E49" s="2">
        <f>seccrime*MetaCrime!D48</f>
        <v>194.98944115434813</v>
      </c>
    </row>
    <row r="50" spans="1:5" x14ac:dyDescent="0.25">
      <c r="A50" s="2">
        <v>61</v>
      </c>
      <c r="B50" s="2">
        <f>avecrime*MetaCrime!D49</f>
        <v>743.10936628901175</v>
      </c>
      <c r="C50" s="2">
        <f>dropcrime*MetaCrime!D49</f>
        <v>2612.9986955923396</v>
      </c>
      <c r="D50" s="2">
        <f>hscrime*MetaCrime!D49</f>
        <v>505.85155657023091</v>
      </c>
      <c r="E50" s="2">
        <f>seccrime*MetaCrime!D49</f>
        <v>194.98944115434813</v>
      </c>
    </row>
    <row r="51" spans="1:5" x14ac:dyDescent="0.25">
      <c r="A51" s="2">
        <v>62</v>
      </c>
      <c r="B51" s="2">
        <f>avecrime*MetaCrime!D50</f>
        <v>743.10936628901175</v>
      </c>
      <c r="C51" s="2">
        <f>dropcrime*MetaCrime!D50</f>
        <v>2612.9986955923396</v>
      </c>
      <c r="D51" s="2">
        <f>hscrime*MetaCrime!D50</f>
        <v>505.85155657023091</v>
      </c>
      <c r="E51" s="2">
        <f>seccrime*MetaCrime!D50</f>
        <v>194.98944115434813</v>
      </c>
    </row>
    <row r="52" spans="1:5" x14ac:dyDescent="0.25">
      <c r="A52" s="2">
        <v>63</v>
      </c>
      <c r="B52" s="2">
        <f>avecrime*MetaCrime!D51</f>
        <v>743.10936628901175</v>
      </c>
      <c r="C52" s="2">
        <f>dropcrime*MetaCrime!D51</f>
        <v>2612.9986955923396</v>
      </c>
      <c r="D52" s="2">
        <f>hscrime*MetaCrime!D51</f>
        <v>505.85155657023091</v>
      </c>
      <c r="E52" s="2">
        <f>seccrime*MetaCrime!D51</f>
        <v>194.98944115434813</v>
      </c>
    </row>
    <row r="53" spans="1:5" x14ac:dyDescent="0.25">
      <c r="A53" s="2">
        <v>64</v>
      </c>
      <c r="B53" s="2">
        <f>avecrime*MetaCrime!D52</f>
        <v>743.10936628901175</v>
      </c>
      <c r="C53" s="2">
        <f>dropcrime*MetaCrime!D52</f>
        <v>2612.9986955923396</v>
      </c>
      <c r="D53" s="2">
        <f>hscrime*MetaCrime!D52</f>
        <v>505.85155657023091</v>
      </c>
      <c r="E53" s="2">
        <f>seccrime*MetaCrime!D52</f>
        <v>194.98944115434813</v>
      </c>
    </row>
    <row r="54" spans="1:5" x14ac:dyDescent="0.25">
      <c r="A54" s="2">
        <v>65</v>
      </c>
      <c r="B54" s="2">
        <f>avecrime*MetaCrime!D53</f>
        <v>216.83206950864152</v>
      </c>
      <c r="C54" s="2">
        <f>dropcrime*MetaCrime!D53</f>
        <v>762.44754876136437</v>
      </c>
      <c r="D54" s="2">
        <f>hscrime*MetaCrime!D53</f>
        <v>147.60255334021986</v>
      </c>
      <c r="E54" s="2">
        <f>seccrime*MetaCrime!D53</f>
        <v>56.896018238837762</v>
      </c>
    </row>
    <row r="55" spans="1:5" x14ac:dyDescent="0.25">
      <c r="A55" s="2">
        <v>66</v>
      </c>
      <c r="B55" s="2">
        <f>avecrime*MetaCrime!D54</f>
        <v>216.83206950864152</v>
      </c>
      <c r="C55" s="2">
        <f>dropcrime*MetaCrime!D54</f>
        <v>762.44754876136437</v>
      </c>
      <c r="D55" s="2">
        <f>hscrime*MetaCrime!D54</f>
        <v>147.60255334021986</v>
      </c>
      <c r="E55" s="2">
        <f>seccrime*MetaCrime!D54</f>
        <v>56.896018238837762</v>
      </c>
    </row>
    <row r="56" spans="1:5" x14ac:dyDescent="0.25">
      <c r="A56" s="2">
        <v>67</v>
      </c>
      <c r="B56" s="2">
        <f>avecrime*MetaCrime!D55</f>
        <v>216.83206950864152</v>
      </c>
      <c r="C56" s="2">
        <f>dropcrime*MetaCrime!D55</f>
        <v>762.44754876136437</v>
      </c>
      <c r="D56" s="2">
        <f>hscrime*MetaCrime!D55</f>
        <v>147.60255334021986</v>
      </c>
      <c r="E56" s="2">
        <f>seccrime*MetaCrime!D55</f>
        <v>56.896018238837762</v>
      </c>
    </row>
    <row r="57" spans="1:5" x14ac:dyDescent="0.25">
      <c r="A57" s="2">
        <v>68</v>
      </c>
      <c r="B57" s="2">
        <f>avecrime*MetaCrime!D56</f>
        <v>216.83206950864152</v>
      </c>
      <c r="C57" s="2">
        <f>dropcrime*MetaCrime!D56</f>
        <v>762.44754876136437</v>
      </c>
      <c r="D57" s="2">
        <f>hscrime*MetaCrime!D56</f>
        <v>147.60255334021986</v>
      </c>
      <c r="E57" s="2">
        <f>seccrime*MetaCrime!D56</f>
        <v>56.896018238837762</v>
      </c>
    </row>
    <row r="58" spans="1:5" x14ac:dyDescent="0.25">
      <c r="A58" s="2">
        <v>69</v>
      </c>
      <c r="B58" s="2">
        <f>avecrime*MetaCrime!D57</f>
        <v>216.83206950864152</v>
      </c>
      <c r="C58" s="2">
        <f>dropcrime*MetaCrime!D57</f>
        <v>762.44754876136437</v>
      </c>
      <c r="D58" s="2">
        <f>hscrime*MetaCrime!D57</f>
        <v>147.60255334021986</v>
      </c>
      <c r="E58" s="2">
        <f>seccrime*MetaCrime!D57</f>
        <v>56.896018238837762</v>
      </c>
    </row>
    <row r="59" spans="1:5" x14ac:dyDescent="0.25">
      <c r="A59" s="2">
        <v>70</v>
      </c>
      <c r="B59" s="2">
        <f>avecrime*MetaCrime!D58</f>
        <v>216.83206950864152</v>
      </c>
      <c r="C59" s="2">
        <f>dropcrime*MetaCrime!D58</f>
        <v>762.44754876136437</v>
      </c>
      <c r="D59" s="2">
        <f>hscrime*MetaCrime!D58</f>
        <v>147.60255334021986</v>
      </c>
      <c r="E59" s="2">
        <f>seccrime*MetaCrime!D58</f>
        <v>56.896018238837762</v>
      </c>
    </row>
    <row r="60" spans="1:5" x14ac:dyDescent="0.25">
      <c r="A60" s="2">
        <v>71</v>
      </c>
      <c r="B60" s="2">
        <f>avecrime*MetaCrime!D59</f>
        <v>216.83206950864152</v>
      </c>
      <c r="C60" s="2">
        <f>dropcrime*MetaCrime!D59</f>
        <v>762.44754876136437</v>
      </c>
      <c r="D60" s="2">
        <f>hscrime*MetaCrime!D59</f>
        <v>147.60255334021986</v>
      </c>
      <c r="E60" s="2">
        <f>seccrime*MetaCrime!D59</f>
        <v>56.896018238837762</v>
      </c>
    </row>
    <row r="61" spans="1:5" x14ac:dyDescent="0.25">
      <c r="A61" s="2">
        <v>72</v>
      </c>
      <c r="B61" s="2">
        <f>avecrime*MetaCrime!D60</f>
        <v>216.83206950864152</v>
      </c>
      <c r="C61" s="2">
        <f>dropcrime*MetaCrime!D60</f>
        <v>762.44754876136437</v>
      </c>
      <c r="D61" s="2">
        <f>hscrime*MetaCrime!D60</f>
        <v>147.60255334021986</v>
      </c>
      <c r="E61" s="2">
        <f>seccrime*MetaCrime!D60</f>
        <v>56.896018238837762</v>
      </c>
    </row>
    <row r="62" spans="1:5" x14ac:dyDescent="0.25">
      <c r="A62" s="2">
        <v>73</v>
      </c>
      <c r="B62" s="2">
        <f>avecrime*MetaCrime!D61</f>
        <v>216.83206950864152</v>
      </c>
      <c r="C62" s="2">
        <f>dropcrime*MetaCrime!D61</f>
        <v>762.44754876136437</v>
      </c>
      <c r="D62" s="2">
        <f>hscrime*MetaCrime!D61</f>
        <v>147.60255334021986</v>
      </c>
      <c r="E62" s="2">
        <f>seccrime*MetaCrime!D61</f>
        <v>56.896018238837762</v>
      </c>
    </row>
    <row r="63" spans="1:5" x14ac:dyDescent="0.25">
      <c r="A63" s="2">
        <v>74</v>
      </c>
      <c r="B63" s="2">
        <f>avecrime*MetaCrime!D62</f>
        <v>216.83206950864152</v>
      </c>
      <c r="C63" s="2">
        <f>dropcrime*MetaCrime!D62</f>
        <v>762.44754876136437</v>
      </c>
      <c r="D63" s="2">
        <f>hscrime*MetaCrime!D62</f>
        <v>147.60255334021986</v>
      </c>
      <c r="E63" s="2">
        <f>seccrime*MetaCrime!D62</f>
        <v>56.896018238837762</v>
      </c>
    </row>
    <row r="64" spans="1:5" x14ac:dyDescent="0.25">
      <c r="A64" s="2">
        <v>75</v>
      </c>
      <c r="B64" s="2">
        <f>avecrime*MetaCrime!D63</f>
        <v>216.83206950864152</v>
      </c>
      <c r="C64" s="2">
        <f>dropcrime*MetaCrime!D63</f>
        <v>762.44754876136437</v>
      </c>
      <c r="D64" s="2">
        <f>hscrime*MetaCrime!D63</f>
        <v>147.60255334021986</v>
      </c>
      <c r="E64" s="2">
        <f>seccrime*MetaCrime!D63</f>
        <v>56.896018238837762</v>
      </c>
    </row>
    <row r="65" spans="1:5" x14ac:dyDescent="0.25">
      <c r="A65" s="2">
        <v>76</v>
      </c>
      <c r="B65" s="2">
        <f>avecrime*MetaCrime!D64</f>
        <v>216.83206950864152</v>
      </c>
      <c r="C65" s="2">
        <f>dropcrime*MetaCrime!D64</f>
        <v>762.44754876136437</v>
      </c>
      <c r="D65" s="2">
        <f>hscrime*MetaCrime!D64</f>
        <v>147.60255334021986</v>
      </c>
      <c r="E65" s="2">
        <f>seccrime*MetaCrime!D64</f>
        <v>56.896018238837762</v>
      </c>
    </row>
    <row r="66" spans="1:5" x14ac:dyDescent="0.25">
      <c r="A66" s="2">
        <v>77</v>
      </c>
      <c r="B66" s="2">
        <f>avecrime*MetaCrime!D65</f>
        <v>216.83206950864152</v>
      </c>
      <c r="C66" s="2">
        <f>dropcrime*MetaCrime!D65</f>
        <v>762.44754876136437</v>
      </c>
      <c r="D66" s="2">
        <f>hscrime*MetaCrime!D65</f>
        <v>147.60255334021986</v>
      </c>
      <c r="E66" s="2">
        <f>seccrime*MetaCrime!D65</f>
        <v>56.896018238837762</v>
      </c>
    </row>
    <row r="67" spans="1:5" x14ac:dyDescent="0.25">
      <c r="A67" s="2">
        <v>78</v>
      </c>
      <c r="B67" s="2">
        <f>avecrime*MetaCrime!D66</f>
        <v>216.83206950864152</v>
      </c>
      <c r="C67" s="2">
        <f>dropcrime*MetaCrime!D66</f>
        <v>762.44754876136437</v>
      </c>
      <c r="D67" s="2">
        <f>hscrime*MetaCrime!D66</f>
        <v>147.60255334021986</v>
      </c>
      <c r="E67" s="2">
        <f>seccrime*MetaCrime!D66</f>
        <v>56.896018238837762</v>
      </c>
    </row>
    <row r="68" spans="1:5" x14ac:dyDescent="0.25">
      <c r="A68" s="2">
        <v>79</v>
      </c>
      <c r="B68" s="2">
        <f>avecrime*MetaCrime!D67</f>
        <v>216.83206950864152</v>
      </c>
      <c r="C68" s="2">
        <f>dropcrime*MetaCrime!D67</f>
        <v>762.44754876136437</v>
      </c>
      <c r="D68" s="2">
        <f>hscrime*MetaCrime!D67</f>
        <v>147.60255334021986</v>
      </c>
      <c r="E68" s="2">
        <f>seccrime*MetaCrime!D67</f>
        <v>56.896018238837762</v>
      </c>
    </row>
    <row r="69" spans="1:5" x14ac:dyDescent="0.25">
      <c r="A69" s="2">
        <v>80</v>
      </c>
      <c r="B69" s="2">
        <f>avecrime*MetaCrime!D68</f>
        <v>216.83206950864152</v>
      </c>
      <c r="C69" s="2">
        <f>dropcrime*MetaCrime!D68</f>
        <v>762.44754876136437</v>
      </c>
      <c r="D69" s="2">
        <f>hscrime*MetaCrime!D68</f>
        <v>147.60255334021986</v>
      </c>
      <c r="E69" s="2">
        <f>seccrime*MetaCrime!D68</f>
        <v>56.896018238837762</v>
      </c>
    </row>
    <row r="70" spans="1:5" x14ac:dyDescent="0.25">
      <c r="A70" s="2">
        <v>81</v>
      </c>
      <c r="B70" s="2">
        <f>avecrime*MetaCrime!D69</f>
        <v>216.83206950864152</v>
      </c>
      <c r="C70" s="2">
        <f>dropcrime*MetaCrime!D69</f>
        <v>762.44754876136437</v>
      </c>
      <c r="D70" s="2">
        <f>hscrime*MetaCrime!D69</f>
        <v>147.60255334021986</v>
      </c>
      <c r="E70" s="2">
        <f>seccrime*MetaCrime!D69</f>
        <v>56.896018238837762</v>
      </c>
    </row>
    <row r="71" spans="1:5" x14ac:dyDescent="0.25">
      <c r="A71" s="2">
        <v>82</v>
      </c>
      <c r="B71" s="2">
        <f>avecrime*MetaCrime!D70</f>
        <v>216.83206950864152</v>
      </c>
      <c r="C71" s="2">
        <f>dropcrime*MetaCrime!D70</f>
        <v>762.44754876136437</v>
      </c>
      <c r="D71" s="2">
        <f>hscrime*MetaCrime!D70</f>
        <v>147.60255334021986</v>
      </c>
      <c r="E71" s="2">
        <f>seccrime*MetaCrime!D70</f>
        <v>56.896018238837762</v>
      </c>
    </row>
    <row r="72" spans="1:5" x14ac:dyDescent="0.25">
      <c r="A72" s="2">
        <v>83</v>
      </c>
      <c r="B72" s="2">
        <f>avecrime*MetaCrime!D71</f>
        <v>216.83206950864152</v>
      </c>
      <c r="C72" s="2">
        <f>dropcrime*MetaCrime!D71</f>
        <v>762.44754876136437</v>
      </c>
      <c r="D72" s="2">
        <f>hscrime*MetaCrime!D71</f>
        <v>147.60255334021986</v>
      </c>
      <c r="E72" s="2">
        <f>seccrime*MetaCrime!D71</f>
        <v>56.896018238837762</v>
      </c>
    </row>
    <row r="73" spans="1:5" x14ac:dyDescent="0.25">
      <c r="A73" s="2">
        <v>84</v>
      </c>
      <c r="B73" s="2">
        <f>avecrime*MetaCrime!D72</f>
        <v>216.83206950864152</v>
      </c>
      <c r="C73" s="2">
        <f>dropcrime*MetaCrime!D72</f>
        <v>762.44754876136437</v>
      </c>
      <c r="D73" s="2">
        <f>hscrime*MetaCrime!D72</f>
        <v>147.60255334021986</v>
      </c>
      <c r="E73" s="2">
        <f>seccrime*MetaCrime!D72</f>
        <v>56.896018238837762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78"/>
  <sheetViews>
    <sheetView topLeftCell="A38" workbookViewId="0">
      <selection activeCell="D2" sqref="D2:D72"/>
    </sheetView>
  </sheetViews>
  <sheetFormatPr defaultRowHeight="15" x14ac:dyDescent="0.25"/>
  <cols>
    <col min="3" max="3" width="12" bestFit="1" customWidth="1"/>
    <col min="4" max="4" width="9.140625" style="19"/>
    <col min="6" max="6" width="15.7109375" customWidth="1"/>
    <col min="17" max="17" width="4.85546875" customWidth="1"/>
    <col min="18" max="18" width="18.28515625" customWidth="1"/>
    <col min="19" max="19" width="23.140625" customWidth="1"/>
  </cols>
  <sheetData>
    <row r="1" spans="1:19" ht="15.75" customHeight="1" x14ac:dyDescent="0.25">
      <c r="A1" s="1" t="s">
        <v>0</v>
      </c>
      <c r="B1" t="s">
        <v>1</v>
      </c>
      <c r="C1" t="s">
        <v>2</v>
      </c>
      <c r="D1" s="19" t="s">
        <v>3</v>
      </c>
      <c r="F1" s="25" t="s">
        <v>83</v>
      </c>
      <c r="R1" s="25" t="s">
        <v>84</v>
      </c>
    </row>
    <row r="2" spans="1:19" ht="15.75" x14ac:dyDescent="0.25">
      <c r="A2" s="2">
        <v>14</v>
      </c>
      <c r="B2">
        <f>G7/5/G4</f>
        <v>1.3617419808007491E-2</v>
      </c>
      <c r="C2">
        <f>S9/2/totalarrests</f>
        <v>1.1791797066645078E-2</v>
      </c>
      <c r="D2" s="19">
        <f>C2/B2</f>
        <v>0.86593475363894656</v>
      </c>
      <c r="F2" s="28" t="s">
        <v>0</v>
      </c>
      <c r="G2" s="30" t="s">
        <v>59</v>
      </c>
      <c r="H2" s="31"/>
      <c r="R2" s="15" t="s">
        <v>36</v>
      </c>
      <c r="S2" s="17" t="s">
        <v>47</v>
      </c>
    </row>
    <row r="3" spans="1:19" ht="15.75" x14ac:dyDescent="0.25">
      <c r="A3" s="2">
        <v>15</v>
      </c>
      <c r="B3">
        <f>G8/5/G4</f>
        <v>1.4341238251329566E-2</v>
      </c>
      <c r="C3">
        <f t="shared" ref="C3:C12" si="0">S10/totalarrests</f>
        <v>2.2087091592909846E-2</v>
      </c>
      <c r="D3" s="19">
        <f t="shared" ref="D3:D52" si="1">C3/B3</f>
        <v>1.5401104985381697</v>
      </c>
      <c r="F3" s="33"/>
      <c r="G3" s="7" t="s">
        <v>21</v>
      </c>
      <c r="H3" s="8" t="s">
        <v>22</v>
      </c>
      <c r="R3" s="16" t="s">
        <v>48</v>
      </c>
      <c r="S3" s="18">
        <v>7621103</v>
      </c>
    </row>
    <row r="4" spans="1:19" ht="15.75" x14ac:dyDescent="0.25">
      <c r="A4" s="2">
        <v>16</v>
      </c>
      <c r="B4">
        <f>G8/5/G4</f>
        <v>1.4341238251329566E-2</v>
      </c>
      <c r="C4">
        <f t="shared" si="0"/>
        <v>2.95888928413643E-2</v>
      </c>
      <c r="D4" s="19">
        <f t="shared" si="1"/>
        <v>2.0632034921127635</v>
      </c>
      <c r="F4" s="9" t="s">
        <v>23</v>
      </c>
      <c r="G4" s="10">
        <v>149485</v>
      </c>
      <c r="H4" s="11">
        <v>100</v>
      </c>
      <c r="R4" s="16" t="s">
        <v>49</v>
      </c>
      <c r="S4" s="18">
        <v>240167</v>
      </c>
    </row>
    <row r="5" spans="1:19" ht="15.75" x14ac:dyDescent="0.25">
      <c r="A5" s="2">
        <v>17</v>
      </c>
      <c r="B5">
        <f>G8/5/G4</f>
        <v>1.4341238251329566E-2</v>
      </c>
      <c r="C5">
        <f t="shared" si="0"/>
        <v>3.6320595588328883E-2</v>
      </c>
      <c r="D5" s="19">
        <f t="shared" si="1"/>
        <v>2.5325982981254516</v>
      </c>
      <c r="F5" s="3" t="s">
        <v>24</v>
      </c>
      <c r="G5" s="4">
        <v>10955</v>
      </c>
      <c r="H5" s="12">
        <v>7.3</v>
      </c>
      <c r="R5" s="16" t="s">
        <v>50</v>
      </c>
      <c r="S5" s="18">
        <v>910798</v>
      </c>
    </row>
    <row r="6" spans="1:19" ht="15.75" x14ac:dyDescent="0.25">
      <c r="A6" s="2">
        <v>18</v>
      </c>
      <c r="B6">
        <f>G8/5/G4</f>
        <v>1.4341238251329566E-2</v>
      </c>
      <c r="C6">
        <f t="shared" si="0"/>
        <v>4.6021028714609946E-2</v>
      </c>
      <c r="D6" s="19">
        <f t="shared" si="1"/>
        <v>3.2089996629365927</v>
      </c>
      <c r="F6" s="3" t="s">
        <v>25</v>
      </c>
      <c r="G6" s="4">
        <v>10624</v>
      </c>
      <c r="H6" s="12">
        <v>7.1</v>
      </c>
      <c r="R6" s="16" t="s">
        <v>51</v>
      </c>
      <c r="S6" s="18">
        <v>6710305</v>
      </c>
    </row>
    <row r="7" spans="1:19" ht="15.75" x14ac:dyDescent="0.25">
      <c r="A7" s="2">
        <v>19</v>
      </c>
      <c r="B7">
        <f>G8/5/G4</f>
        <v>1.4341238251329566E-2</v>
      </c>
      <c r="C7">
        <f t="shared" si="0"/>
        <v>4.8834663433888773E-2</v>
      </c>
      <c r="D7" s="19">
        <f t="shared" si="1"/>
        <v>3.4051915586411337</v>
      </c>
      <c r="F7" s="3" t="s">
        <v>4</v>
      </c>
      <c r="G7" s="4">
        <v>10178</v>
      </c>
      <c r="H7" s="12">
        <v>6.8</v>
      </c>
      <c r="R7" s="16" t="s">
        <v>52</v>
      </c>
      <c r="S7" s="18">
        <v>6732</v>
      </c>
    </row>
    <row r="8" spans="1:19" ht="15.75" x14ac:dyDescent="0.25">
      <c r="A8" s="2">
        <v>20</v>
      </c>
      <c r="B8">
        <f>G9/5/G4</f>
        <v>1.429441081044921E-2</v>
      </c>
      <c r="C8">
        <f t="shared" si="0"/>
        <v>4.6710036591816169E-2</v>
      </c>
      <c r="D8" s="19">
        <f t="shared" si="1"/>
        <v>3.2677133189477909</v>
      </c>
      <c r="F8" s="3" t="s">
        <v>5</v>
      </c>
      <c r="G8" s="4">
        <v>10719</v>
      </c>
      <c r="H8" s="12">
        <v>7.2</v>
      </c>
      <c r="R8" s="16" t="s">
        <v>37</v>
      </c>
      <c r="S8" s="18">
        <v>53702</v>
      </c>
    </row>
    <row r="9" spans="1:19" ht="15.75" x14ac:dyDescent="0.25">
      <c r="A9" s="2">
        <v>21</v>
      </c>
      <c r="B9">
        <f>G9/5/G4</f>
        <v>1.429441081044921E-2</v>
      </c>
      <c r="C9">
        <f t="shared" si="0"/>
        <v>4.3038389587438983E-2</v>
      </c>
      <c r="D9" s="19">
        <f t="shared" si="1"/>
        <v>3.0108543932414431</v>
      </c>
      <c r="F9" s="3" t="s">
        <v>6</v>
      </c>
      <c r="G9" s="4">
        <v>10684</v>
      </c>
      <c r="H9" s="12">
        <v>7.1</v>
      </c>
      <c r="R9" s="16" t="s">
        <v>38</v>
      </c>
      <c r="S9" s="18">
        <v>179733</v>
      </c>
    </row>
    <row r="10" spans="1:19" ht="15.75" x14ac:dyDescent="0.25">
      <c r="A10" s="2">
        <v>22</v>
      </c>
      <c r="B10">
        <f>G9/5/G4</f>
        <v>1.429441081044921E-2</v>
      </c>
      <c r="C10">
        <f t="shared" si="0"/>
        <v>3.9252192235165961E-2</v>
      </c>
      <c r="D10" s="19">
        <f t="shared" si="1"/>
        <v>2.745981821543328</v>
      </c>
      <c r="F10" s="3" t="s">
        <v>7</v>
      </c>
      <c r="G10" s="4">
        <v>10928</v>
      </c>
      <c r="H10" s="12">
        <v>7.3</v>
      </c>
      <c r="R10" s="16">
        <v>15</v>
      </c>
      <c r="S10" s="18">
        <v>168328</v>
      </c>
    </row>
    <row r="11" spans="1:19" ht="15.75" x14ac:dyDescent="0.25">
      <c r="A11" s="2">
        <v>23</v>
      </c>
      <c r="B11">
        <f>G9/5/G4</f>
        <v>1.429441081044921E-2</v>
      </c>
      <c r="C11">
        <f t="shared" si="0"/>
        <v>3.659745839939442E-2</v>
      </c>
      <c r="D11" s="19">
        <f t="shared" si="1"/>
        <v>2.5602635103114353</v>
      </c>
      <c r="F11" s="3" t="s">
        <v>8</v>
      </c>
      <c r="G11" s="4">
        <v>9761</v>
      </c>
      <c r="H11" s="12">
        <v>6.5</v>
      </c>
      <c r="R11" s="16">
        <v>16</v>
      </c>
      <c r="S11" s="18">
        <v>225500</v>
      </c>
    </row>
    <row r="12" spans="1:19" ht="15.75" x14ac:dyDescent="0.25">
      <c r="A12" s="2">
        <v>24</v>
      </c>
      <c r="B12">
        <f>G9/5/G4</f>
        <v>1.429441081044921E-2</v>
      </c>
      <c r="C12">
        <f t="shared" si="0"/>
        <v>3.4900591161148194E-2</v>
      </c>
      <c r="D12" s="19">
        <f t="shared" si="1"/>
        <v>2.4415550681974154</v>
      </c>
      <c r="F12" s="3" t="s">
        <v>9</v>
      </c>
      <c r="G12" s="4">
        <v>9902</v>
      </c>
      <c r="H12" s="12">
        <v>6.6</v>
      </c>
      <c r="R12" s="16">
        <v>17</v>
      </c>
      <c r="S12" s="18">
        <v>276803</v>
      </c>
    </row>
    <row r="13" spans="1:19" ht="15.75" x14ac:dyDescent="0.25">
      <c r="A13" s="2">
        <v>25</v>
      </c>
      <c r="B13">
        <f>G10/5/G4</f>
        <v>1.4620864969729403E-2</v>
      </c>
      <c r="C13">
        <f>S20/5/totalarrests</f>
        <v>2.9720081200844548E-2</v>
      </c>
      <c r="D13" s="19">
        <f t="shared" si="1"/>
        <v>2.0327170288745644</v>
      </c>
      <c r="F13" s="3" t="s">
        <v>10</v>
      </c>
      <c r="G13" s="4">
        <v>10172</v>
      </c>
      <c r="H13" s="12">
        <v>6.8</v>
      </c>
      <c r="R13" s="16">
        <v>18</v>
      </c>
      <c r="S13" s="18">
        <v>350731</v>
      </c>
    </row>
    <row r="14" spans="1:19" ht="15.75" x14ac:dyDescent="0.25">
      <c r="A14" s="2">
        <v>26</v>
      </c>
      <c r="B14">
        <f>G10/5/G4</f>
        <v>1.4620864969729403E-2</v>
      </c>
      <c r="C14">
        <f>S20/5/totalarrests</f>
        <v>2.9720081200844548E-2</v>
      </c>
      <c r="D14" s="19">
        <f t="shared" si="1"/>
        <v>2.0327170288745644</v>
      </c>
      <c r="F14" s="3" t="s">
        <v>11</v>
      </c>
      <c r="G14" s="4">
        <v>11092</v>
      </c>
      <c r="H14" s="12">
        <v>7.4</v>
      </c>
      <c r="R14" s="16">
        <v>19</v>
      </c>
      <c r="S14" s="18">
        <v>372174</v>
      </c>
    </row>
    <row r="15" spans="1:19" ht="15.75" x14ac:dyDescent="0.25">
      <c r="A15" s="2">
        <v>27</v>
      </c>
      <c r="B15">
        <f>G10/5/G4</f>
        <v>1.4620864969729403E-2</v>
      </c>
      <c r="C15">
        <f>S20/5/totalarrests</f>
        <v>2.9720081200844548E-2</v>
      </c>
      <c r="D15" s="19">
        <f t="shared" si="1"/>
        <v>2.0327170288745644</v>
      </c>
      <c r="F15" s="5" t="s">
        <v>12</v>
      </c>
      <c r="G15" s="4">
        <v>10692</v>
      </c>
      <c r="H15" s="12">
        <v>7.2</v>
      </c>
      <c r="R15" s="16">
        <v>20</v>
      </c>
      <c r="S15" s="18">
        <v>355982</v>
      </c>
    </row>
    <row r="16" spans="1:19" ht="15.75" x14ac:dyDescent="0.25">
      <c r="A16" s="2">
        <v>28</v>
      </c>
      <c r="B16">
        <f>G10/5/G4</f>
        <v>1.4620864969729403E-2</v>
      </c>
      <c r="C16">
        <f>S20/5/totalarrests</f>
        <v>2.9720081200844548E-2</v>
      </c>
      <c r="D16" s="19">
        <f t="shared" si="1"/>
        <v>2.0327170288745644</v>
      </c>
      <c r="F16" s="5" t="s">
        <v>13</v>
      </c>
      <c r="G16" s="4">
        <v>9318</v>
      </c>
      <c r="H16" s="12">
        <v>6.2</v>
      </c>
      <c r="R16" s="16">
        <v>21</v>
      </c>
      <c r="S16" s="18">
        <v>328000</v>
      </c>
    </row>
    <row r="17" spans="1:20" ht="15.75" x14ac:dyDescent="0.25">
      <c r="A17" s="2">
        <v>29</v>
      </c>
      <c r="B17">
        <f>G10/5/G4</f>
        <v>1.4620864969729403E-2</v>
      </c>
      <c r="C17">
        <f>S20/5/totalarrests</f>
        <v>2.9720081200844548E-2</v>
      </c>
      <c r="D17" s="19">
        <f t="shared" si="1"/>
        <v>2.0327170288745644</v>
      </c>
      <c r="F17" s="5" t="s">
        <v>14</v>
      </c>
      <c r="G17" s="4">
        <v>7667</v>
      </c>
      <c r="H17" s="12">
        <v>5.0999999999999996</v>
      </c>
      <c r="R17" s="16">
        <v>22</v>
      </c>
      <c r="S17" s="18">
        <v>299145</v>
      </c>
    </row>
    <row r="18" spans="1:20" ht="15.75" x14ac:dyDescent="0.25">
      <c r="A18" s="2">
        <v>30</v>
      </c>
      <c r="B18">
        <f>G11/5/G4</f>
        <v>1.3059504298090109E-2</v>
      </c>
      <c r="C18">
        <f>S21/5/totalarrests</f>
        <v>2.1874550179941145E-2</v>
      </c>
      <c r="D18" s="19">
        <f t="shared" si="1"/>
        <v>1.6749908480936901</v>
      </c>
      <c r="F18" s="5" t="s">
        <v>15</v>
      </c>
      <c r="G18" s="4">
        <v>5672</v>
      </c>
      <c r="H18" s="12">
        <v>3.8</v>
      </c>
      <c r="R18" s="16">
        <v>23</v>
      </c>
      <c r="S18" s="18">
        <v>278913</v>
      </c>
    </row>
    <row r="19" spans="1:20" ht="15.75" x14ac:dyDescent="0.25">
      <c r="A19" s="2">
        <v>31</v>
      </c>
      <c r="B19">
        <f>G11/5/G4</f>
        <v>1.3059504298090109E-2</v>
      </c>
      <c r="C19">
        <f>S21/5/totalarrests</f>
        <v>2.1874550179941145E-2</v>
      </c>
      <c r="D19" s="19">
        <f t="shared" si="1"/>
        <v>1.6749908480936901</v>
      </c>
      <c r="F19" s="5" t="s">
        <v>16</v>
      </c>
      <c r="G19" s="4">
        <v>4063</v>
      </c>
      <c r="H19" s="12">
        <v>2.7</v>
      </c>
      <c r="R19" s="16">
        <v>24</v>
      </c>
      <c r="S19" s="18">
        <v>265981</v>
      </c>
    </row>
    <row r="20" spans="1:20" ht="15.75" x14ac:dyDescent="0.25">
      <c r="A20" s="2">
        <v>32</v>
      </c>
      <c r="B20">
        <f>G11/5/G4</f>
        <v>1.3059504298090109E-2</v>
      </c>
      <c r="C20">
        <f>S21/5/totalarrests</f>
        <v>2.1874550179941145E-2</v>
      </c>
      <c r="D20" s="19">
        <f t="shared" si="1"/>
        <v>1.6749908480936901</v>
      </c>
      <c r="F20" s="5" t="s">
        <v>17</v>
      </c>
      <c r="G20" s="4">
        <v>3020</v>
      </c>
      <c r="H20" s="12">
        <v>2</v>
      </c>
      <c r="R20" s="16" t="s">
        <v>39</v>
      </c>
      <c r="S20" s="18">
        <v>1132499</v>
      </c>
    </row>
    <row r="21" spans="1:20" ht="15.75" x14ac:dyDescent="0.25">
      <c r="A21" s="2">
        <v>33</v>
      </c>
      <c r="B21">
        <f>G11/5/G4</f>
        <v>1.3059504298090109E-2</v>
      </c>
      <c r="C21">
        <f>S21/5/totalarrests</f>
        <v>2.1874550179941145E-2</v>
      </c>
      <c r="D21" s="19">
        <f t="shared" si="1"/>
        <v>1.6749908480936901</v>
      </c>
      <c r="F21" s="5" t="s">
        <v>18</v>
      </c>
      <c r="G21" s="4">
        <v>2408</v>
      </c>
      <c r="H21" s="12">
        <v>1.6</v>
      </c>
      <c r="R21" s="16" t="s">
        <v>40</v>
      </c>
      <c r="S21" s="18">
        <v>833541</v>
      </c>
    </row>
    <row r="22" spans="1:20" ht="15.75" x14ac:dyDescent="0.25">
      <c r="A22" s="2">
        <v>34</v>
      </c>
      <c r="B22">
        <f>G11/5/G4</f>
        <v>1.3059504298090109E-2</v>
      </c>
      <c r="C22">
        <f>S21/5/totalarrests</f>
        <v>2.1874550179941145E-2</v>
      </c>
      <c r="D22" s="19">
        <f t="shared" si="1"/>
        <v>1.6749908480936901</v>
      </c>
      <c r="F22" s="6" t="s">
        <v>19</v>
      </c>
      <c r="G22" s="4">
        <v>1631</v>
      </c>
      <c r="H22" s="12">
        <v>1.1000000000000001</v>
      </c>
      <c r="R22" s="16" t="s">
        <v>41</v>
      </c>
      <c r="S22" s="18">
        <v>638963</v>
      </c>
    </row>
    <row r="23" spans="1:20" ht="15.75" x14ac:dyDescent="0.25">
      <c r="A23" s="2">
        <v>35</v>
      </c>
      <c r="B23">
        <f>G12/5/G4</f>
        <v>1.324815198849383E-2</v>
      </c>
      <c r="C23">
        <f>S22/5/totalarrests</f>
        <v>1.6768255198755352E-2</v>
      </c>
      <c r="D23" s="19">
        <f t="shared" si="1"/>
        <v>1.2657052254019105</v>
      </c>
      <c r="F23" s="6"/>
      <c r="G23" s="4" t="s">
        <v>26</v>
      </c>
      <c r="H23" s="12" t="s">
        <v>26</v>
      </c>
      <c r="R23" s="16" t="s">
        <v>42</v>
      </c>
      <c r="S23" s="18">
        <v>586323</v>
      </c>
    </row>
    <row r="24" spans="1:20" ht="15.75" x14ac:dyDescent="0.25">
      <c r="A24" s="2">
        <v>36</v>
      </c>
      <c r="B24">
        <f>G12/5/G4</f>
        <v>1.324815198849383E-2</v>
      </c>
      <c r="C24">
        <f>S22/5/totalarrests</f>
        <v>1.6768255198755352E-2</v>
      </c>
      <c r="D24" s="19">
        <f t="shared" si="1"/>
        <v>1.2657052254019105</v>
      </c>
      <c r="F24" s="6" t="s">
        <v>27</v>
      </c>
      <c r="G24" s="4">
        <v>31757</v>
      </c>
      <c r="H24" s="12">
        <v>21.2</v>
      </c>
      <c r="R24" s="16" t="s">
        <v>43</v>
      </c>
      <c r="S24" s="18">
        <v>542098</v>
      </c>
    </row>
    <row r="25" spans="1:20" ht="15.75" x14ac:dyDescent="0.25">
      <c r="A25" s="2">
        <v>37</v>
      </c>
      <c r="B25">
        <f>G12/5/G4</f>
        <v>1.324815198849383E-2</v>
      </c>
      <c r="C25">
        <f>S22/5/totalarrests</f>
        <v>1.6768255198755352E-2</v>
      </c>
      <c r="D25" s="19">
        <f t="shared" si="1"/>
        <v>1.2657052254019105</v>
      </c>
      <c r="F25" s="6" t="s">
        <v>28</v>
      </c>
      <c r="G25" s="4">
        <v>6566</v>
      </c>
      <c r="H25" s="12">
        <v>4.4000000000000004</v>
      </c>
      <c r="R25" s="16" t="s">
        <v>44</v>
      </c>
      <c r="S25" s="18">
        <v>378374</v>
      </c>
    </row>
    <row r="26" spans="1:20" ht="15.75" x14ac:dyDescent="0.25">
      <c r="A26" s="2">
        <v>38</v>
      </c>
      <c r="B26">
        <f>G12/5/G4</f>
        <v>1.324815198849383E-2</v>
      </c>
      <c r="C26">
        <f>S22/5/totalarrests</f>
        <v>1.6768255198755352E-2</v>
      </c>
      <c r="D26" s="19">
        <f t="shared" si="1"/>
        <v>1.2657052254019105</v>
      </c>
      <c r="F26" s="6" t="s">
        <v>29</v>
      </c>
      <c r="G26" s="4">
        <v>6365</v>
      </c>
      <c r="H26" s="12">
        <v>4.3</v>
      </c>
      <c r="R26" s="16" t="s">
        <v>45</v>
      </c>
      <c r="S26" s="18">
        <v>197119</v>
      </c>
    </row>
    <row r="27" spans="1:20" ht="15.75" x14ac:dyDescent="0.25">
      <c r="A27" s="2">
        <v>39</v>
      </c>
      <c r="B27">
        <f>G12/5/G4</f>
        <v>1.324815198849383E-2</v>
      </c>
      <c r="C27">
        <f>S22/5/totalarrests</f>
        <v>1.6768255198755352E-2</v>
      </c>
      <c r="D27" s="19">
        <f t="shared" si="1"/>
        <v>1.2657052254019105</v>
      </c>
      <c r="F27" s="6" t="s">
        <v>30</v>
      </c>
      <c r="G27" s="4">
        <v>49236</v>
      </c>
      <c r="H27" s="12">
        <v>32.9</v>
      </c>
      <c r="R27" s="16" t="s">
        <v>46</v>
      </c>
      <c r="S27" s="18">
        <v>88986</v>
      </c>
      <c r="T27" s="5"/>
    </row>
    <row r="28" spans="1:20" ht="15.75" x14ac:dyDescent="0.25">
      <c r="A28" s="2">
        <v>40</v>
      </c>
      <c r="B28">
        <f>G13/5/G4</f>
        <v>1.3609392246713719E-2</v>
      </c>
      <c r="C28">
        <f>S23/5/totalarrests</f>
        <v>1.538682786468048E-2</v>
      </c>
      <c r="D28" s="19">
        <f t="shared" si="1"/>
        <v>1.1306035997600086</v>
      </c>
      <c r="F28" s="6" t="s">
        <v>31</v>
      </c>
      <c r="G28" s="4">
        <v>38768</v>
      </c>
      <c r="H28" s="12">
        <v>25.9</v>
      </c>
      <c r="R28" s="16" t="s">
        <v>53</v>
      </c>
      <c r="S28" s="18">
        <v>61476</v>
      </c>
      <c r="T28" s="5"/>
    </row>
    <row r="29" spans="1:20" x14ac:dyDescent="0.25">
      <c r="A29" s="2">
        <v>41</v>
      </c>
      <c r="B29">
        <f>G13/5/G4</f>
        <v>1.3609392246713719E-2</v>
      </c>
      <c r="C29">
        <f>S23/5/totalarrests</f>
        <v>1.538682786468048E-2</v>
      </c>
      <c r="D29" s="19">
        <f t="shared" si="1"/>
        <v>1.1306035997600086</v>
      </c>
      <c r="F29" s="6" t="s">
        <v>32</v>
      </c>
      <c r="G29" s="4">
        <v>16793</v>
      </c>
      <c r="H29" s="12">
        <v>11.2</v>
      </c>
      <c r="T29" s="5"/>
    </row>
    <row r="30" spans="1:20" x14ac:dyDescent="0.25">
      <c r="A30" s="2">
        <v>42</v>
      </c>
      <c r="B30">
        <f>G13/5/G4</f>
        <v>1.3609392246713719E-2</v>
      </c>
      <c r="C30">
        <f>S23/5/totalarrests</f>
        <v>1.538682786468048E-2</v>
      </c>
      <c r="D30" s="19">
        <f t="shared" si="1"/>
        <v>1.1306035997600086</v>
      </c>
      <c r="F30" s="6"/>
      <c r="G30" s="4"/>
      <c r="H30" s="12"/>
      <c r="T30" s="5"/>
    </row>
    <row r="31" spans="1:20" x14ac:dyDescent="0.25">
      <c r="A31" s="2">
        <v>43</v>
      </c>
      <c r="B31">
        <f>G13/5/G4</f>
        <v>1.3609392246713719E-2</v>
      </c>
      <c r="C31">
        <f>S23/5/totalarrests</f>
        <v>1.538682786468048E-2</v>
      </c>
      <c r="D31" s="19">
        <f t="shared" si="1"/>
        <v>1.1306035997600086</v>
      </c>
      <c r="F31" s="6" t="s">
        <v>33</v>
      </c>
      <c r="G31" s="13">
        <v>35.450000000000003</v>
      </c>
      <c r="H31" s="14" t="s">
        <v>34</v>
      </c>
    </row>
    <row r="32" spans="1:20" x14ac:dyDescent="0.25">
      <c r="A32" s="2">
        <v>44</v>
      </c>
      <c r="B32">
        <f>G13/5/G4</f>
        <v>1.3609392246713719E-2</v>
      </c>
      <c r="C32">
        <f>S23/5/totalarrests</f>
        <v>1.538682786468048E-2</v>
      </c>
      <c r="D32" s="19">
        <f t="shared" si="1"/>
        <v>1.1306035997600086</v>
      </c>
    </row>
    <row r="33" spans="1:6" x14ac:dyDescent="0.25">
      <c r="A33" s="2">
        <v>45</v>
      </c>
      <c r="B33">
        <f>G14/5/G4</f>
        <v>1.4840284978425929E-2</v>
      </c>
      <c r="C33">
        <f>S24/5/totalarrests</f>
        <v>1.4226234706446036E-2</v>
      </c>
      <c r="D33" s="19">
        <f t="shared" si="1"/>
        <v>0.95862274391141622</v>
      </c>
      <c r="F33" s="22" t="s">
        <v>35</v>
      </c>
    </row>
    <row r="34" spans="1:6" x14ac:dyDescent="0.25">
      <c r="A34" s="2">
        <v>46</v>
      </c>
      <c r="B34">
        <f>G14/5/G4</f>
        <v>1.4840284978425929E-2</v>
      </c>
      <c r="C34">
        <f>S24/5/totalarrests</f>
        <v>1.4226234706446036E-2</v>
      </c>
      <c r="D34" s="19">
        <f t="shared" si="1"/>
        <v>0.95862274391141622</v>
      </c>
      <c r="F34" t="s">
        <v>58</v>
      </c>
    </row>
    <row r="35" spans="1:6" x14ac:dyDescent="0.25">
      <c r="A35" s="2">
        <v>47</v>
      </c>
      <c r="B35">
        <f>G14/5/G4</f>
        <v>1.4840284978425929E-2</v>
      </c>
      <c r="C35">
        <f>S24/5/totalarrests</f>
        <v>1.4226234706446036E-2</v>
      </c>
      <c r="D35" s="19">
        <f t="shared" si="1"/>
        <v>0.95862274391141622</v>
      </c>
    </row>
    <row r="36" spans="1:6" x14ac:dyDescent="0.25">
      <c r="A36" s="2">
        <v>48</v>
      </c>
      <c r="B36">
        <f>G14/5/G4</f>
        <v>1.4840284978425929E-2</v>
      </c>
      <c r="C36">
        <f>S24/5/totalarrests</f>
        <v>1.4226234706446036E-2</v>
      </c>
      <c r="D36" s="19">
        <f t="shared" si="1"/>
        <v>0.95862274391141622</v>
      </c>
    </row>
    <row r="37" spans="1:6" x14ac:dyDescent="0.25">
      <c r="A37" s="2">
        <v>49</v>
      </c>
      <c r="B37">
        <f>G14/5/G4</f>
        <v>1.4840284978425929E-2</v>
      </c>
      <c r="C37">
        <f>S24/5/totalarrests</f>
        <v>1.4226234706446036E-2</v>
      </c>
      <c r="D37" s="19">
        <f t="shared" si="1"/>
        <v>0.95862274391141622</v>
      </c>
    </row>
    <row r="38" spans="1:6" x14ac:dyDescent="0.25">
      <c r="A38" s="2">
        <v>50</v>
      </c>
      <c r="B38">
        <f>G15/5/G4</f>
        <v>1.4305114225507577E-2</v>
      </c>
      <c r="C38">
        <f>S25/5/totalarrests</f>
        <v>9.9296387937546585E-3</v>
      </c>
      <c r="D38" s="19">
        <f t="shared" si="1"/>
        <v>0.69413208711392393</v>
      </c>
    </row>
    <row r="39" spans="1:6" x14ac:dyDescent="0.25">
      <c r="A39" s="2">
        <v>51</v>
      </c>
      <c r="B39">
        <f>G15/5/G4</f>
        <v>1.4305114225507577E-2</v>
      </c>
      <c r="C39">
        <f>S25/5/totalarrests</f>
        <v>9.9296387937546585E-3</v>
      </c>
      <c r="D39" s="19">
        <f t="shared" si="1"/>
        <v>0.69413208711392393</v>
      </c>
    </row>
    <row r="40" spans="1:6" x14ac:dyDescent="0.25">
      <c r="A40" s="2">
        <v>52</v>
      </c>
      <c r="B40">
        <f>G15/5/G4</f>
        <v>1.4305114225507577E-2</v>
      </c>
      <c r="C40">
        <f>S25/5/totalarrests</f>
        <v>9.9296387937546585E-3</v>
      </c>
      <c r="D40" s="19">
        <f t="shared" si="1"/>
        <v>0.69413208711392393</v>
      </c>
    </row>
    <row r="41" spans="1:6" x14ac:dyDescent="0.25">
      <c r="A41" s="2">
        <v>53</v>
      </c>
      <c r="B41">
        <f>G15/5/G4</f>
        <v>1.4305114225507577E-2</v>
      </c>
      <c r="C41">
        <f>S25/5/totalarrests</f>
        <v>9.9296387937546585E-3</v>
      </c>
      <c r="D41" s="19">
        <f t="shared" si="1"/>
        <v>0.69413208711392393</v>
      </c>
    </row>
    <row r="42" spans="1:6" x14ac:dyDescent="0.25">
      <c r="A42" s="2">
        <v>54</v>
      </c>
      <c r="B42">
        <f>G15/5/G4</f>
        <v>1.4305114225507577E-2</v>
      </c>
      <c r="C42">
        <f>S25/5/totalarrests</f>
        <v>9.9296387937546585E-3</v>
      </c>
      <c r="D42" s="19">
        <f t="shared" si="1"/>
        <v>0.69413208711392393</v>
      </c>
    </row>
    <row r="43" spans="1:6" x14ac:dyDescent="0.25">
      <c r="A43" s="2">
        <v>55</v>
      </c>
      <c r="B43">
        <f>G16/5/G4</f>
        <v>1.2466802689233033E-2</v>
      </c>
      <c r="C43">
        <f>S26/5/totalarrests</f>
        <v>5.1729782421258445E-3</v>
      </c>
      <c r="D43" s="19">
        <f t="shared" si="1"/>
        <v>0.41494025140812507</v>
      </c>
    </row>
    <row r="44" spans="1:6" x14ac:dyDescent="0.25">
      <c r="A44" s="2">
        <v>56</v>
      </c>
      <c r="B44">
        <f>G16/5/G4</f>
        <v>1.2466802689233033E-2</v>
      </c>
      <c r="C44">
        <f>S26/5/totalarrests</f>
        <v>5.1729782421258445E-3</v>
      </c>
      <c r="D44" s="19">
        <f t="shared" si="1"/>
        <v>0.41494025140812507</v>
      </c>
    </row>
    <row r="45" spans="1:6" x14ac:dyDescent="0.25">
      <c r="A45" s="2">
        <v>57</v>
      </c>
      <c r="B45">
        <f>G16/5/G4</f>
        <v>1.2466802689233033E-2</v>
      </c>
      <c r="C45">
        <f>S26/5/totalarrests</f>
        <v>5.1729782421258445E-3</v>
      </c>
      <c r="D45" s="19">
        <f t="shared" si="1"/>
        <v>0.41494025140812507</v>
      </c>
    </row>
    <row r="46" spans="1:6" x14ac:dyDescent="0.25">
      <c r="A46" s="2">
        <v>58</v>
      </c>
      <c r="B46">
        <f>G16/5/G4</f>
        <v>1.2466802689233033E-2</v>
      </c>
      <c r="C46">
        <f>S26/5/totalarrests</f>
        <v>5.1729782421258445E-3</v>
      </c>
      <c r="D46" s="19">
        <f t="shared" si="1"/>
        <v>0.41494025140812507</v>
      </c>
    </row>
    <row r="47" spans="1:6" x14ac:dyDescent="0.25">
      <c r="A47" s="2">
        <v>59</v>
      </c>
      <c r="B47">
        <f>G16/5/G4</f>
        <v>1.2466802689233033E-2</v>
      </c>
      <c r="C47">
        <f>S26/5/totalarrests</f>
        <v>5.1729782421258445E-3</v>
      </c>
      <c r="D47" s="19">
        <f t="shared" si="1"/>
        <v>0.41494025140812507</v>
      </c>
    </row>
    <row r="48" spans="1:6" x14ac:dyDescent="0.25">
      <c r="A48" s="2">
        <v>60</v>
      </c>
      <c r="B48">
        <f>G17/5/G4</f>
        <v>1.0257885406562531E-2</v>
      </c>
      <c r="C48">
        <f>S27/5/totalarrests</f>
        <v>2.3352525218462471E-3</v>
      </c>
      <c r="D48" s="19">
        <f t="shared" si="1"/>
        <v>0.22765437800194746</v>
      </c>
    </row>
    <row r="49" spans="1:4" x14ac:dyDescent="0.25">
      <c r="A49" s="2">
        <v>61</v>
      </c>
      <c r="B49">
        <f>G17/5/G4</f>
        <v>1.0257885406562531E-2</v>
      </c>
      <c r="C49">
        <f>S27/5/totalarrests</f>
        <v>2.3352525218462471E-3</v>
      </c>
      <c r="D49" s="19">
        <f t="shared" si="1"/>
        <v>0.22765437800194746</v>
      </c>
    </row>
    <row r="50" spans="1:4" x14ac:dyDescent="0.25">
      <c r="A50" s="2">
        <v>62</v>
      </c>
      <c r="B50">
        <f>G17/5/G4</f>
        <v>1.0257885406562531E-2</v>
      </c>
      <c r="C50">
        <f>S27/5/totalarrests</f>
        <v>2.3352525218462471E-3</v>
      </c>
      <c r="D50" s="19">
        <f t="shared" si="1"/>
        <v>0.22765437800194746</v>
      </c>
    </row>
    <row r="51" spans="1:4" x14ac:dyDescent="0.25">
      <c r="A51" s="2">
        <v>63</v>
      </c>
      <c r="B51">
        <f>G17/5/G4</f>
        <v>1.0257885406562531E-2</v>
      </c>
      <c r="C51">
        <f>S27/5/totalarrests</f>
        <v>2.3352525218462471E-3</v>
      </c>
      <c r="D51" s="19">
        <f t="shared" si="1"/>
        <v>0.22765437800194746</v>
      </c>
    </row>
    <row r="52" spans="1:4" x14ac:dyDescent="0.25">
      <c r="A52" s="2">
        <v>64</v>
      </c>
      <c r="B52">
        <f>G17/5/G4</f>
        <v>1.0257885406562531E-2</v>
      </c>
      <c r="C52">
        <f>S27/5/totalarrests</f>
        <v>2.3352525218462471E-3</v>
      </c>
      <c r="D52" s="19">
        <f t="shared" si="1"/>
        <v>0.22765437800194746</v>
      </c>
    </row>
    <row r="53" spans="1:4" x14ac:dyDescent="0.25">
      <c r="A53" s="2">
        <v>65</v>
      </c>
      <c r="D53" s="19">
        <f>(S28/G29)/(S3/G4)</f>
        <v>7.1805398790926414E-2</v>
      </c>
    </row>
    <row r="54" spans="1:4" x14ac:dyDescent="0.25">
      <c r="A54" s="2">
        <v>66</v>
      </c>
      <c r="D54" s="19">
        <f>(S28/G29)/(S3/G4)</f>
        <v>7.1805398790926414E-2</v>
      </c>
    </row>
    <row r="55" spans="1:4" x14ac:dyDescent="0.25">
      <c r="A55" s="2">
        <v>67</v>
      </c>
      <c r="D55" s="19">
        <f>(S28/G29)/(S3/G4)</f>
        <v>7.1805398790926414E-2</v>
      </c>
    </row>
    <row r="56" spans="1:4" x14ac:dyDescent="0.25">
      <c r="A56" s="2">
        <v>68</v>
      </c>
      <c r="D56" s="19">
        <f>(S28/G29)/(S3/G4)</f>
        <v>7.1805398790926414E-2</v>
      </c>
    </row>
    <row r="57" spans="1:4" x14ac:dyDescent="0.25">
      <c r="A57" s="2">
        <v>69</v>
      </c>
      <c r="D57" s="19">
        <f>(S28/G29)/(S3/G4)</f>
        <v>7.1805398790926414E-2</v>
      </c>
    </row>
    <row r="58" spans="1:4" x14ac:dyDescent="0.25">
      <c r="A58" s="2">
        <v>70</v>
      </c>
      <c r="D58" s="19">
        <f>(S28/G29)/(S3/G4)</f>
        <v>7.1805398790926414E-2</v>
      </c>
    </row>
    <row r="59" spans="1:4" x14ac:dyDescent="0.25">
      <c r="A59" s="2">
        <v>71</v>
      </c>
      <c r="D59" s="19">
        <f>(S28/G29)/(S3/G4)</f>
        <v>7.1805398790926414E-2</v>
      </c>
    </row>
    <row r="60" spans="1:4" x14ac:dyDescent="0.25">
      <c r="A60" s="2">
        <v>72</v>
      </c>
      <c r="D60" s="19">
        <f>(S28/G29)/(S3/G4)</f>
        <v>7.1805398790926414E-2</v>
      </c>
    </row>
    <row r="61" spans="1:4" x14ac:dyDescent="0.25">
      <c r="A61" s="2">
        <v>73</v>
      </c>
      <c r="D61" s="19">
        <f>(S28/G29)/(S3/G4)</f>
        <v>7.1805398790926414E-2</v>
      </c>
    </row>
    <row r="62" spans="1:4" x14ac:dyDescent="0.25">
      <c r="A62" s="2">
        <v>74</v>
      </c>
      <c r="D62" s="19">
        <f>(S28/G29)/(S3/G4)</f>
        <v>7.1805398790926414E-2</v>
      </c>
    </row>
    <row r="63" spans="1:4" x14ac:dyDescent="0.25">
      <c r="A63" s="2">
        <v>75</v>
      </c>
      <c r="D63" s="19">
        <f>(S28/G29)/(S3/G4)</f>
        <v>7.1805398790926414E-2</v>
      </c>
    </row>
    <row r="64" spans="1:4" x14ac:dyDescent="0.25">
      <c r="A64" s="2">
        <v>76</v>
      </c>
      <c r="D64" s="19">
        <f>(S28/G29)/(S3/G4)</f>
        <v>7.1805398790926414E-2</v>
      </c>
    </row>
    <row r="65" spans="1:4" x14ac:dyDescent="0.25">
      <c r="A65" s="2">
        <v>77</v>
      </c>
      <c r="D65" s="19">
        <f>(S28/G29)/(S3/G4)</f>
        <v>7.1805398790926414E-2</v>
      </c>
    </row>
    <row r="66" spans="1:4" x14ac:dyDescent="0.25">
      <c r="A66" s="2">
        <v>78</v>
      </c>
      <c r="D66" s="19">
        <f>(S28/G29)/(S3/G4)</f>
        <v>7.1805398790926414E-2</v>
      </c>
    </row>
    <row r="67" spans="1:4" x14ac:dyDescent="0.25">
      <c r="A67" s="2">
        <v>79</v>
      </c>
      <c r="D67" s="19">
        <f>(S28/G29)/(S3/G4)</f>
        <v>7.1805398790926414E-2</v>
      </c>
    </row>
    <row r="68" spans="1:4" x14ac:dyDescent="0.25">
      <c r="A68" s="2">
        <v>80</v>
      </c>
      <c r="D68" s="19">
        <f>(S28/G29)/(S3/G4)</f>
        <v>7.1805398790926414E-2</v>
      </c>
    </row>
    <row r="69" spans="1:4" x14ac:dyDescent="0.25">
      <c r="A69" s="2">
        <v>81</v>
      </c>
      <c r="D69" s="19">
        <f>(S28/G29)/(S3/G4)</f>
        <v>7.1805398790926414E-2</v>
      </c>
    </row>
    <row r="70" spans="1:4" x14ac:dyDescent="0.25">
      <c r="A70" s="2">
        <v>82</v>
      </c>
      <c r="D70" s="19">
        <f>(S28/G29)/(S3/G4)</f>
        <v>7.1805398790926414E-2</v>
      </c>
    </row>
    <row r="71" spans="1:4" x14ac:dyDescent="0.25">
      <c r="A71" s="2">
        <v>83</v>
      </c>
      <c r="D71" s="19">
        <f>(S28/G29)/(S3/G4)</f>
        <v>7.1805398790926414E-2</v>
      </c>
    </row>
    <row r="72" spans="1:4" x14ac:dyDescent="0.25">
      <c r="A72" s="2">
        <v>84</v>
      </c>
      <c r="D72" s="19">
        <f>(S28/G29)/(S3/G4)</f>
        <v>7.1805398790926414E-2</v>
      </c>
    </row>
    <row r="73" spans="1:4" x14ac:dyDescent="0.25">
      <c r="A73" s="2">
        <v>85</v>
      </c>
    </row>
    <row r="74" spans="1:4" x14ac:dyDescent="0.25">
      <c r="A74" s="2">
        <v>86</v>
      </c>
    </row>
    <row r="75" spans="1:4" x14ac:dyDescent="0.25">
      <c r="A75" s="2">
        <v>87</v>
      </c>
    </row>
    <row r="76" spans="1:4" x14ac:dyDescent="0.25">
      <c r="A76" s="2">
        <v>88</v>
      </c>
    </row>
    <row r="77" spans="1:4" x14ac:dyDescent="0.25">
      <c r="A77" s="2">
        <v>89</v>
      </c>
    </row>
    <row r="78" spans="1:4" x14ac:dyDescent="0.25">
      <c r="A78" s="2">
        <v>90</v>
      </c>
    </row>
  </sheetData>
  <mergeCells count="2">
    <mergeCell ref="F2:F3"/>
    <mergeCell ref="G2:H2"/>
  </mergeCells>
  <hyperlinks>
    <hyperlink ref="F33" r:id="rId1"/>
  </hyperlinks>
  <pageMargins left="0.7" right="0.7" top="0.75" bottom="0.75" header="0.3" footer="0.3"/>
  <pageSetup orientation="portrait"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3"/>
  <sheetViews>
    <sheetView workbookViewId="0">
      <selection activeCell="A3" sqref="A3"/>
    </sheetView>
  </sheetViews>
  <sheetFormatPr defaultRowHeight="15" x14ac:dyDescent="0.25"/>
  <cols>
    <col min="1" max="1" width="14.5703125" customWidth="1"/>
  </cols>
  <sheetData>
    <row r="1" spans="1:7" ht="15.75" thickBot="1" x14ac:dyDescent="0.3">
      <c r="A1" s="1" t="s">
        <v>0</v>
      </c>
      <c r="B1" t="s">
        <v>54</v>
      </c>
      <c r="C1" t="s">
        <v>55</v>
      </c>
      <c r="D1" t="s">
        <v>56</v>
      </c>
      <c r="E1" t="s">
        <v>57</v>
      </c>
    </row>
    <row r="2" spans="1:7" ht="15.75" thickBot="1" x14ac:dyDescent="0.3">
      <c r="A2" t="s">
        <v>90</v>
      </c>
      <c r="B2" s="2">
        <f>MetaCrime2!D4*0.93/MetaCrime!O3</f>
        <v>7056.3744217606063</v>
      </c>
      <c r="C2" s="2">
        <f>MetaCrime2!D4*0.93/MetaCrime!O3*MetaCrime!Z3</f>
        <v>24812.360059125607</v>
      </c>
      <c r="D2" s="2">
        <f>MetaCrime2!D4*0.93/MetaCrime!O3*MetaCrime!Z4</f>
        <v>4803.435600355112</v>
      </c>
      <c r="E2" s="2">
        <f>MetaCrime2!D4*0.93/MetaCrime!O3*MetaCrime!Z5</f>
        <v>1851.5693214123905</v>
      </c>
      <c r="G2" s="20"/>
    </row>
    <row r="3" spans="1:7" ht="15.75" thickBot="1" x14ac:dyDescent="0.3">
      <c r="A3" s="2">
        <v>14</v>
      </c>
      <c r="B3" s="2">
        <f>avecrime*MetaMale!D2</f>
        <v>6110.3598464914348</v>
      </c>
      <c r="C3" s="2">
        <f>dropcrime*MetaMale!D2</f>
        <v>21485.88489499977</v>
      </c>
      <c r="D3" s="2">
        <f>hscrime*MetaMale!D2</f>
        <v>4159.4618232140492</v>
      </c>
      <c r="E3" s="2">
        <f>seccrime*MetaMale!D2</f>
        <v>1603.3382241826698</v>
      </c>
      <c r="G3" s="21"/>
    </row>
    <row r="4" spans="1:7" x14ac:dyDescent="0.25">
      <c r="A4" s="2">
        <v>15</v>
      </c>
      <c r="B4" s="2">
        <f>avecrime*MetaMale!D3</f>
        <v>10867.596328569716</v>
      </c>
      <c r="C4" s="2">
        <f>dropcrime*MetaMale!D3</f>
        <v>38213.776220568507</v>
      </c>
      <c r="D4" s="2">
        <f>hscrime*MetaMale!D3</f>
        <v>7397.8215971589043</v>
      </c>
      <c r="E4" s="2">
        <f>seccrime*MetaMale!D3</f>
        <v>2851.6213506784175</v>
      </c>
    </row>
    <row r="5" spans="1:7" x14ac:dyDescent="0.25">
      <c r="A5" s="2">
        <v>16</v>
      </c>
      <c r="B5" s="2">
        <f>avecrime*MetaMale!D4</f>
        <v>14558.736348631666</v>
      </c>
      <c r="C5" s="2">
        <f>dropcrime*MetaMale!D4</f>
        <v>51192.947921547209</v>
      </c>
      <c r="D5" s="2">
        <f>hscrime*MetaMale!D4</f>
        <v>9910.4651047914358</v>
      </c>
      <c r="E5" s="2">
        <f>seccrime*MetaMale!D4</f>
        <v>3820.1642898269042</v>
      </c>
    </row>
    <row r="6" spans="1:7" x14ac:dyDescent="0.25">
      <c r="A6" s="2">
        <v>17</v>
      </c>
      <c r="B6" s="2">
        <f>avecrime*MetaMale!D5</f>
        <v>17870.961851486878</v>
      </c>
      <c r="C6" s="2">
        <f>dropcrime*MetaMale!D5</f>
        <v>62839.740858217439</v>
      </c>
      <c r="D6" s="2">
        <f>hscrime*MetaMale!D5</f>
        <v>12165.172826614564</v>
      </c>
      <c r="E6" s="2">
        <f>seccrime*MetaMale!D5</f>
        <v>4689.2813122703174</v>
      </c>
    </row>
    <row r="7" spans="1:7" x14ac:dyDescent="0.25">
      <c r="A7" s="2">
        <v>18</v>
      </c>
      <c r="B7" s="2">
        <f>avecrime*MetaMale!D6</f>
        <v>22643.903140984181</v>
      </c>
      <c r="C7" s="2">
        <f>dropcrime*MetaMale!D6</f>
        <v>79622.855066395452</v>
      </c>
      <c r="D7" s="2">
        <f>hscrime*MetaMale!D6</f>
        <v>15414.223222477183</v>
      </c>
      <c r="E7" s="2">
        <f>seccrime*MetaMale!D6</f>
        <v>5941.6853283160972</v>
      </c>
    </row>
    <row r="8" spans="1:7" x14ac:dyDescent="0.25">
      <c r="A8" s="2">
        <v>19</v>
      </c>
      <c r="B8" s="2">
        <f>avecrime*MetaMale!D7</f>
        <v>24028.306615590427</v>
      </c>
      <c r="C8" s="2">
        <f>dropcrime*MetaMale!D7</f>
        <v>84490.839023298933</v>
      </c>
      <c r="D8" s="2">
        <f>hscrime*MetaMale!D7</f>
        <v>16356.618358805534</v>
      </c>
      <c r="E8" s="2">
        <f>seccrime*MetaMale!D7</f>
        <v>6304.9482235123642</v>
      </c>
    </row>
    <row r="9" spans="1:7" x14ac:dyDescent="0.25">
      <c r="A9" s="2">
        <v>20</v>
      </c>
      <c r="B9" s="2">
        <f>avecrime*MetaMale!D8</f>
        <v>23058.208681469649</v>
      </c>
      <c r="C9" s="2">
        <f>dropcrime*MetaMale!D8</f>
        <v>81079.67943973295</v>
      </c>
      <c r="D9" s="2">
        <f>hscrime*MetaMale!D8</f>
        <v>15696.250487988378</v>
      </c>
      <c r="E9" s="2">
        <f>seccrime*MetaMale!D8</f>
        <v>6050.3977325343922</v>
      </c>
    </row>
    <row r="10" spans="1:7" x14ac:dyDescent="0.25">
      <c r="A10" s="2">
        <v>21</v>
      </c>
      <c r="B10" s="2">
        <f>avecrime*MetaMale!D9</f>
        <v>21245.71592811447</v>
      </c>
      <c r="C10" s="2">
        <f>dropcrime*MetaMale!D9</f>
        <v>74706.403290706847</v>
      </c>
      <c r="D10" s="2">
        <f>hscrime*MetaMale!D9</f>
        <v>14462.445179981538</v>
      </c>
      <c r="E10" s="2">
        <f>seccrime*MetaMale!D9</f>
        <v>5574.8056257655735</v>
      </c>
    </row>
    <row r="11" spans="1:7" x14ac:dyDescent="0.25">
      <c r="A11" s="2">
        <v>22</v>
      </c>
      <c r="B11" s="2">
        <f>avecrime*MetaMale!D10</f>
        <v>19376.675888157937</v>
      </c>
      <c r="C11" s="2">
        <f>dropcrime*MetaMale!D10</f>
        <v>68134.289671946652</v>
      </c>
      <c r="D11" s="2">
        <f>hscrime*MetaMale!D10</f>
        <v>13190.146839529199</v>
      </c>
      <c r="E11" s="2">
        <f>seccrime*MetaMale!D10</f>
        <v>5084.3756979257396</v>
      </c>
    </row>
    <row r="12" spans="1:7" x14ac:dyDescent="0.25">
      <c r="A12" s="2">
        <v>23</v>
      </c>
      <c r="B12" s="2">
        <f>avecrime*MetaMale!D11</f>
        <v>18066.177947128635</v>
      </c>
      <c r="C12" s="2">
        <f>dropcrime*MetaMale!D11</f>
        <v>63526.180064088177</v>
      </c>
      <c r="D12" s="2">
        <f>hscrime*MetaMale!D11</f>
        <v>12298.060891720095</v>
      </c>
      <c r="E12" s="2">
        <f>seccrime*MetaMale!D11</f>
        <v>4740.5053704242491</v>
      </c>
    </row>
    <row r="13" spans="1:7" x14ac:dyDescent="0.25">
      <c r="A13" s="2">
        <v>24</v>
      </c>
      <c r="B13" s="2">
        <f>avecrime*MetaMale!D12</f>
        <v>17228.526732548216</v>
      </c>
      <c r="C13" s="2">
        <f>dropcrime*MetaMale!D12</f>
        <v>60580.743456297248</v>
      </c>
      <c r="D13" s="2">
        <f>hscrime*MetaMale!D12</f>
        <v>11727.852534806918</v>
      </c>
      <c r="E13" s="2">
        <f>seccrime*MetaMale!D12</f>
        <v>4520.7084608132709</v>
      </c>
    </row>
    <row r="14" spans="1:7" x14ac:dyDescent="0.25">
      <c r="A14" s="2">
        <v>25</v>
      </c>
      <c r="B14" s="2">
        <f>avecrime*MetaMale!D13</f>
        <v>14343.612449227692</v>
      </c>
      <c r="C14" s="2">
        <f>dropcrime*MetaMale!D13</f>
        <v>50436.506818751717</v>
      </c>
      <c r="D14" s="2">
        <f>hscrime*MetaMale!D13</f>
        <v>9764.0253419441524</v>
      </c>
      <c r="E14" s="2">
        <f>seccrime*MetaMale!D13</f>
        <v>3763.7164897766879</v>
      </c>
    </row>
    <row r="15" spans="1:7" x14ac:dyDescent="0.25">
      <c r="A15" s="2">
        <v>26</v>
      </c>
      <c r="B15" s="2">
        <f>avecrime*MetaMale!D14</f>
        <v>14343.612449227692</v>
      </c>
      <c r="C15" s="2">
        <f>dropcrime*MetaMale!D14</f>
        <v>50436.506818751717</v>
      </c>
      <c r="D15" s="2">
        <f>hscrime*MetaMale!D14</f>
        <v>9764.0253419441524</v>
      </c>
      <c r="E15" s="2">
        <f>seccrime*MetaMale!D14</f>
        <v>3763.7164897766879</v>
      </c>
    </row>
    <row r="16" spans="1:7" x14ac:dyDescent="0.25">
      <c r="A16" s="2">
        <v>27</v>
      </c>
      <c r="B16" s="2">
        <f>avecrime*MetaMale!D15</f>
        <v>14343.612449227692</v>
      </c>
      <c r="C16" s="2">
        <f>dropcrime*MetaMale!D15</f>
        <v>50436.506818751717</v>
      </c>
      <c r="D16" s="2">
        <f>hscrime*MetaMale!D15</f>
        <v>9764.0253419441524</v>
      </c>
      <c r="E16" s="2">
        <f>seccrime*MetaMale!D15</f>
        <v>3763.7164897766879</v>
      </c>
    </row>
    <row r="17" spans="1:5" x14ac:dyDescent="0.25">
      <c r="A17" s="2">
        <v>28</v>
      </c>
      <c r="B17" s="2">
        <f>avecrime*MetaMale!D16</f>
        <v>14343.612449227692</v>
      </c>
      <c r="C17" s="2">
        <f>dropcrime*MetaMale!D16</f>
        <v>50436.506818751717</v>
      </c>
      <c r="D17" s="2">
        <f>hscrime*MetaMale!D16</f>
        <v>9764.0253419441524</v>
      </c>
      <c r="E17" s="2">
        <f>seccrime*MetaMale!D16</f>
        <v>3763.7164897766879</v>
      </c>
    </row>
    <row r="18" spans="1:5" x14ac:dyDescent="0.25">
      <c r="A18" s="2">
        <v>29</v>
      </c>
      <c r="B18" s="2">
        <f>avecrime*MetaMale!D17</f>
        <v>14343.612449227692</v>
      </c>
      <c r="C18" s="2">
        <f>dropcrime*MetaMale!D17</f>
        <v>50436.506818751717</v>
      </c>
      <c r="D18" s="2">
        <f>hscrime*MetaMale!D17</f>
        <v>9764.0253419441524</v>
      </c>
      <c r="E18" s="2">
        <f>seccrime*MetaMale!D17</f>
        <v>3763.7164897766879</v>
      </c>
    </row>
    <row r="19" spans="1:5" x14ac:dyDescent="0.25">
      <c r="A19" s="2">
        <v>30</v>
      </c>
      <c r="B19" s="2">
        <f>avecrime*MetaMale!D18</f>
        <v>11819.36257717142</v>
      </c>
      <c r="C19" s="2">
        <f>dropcrime*MetaMale!D18</f>
        <v>41560.476018640802</v>
      </c>
      <c r="D19" s="2">
        <f>hscrime*MetaMale!D18</f>
        <v>8045.7106700022323</v>
      </c>
      <c r="E19" s="2">
        <f>seccrime*MetaMale!D18</f>
        <v>3101.3616679767983</v>
      </c>
    </row>
    <row r="20" spans="1:5" x14ac:dyDescent="0.25">
      <c r="A20" s="2">
        <v>31</v>
      </c>
      <c r="B20" s="2">
        <f>avecrime*MetaMale!D19</f>
        <v>11819.36257717142</v>
      </c>
      <c r="C20" s="2">
        <f>dropcrime*MetaMale!D19</f>
        <v>41560.476018640802</v>
      </c>
      <c r="D20" s="2">
        <f>hscrime*MetaMale!D19</f>
        <v>8045.7106700022323</v>
      </c>
      <c r="E20" s="2">
        <f>seccrime*MetaMale!D19</f>
        <v>3101.3616679767983</v>
      </c>
    </row>
    <row r="21" spans="1:5" x14ac:dyDescent="0.25">
      <c r="A21" s="2">
        <v>32</v>
      </c>
      <c r="B21" s="2">
        <f>avecrime*MetaMale!D20</f>
        <v>11819.36257717142</v>
      </c>
      <c r="C21" s="2">
        <f>dropcrime*MetaMale!D20</f>
        <v>41560.476018640802</v>
      </c>
      <c r="D21" s="2">
        <f>hscrime*MetaMale!D20</f>
        <v>8045.7106700022323</v>
      </c>
      <c r="E21" s="2">
        <f>seccrime*MetaMale!D20</f>
        <v>3101.3616679767983</v>
      </c>
    </row>
    <row r="22" spans="1:5" x14ac:dyDescent="0.25">
      <c r="A22" s="2">
        <v>33</v>
      </c>
      <c r="B22" s="2">
        <f>avecrime*MetaMale!D21</f>
        <v>11819.36257717142</v>
      </c>
      <c r="C22" s="2">
        <f>dropcrime*MetaMale!D21</f>
        <v>41560.476018640802</v>
      </c>
      <c r="D22" s="2">
        <f>hscrime*MetaMale!D21</f>
        <v>8045.7106700022323</v>
      </c>
      <c r="E22" s="2">
        <f>seccrime*MetaMale!D21</f>
        <v>3101.3616679767983</v>
      </c>
    </row>
    <row r="23" spans="1:5" x14ac:dyDescent="0.25">
      <c r="A23" s="2">
        <v>34</v>
      </c>
      <c r="B23" s="2">
        <f>avecrime*MetaMale!D22</f>
        <v>11819.36257717142</v>
      </c>
      <c r="C23" s="2">
        <f>dropcrime*MetaMale!D22</f>
        <v>41560.476018640802</v>
      </c>
      <c r="D23" s="2">
        <f>hscrime*MetaMale!D22</f>
        <v>8045.7106700022323</v>
      </c>
      <c r="E23" s="2">
        <f>seccrime*MetaMale!D22</f>
        <v>3101.3616679767983</v>
      </c>
    </row>
    <row r="24" spans="1:5" x14ac:dyDescent="0.25">
      <c r="A24" s="2">
        <v>35</v>
      </c>
      <c r="B24" s="2">
        <f>avecrime*MetaMale!D23</f>
        <v>8931.2899780147836</v>
      </c>
      <c r="C24" s="2">
        <f>dropcrime*MetaMale!D23</f>
        <v>31405.13378138894</v>
      </c>
      <c r="D24" s="2">
        <f>hscrime*MetaMale!D23</f>
        <v>6079.7335392510286</v>
      </c>
      <c r="E24" s="2">
        <f>seccrime*MetaMale!D23</f>
        <v>2343.5409653055322</v>
      </c>
    </row>
    <row r="25" spans="1:5" x14ac:dyDescent="0.25">
      <c r="A25" s="2">
        <v>36</v>
      </c>
      <c r="B25" s="2">
        <f>avecrime*MetaMale!D24</f>
        <v>8931.2899780147836</v>
      </c>
      <c r="C25" s="2">
        <f>dropcrime*MetaMale!D24</f>
        <v>31405.13378138894</v>
      </c>
      <c r="D25" s="2">
        <f>hscrime*MetaMale!D24</f>
        <v>6079.7335392510286</v>
      </c>
      <c r="E25" s="2">
        <f>seccrime*MetaMale!D24</f>
        <v>2343.5409653055322</v>
      </c>
    </row>
    <row r="26" spans="1:5" x14ac:dyDescent="0.25">
      <c r="A26" s="2">
        <v>37</v>
      </c>
      <c r="B26" s="2">
        <f>avecrime*MetaMale!D25</f>
        <v>8931.2899780147836</v>
      </c>
      <c r="C26" s="2">
        <f>dropcrime*MetaMale!D25</f>
        <v>31405.13378138894</v>
      </c>
      <c r="D26" s="2">
        <f>hscrime*MetaMale!D25</f>
        <v>6079.7335392510286</v>
      </c>
      <c r="E26" s="2">
        <f>seccrime*MetaMale!D25</f>
        <v>2343.5409653055322</v>
      </c>
    </row>
    <row r="27" spans="1:5" x14ac:dyDescent="0.25">
      <c r="A27" s="2">
        <v>38</v>
      </c>
      <c r="B27" s="2">
        <f>avecrime*MetaMale!D26</f>
        <v>8931.2899780147836</v>
      </c>
      <c r="C27" s="2">
        <f>dropcrime*MetaMale!D26</f>
        <v>31405.13378138894</v>
      </c>
      <c r="D27" s="2">
        <f>hscrime*MetaMale!D26</f>
        <v>6079.7335392510286</v>
      </c>
      <c r="E27" s="2">
        <f>seccrime*MetaMale!D26</f>
        <v>2343.5409653055322</v>
      </c>
    </row>
    <row r="28" spans="1:5" x14ac:dyDescent="0.25">
      <c r="A28" s="2">
        <v>39</v>
      </c>
      <c r="B28" s="2">
        <f>avecrime*MetaMale!D27</f>
        <v>8931.2899780147836</v>
      </c>
      <c r="C28" s="2">
        <f>dropcrime*MetaMale!D27</f>
        <v>31405.13378138894</v>
      </c>
      <c r="D28" s="2">
        <f>hscrime*MetaMale!D27</f>
        <v>6079.7335392510286</v>
      </c>
      <c r="E28" s="2">
        <f>seccrime*MetaMale!D27</f>
        <v>2343.5409653055322</v>
      </c>
    </row>
    <row r="29" spans="1:5" x14ac:dyDescent="0.25">
      <c r="A29" s="2">
        <v>40</v>
      </c>
      <c r="B29" s="2">
        <f>avecrime*MetaMale!D28</f>
        <v>7977.9623224969901</v>
      </c>
      <c r="C29" s="2">
        <f>dropcrime*MetaMale!D28</f>
        <v>28052.94360138887</v>
      </c>
      <c r="D29" s="2">
        <f>hscrime*MetaMale!D28</f>
        <v>5430.7815809768672</v>
      </c>
      <c r="E29" s="2">
        <f>seccrime*MetaMale!D28</f>
        <v>2093.3909399940449</v>
      </c>
    </row>
    <row r="30" spans="1:5" x14ac:dyDescent="0.25">
      <c r="A30" s="2">
        <v>41</v>
      </c>
      <c r="B30" s="2">
        <f>avecrime*MetaMale!D29</f>
        <v>7977.9623224969901</v>
      </c>
      <c r="C30" s="2">
        <f>dropcrime*MetaMale!D29</f>
        <v>28052.94360138887</v>
      </c>
      <c r="D30" s="2">
        <f>hscrime*MetaMale!D29</f>
        <v>5430.7815809768672</v>
      </c>
      <c r="E30" s="2">
        <f>seccrime*MetaMale!D29</f>
        <v>2093.3909399940449</v>
      </c>
    </row>
    <row r="31" spans="1:5" x14ac:dyDescent="0.25">
      <c r="A31" s="2">
        <v>42</v>
      </c>
      <c r="B31" s="2">
        <f>avecrime*MetaMale!D30</f>
        <v>7977.9623224969901</v>
      </c>
      <c r="C31" s="2">
        <f>dropcrime*MetaMale!D30</f>
        <v>28052.94360138887</v>
      </c>
      <c r="D31" s="2">
        <f>hscrime*MetaMale!D30</f>
        <v>5430.7815809768672</v>
      </c>
      <c r="E31" s="2">
        <f>seccrime*MetaMale!D30</f>
        <v>2093.3909399940449</v>
      </c>
    </row>
    <row r="32" spans="1:5" x14ac:dyDescent="0.25">
      <c r="A32" s="2">
        <v>43</v>
      </c>
      <c r="B32" s="2">
        <f>avecrime*MetaMale!D31</f>
        <v>7977.9623224969901</v>
      </c>
      <c r="C32" s="2">
        <f>dropcrime*MetaMale!D31</f>
        <v>28052.94360138887</v>
      </c>
      <c r="D32" s="2">
        <f>hscrime*MetaMale!D31</f>
        <v>5430.7815809768672</v>
      </c>
      <c r="E32" s="2">
        <f>seccrime*MetaMale!D31</f>
        <v>2093.3909399940449</v>
      </c>
    </row>
    <row r="33" spans="1:5" x14ac:dyDescent="0.25">
      <c r="A33" s="2">
        <v>44</v>
      </c>
      <c r="B33" s="2">
        <f>avecrime*MetaMale!D32</f>
        <v>7977.9623224969901</v>
      </c>
      <c r="C33" s="2">
        <f>dropcrime*MetaMale!D32</f>
        <v>28052.94360138887</v>
      </c>
      <c r="D33" s="2">
        <f>hscrime*MetaMale!D32</f>
        <v>5430.7815809768672</v>
      </c>
      <c r="E33" s="2">
        <f>seccrime*MetaMale!D32</f>
        <v>2093.3909399940449</v>
      </c>
    </row>
    <row r="34" spans="1:5" x14ac:dyDescent="0.25">
      <c r="A34" s="2">
        <v>45</v>
      </c>
      <c r="B34" s="2">
        <f>avecrime*MetaMale!D33</f>
        <v>6764.4010102544853</v>
      </c>
      <c r="C34" s="2">
        <f>dropcrime*MetaMale!D33</f>
        <v>23785.69268279702</v>
      </c>
      <c r="D34" s="2">
        <f>hscrime*MetaMale!D33</f>
        <v>4604.6826154141982</v>
      </c>
      <c r="E34" s="2">
        <f>seccrime*MetaMale!D33</f>
        <v>1774.9564634345447</v>
      </c>
    </row>
    <row r="35" spans="1:5" x14ac:dyDescent="0.25">
      <c r="A35" s="2">
        <v>46</v>
      </c>
      <c r="B35" s="2">
        <f>avecrime*MetaMale!D34</f>
        <v>6764.4010102544853</v>
      </c>
      <c r="C35" s="2">
        <f>dropcrime*MetaMale!D34</f>
        <v>23785.69268279702</v>
      </c>
      <c r="D35" s="2">
        <f>hscrime*MetaMale!D34</f>
        <v>4604.6826154141982</v>
      </c>
      <c r="E35" s="2">
        <f>seccrime*MetaMale!D34</f>
        <v>1774.9564634345447</v>
      </c>
    </row>
    <row r="36" spans="1:5" x14ac:dyDescent="0.25">
      <c r="A36" s="2">
        <v>47</v>
      </c>
      <c r="B36" s="2">
        <f>avecrime*MetaMale!D35</f>
        <v>6764.4010102544853</v>
      </c>
      <c r="C36" s="2">
        <f>dropcrime*MetaMale!D35</f>
        <v>23785.69268279702</v>
      </c>
      <c r="D36" s="2">
        <f>hscrime*MetaMale!D35</f>
        <v>4604.6826154141982</v>
      </c>
      <c r="E36" s="2">
        <f>seccrime*MetaMale!D35</f>
        <v>1774.9564634345447</v>
      </c>
    </row>
    <row r="37" spans="1:5" x14ac:dyDescent="0.25">
      <c r="A37" s="2">
        <v>48</v>
      </c>
      <c r="B37" s="2">
        <f>avecrime*MetaMale!D36</f>
        <v>6764.4010102544853</v>
      </c>
      <c r="C37" s="2">
        <f>dropcrime*MetaMale!D36</f>
        <v>23785.69268279702</v>
      </c>
      <c r="D37" s="2">
        <f>hscrime*MetaMale!D36</f>
        <v>4604.6826154141982</v>
      </c>
      <c r="E37" s="2">
        <f>seccrime*MetaMale!D36</f>
        <v>1774.9564634345447</v>
      </c>
    </row>
    <row r="38" spans="1:5" x14ac:dyDescent="0.25">
      <c r="A38" s="2">
        <v>49</v>
      </c>
      <c r="B38" s="2">
        <f>avecrime*MetaMale!D37</f>
        <v>6764.4010102544853</v>
      </c>
      <c r="C38" s="2">
        <f>dropcrime*MetaMale!D37</f>
        <v>23785.69268279702</v>
      </c>
      <c r="D38" s="2">
        <f>hscrime*MetaMale!D37</f>
        <v>4604.6826154141982</v>
      </c>
      <c r="E38" s="2">
        <f>seccrime*MetaMale!D37</f>
        <v>1774.9564634345447</v>
      </c>
    </row>
    <row r="39" spans="1:5" x14ac:dyDescent="0.25">
      <c r="A39" s="2">
        <v>50</v>
      </c>
      <c r="B39" s="2">
        <f>avecrime*MetaMale!D38</f>
        <v>4898.0559048339974</v>
      </c>
      <c r="C39" s="2">
        <f>dropcrime*MetaMale!D38</f>
        <v>17223.055274063023</v>
      </c>
      <c r="D39" s="2">
        <f>hscrime*MetaMale!D38</f>
        <v>3334.2187785918181</v>
      </c>
      <c r="E39" s="2">
        <f>seccrime*MetaMale!D38</f>
        <v>1285.2336775080944</v>
      </c>
    </row>
    <row r="40" spans="1:5" x14ac:dyDescent="0.25">
      <c r="A40" s="2">
        <v>51</v>
      </c>
      <c r="B40" s="2">
        <f>avecrime*MetaMale!D39</f>
        <v>4898.0559048339974</v>
      </c>
      <c r="C40" s="2">
        <f>dropcrime*MetaMale!D39</f>
        <v>17223.055274063023</v>
      </c>
      <c r="D40" s="2">
        <f>hscrime*MetaMale!D39</f>
        <v>3334.2187785918181</v>
      </c>
      <c r="E40" s="2">
        <f>seccrime*MetaMale!D39</f>
        <v>1285.2336775080944</v>
      </c>
    </row>
    <row r="41" spans="1:5" x14ac:dyDescent="0.25">
      <c r="A41" s="2">
        <v>52</v>
      </c>
      <c r="B41" s="2">
        <f>avecrime*MetaMale!D40</f>
        <v>4898.0559048339974</v>
      </c>
      <c r="C41" s="2">
        <f>dropcrime*MetaMale!D40</f>
        <v>17223.055274063023</v>
      </c>
      <c r="D41" s="2">
        <f>hscrime*MetaMale!D40</f>
        <v>3334.2187785918181</v>
      </c>
      <c r="E41" s="2">
        <f>seccrime*MetaMale!D40</f>
        <v>1285.2336775080944</v>
      </c>
    </row>
    <row r="42" spans="1:5" x14ac:dyDescent="0.25">
      <c r="A42" s="2">
        <v>53</v>
      </c>
      <c r="B42" s="2">
        <f>avecrime*MetaMale!D41</f>
        <v>4898.0559048339974</v>
      </c>
      <c r="C42" s="2">
        <f>dropcrime*MetaMale!D41</f>
        <v>17223.055274063023</v>
      </c>
      <c r="D42" s="2">
        <f>hscrime*MetaMale!D41</f>
        <v>3334.2187785918181</v>
      </c>
      <c r="E42" s="2">
        <f>seccrime*MetaMale!D41</f>
        <v>1285.2336775080944</v>
      </c>
    </row>
    <row r="43" spans="1:5" x14ac:dyDescent="0.25">
      <c r="A43" s="2">
        <v>54</v>
      </c>
      <c r="B43" s="2">
        <f>avecrime*MetaMale!D42</f>
        <v>4898.0559048339974</v>
      </c>
      <c r="C43" s="2">
        <f>dropcrime*MetaMale!D42</f>
        <v>17223.055274063023</v>
      </c>
      <c r="D43" s="2">
        <f>hscrime*MetaMale!D42</f>
        <v>3334.2187785918181</v>
      </c>
      <c r="E43" s="2">
        <f>seccrime*MetaMale!D42</f>
        <v>1285.2336775080944</v>
      </c>
    </row>
    <row r="44" spans="1:5" x14ac:dyDescent="0.25">
      <c r="A44" s="2">
        <v>55</v>
      </c>
      <c r="B44" s="2">
        <f>avecrime*MetaMale!D43</f>
        <v>2927.9737765952091</v>
      </c>
      <c r="C44" s="2">
        <f>dropcrime*MetaMale!D43</f>
        <v>10295.646920962501</v>
      </c>
      <c r="D44" s="2">
        <f>hscrime*MetaMale!D43</f>
        <v>1993.1387756340885</v>
      </c>
      <c r="E44" s="2">
        <f>seccrime*MetaMale!D43</f>
        <v>768.29063972642882</v>
      </c>
    </row>
    <row r="45" spans="1:5" x14ac:dyDescent="0.25">
      <c r="A45" s="2">
        <v>56</v>
      </c>
      <c r="B45" s="2">
        <f>avecrime*MetaMale!D44</f>
        <v>2927.9737765952091</v>
      </c>
      <c r="C45" s="2">
        <f>dropcrime*MetaMale!D44</f>
        <v>10295.646920962501</v>
      </c>
      <c r="D45" s="2">
        <f>hscrime*MetaMale!D44</f>
        <v>1993.1387756340885</v>
      </c>
      <c r="E45" s="2">
        <f>seccrime*MetaMale!D44</f>
        <v>768.29063972642882</v>
      </c>
    </row>
    <row r="46" spans="1:5" x14ac:dyDescent="0.25">
      <c r="A46" s="2">
        <v>57</v>
      </c>
      <c r="B46" s="2">
        <f>avecrime*MetaMale!D45</f>
        <v>2927.9737765952091</v>
      </c>
      <c r="C46" s="2">
        <f>dropcrime*MetaMale!D45</f>
        <v>10295.646920962501</v>
      </c>
      <c r="D46" s="2">
        <f>hscrime*MetaMale!D45</f>
        <v>1993.1387756340885</v>
      </c>
      <c r="E46" s="2">
        <f>seccrime*MetaMale!D45</f>
        <v>768.29063972642882</v>
      </c>
    </row>
    <row r="47" spans="1:5" x14ac:dyDescent="0.25">
      <c r="A47" s="2">
        <v>58</v>
      </c>
      <c r="B47" s="2">
        <f>avecrime*MetaMale!D46</f>
        <v>2927.9737765952091</v>
      </c>
      <c r="C47" s="2">
        <f>dropcrime*MetaMale!D46</f>
        <v>10295.646920962501</v>
      </c>
      <c r="D47" s="2">
        <f>hscrime*MetaMale!D46</f>
        <v>1993.1387756340885</v>
      </c>
      <c r="E47" s="2">
        <f>seccrime*MetaMale!D46</f>
        <v>768.29063972642882</v>
      </c>
    </row>
    <row r="48" spans="1:5" x14ac:dyDescent="0.25">
      <c r="A48" s="2">
        <v>59</v>
      </c>
      <c r="B48" s="2">
        <f>avecrime*MetaMale!D47</f>
        <v>2927.9737765952091</v>
      </c>
      <c r="C48" s="2">
        <f>dropcrime*MetaMale!D47</f>
        <v>10295.646920962501</v>
      </c>
      <c r="D48" s="2">
        <f>hscrime*MetaMale!D47</f>
        <v>1993.1387756340885</v>
      </c>
      <c r="E48" s="2">
        <f>seccrime*MetaMale!D47</f>
        <v>768.29063972642882</v>
      </c>
    </row>
    <row r="49" spans="1:5" x14ac:dyDescent="0.25">
      <c r="A49" s="2">
        <v>60</v>
      </c>
      <c r="B49" s="2">
        <f>avecrime*MetaMale!D48</f>
        <v>1606.4145299347624</v>
      </c>
      <c r="C49" s="2">
        <f>dropcrime*MetaMale!D48</f>
        <v>5648.6423960206048</v>
      </c>
      <c r="D49" s="2">
        <f>hscrime*MetaMale!D48</f>
        <v>1093.5231438712542</v>
      </c>
      <c r="E49" s="2">
        <f>seccrime*MetaMale!D48</f>
        <v>421.51786219362572</v>
      </c>
    </row>
    <row r="50" spans="1:5" x14ac:dyDescent="0.25">
      <c r="A50" s="2">
        <v>61</v>
      </c>
      <c r="B50" s="2">
        <f>avecrime*MetaMale!D49</f>
        <v>1606.4145299347624</v>
      </c>
      <c r="C50" s="2">
        <f>dropcrime*MetaMale!D49</f>
        <v>5648.6423960206048</v>
      </c>
      <c r="D50" s="2">
        <f>hscrime*MetaMale!D49</f>
        <v>1093.5231438712542</v>
      </c>
      <c r="E50" s="2">
        <f>seccrime*MetaMale!D49</f>
        <v>421.51786219362572</v>
      </c>
    </row>
    <row r="51" spans="1:5" x14ac:dyDescent="0.25">
      <c r="A51" s="2">
        <v>62</v>
      </c>
      <c r="B51" s="2">
        <f>avecrime*MetaMale!D50</f>
        <v>1606.4145299347624</v>
      </c>
      <c r="C51" s="2">
        <f>dropcrime*MetaMale!D50</f>
        <v>5648.6423960206048</v>
      </c>
      <c r="D51" s="2">
        <f>hscrime*MetaMale!D50</f>
        <v>1093.5231438712542</v>
      </c>
      <c r="E51" s="2">
        <f>seccrime*MetaMale!D50</f>
        <v>421.51786219362572</v>
      </c>
    </row>
    <row r="52" spans="1:5" x14ac:dyDescent="0.25">
      <c r="A52" s="2">
        <v>63</v>
      </c>
      <c r="B52" s="2">
        <f>avecrime*MetaMale!D51</f>
        <v>1606.4145299347624</v>
      </c>
      <c r="C52" s="2">
        <f>dropcrime*MetaMale!D51</f>
        <v>5648.6423960206048</v>
      </c>
      <c r="D52" s="2">
        <f>hscrime*MetaMale!D51</f>
        <v>1093.5231438712542</v>
      </c>
      <c r="E52" s="2">
        <f>seccrime*MetaMale!D51</f>
        <v>421.51786219362572</v>
      </c>
    </row>
    <row r="53" spans="1:5" x14ac:dyDescent="0.25">
      <c r="A53" s="2">
        <v>64</v>
      </c>
      <c r="B53" s="2">
        <f>avecrime*MetaMale!D52</f>
        <v>1606.4145299347624</v>
      </c>
      <c r="C53" s="2">
        <f>dropcrime*MetaMale!D52</f>
        <v>5648.6423960206048</v>
      </c>
      <c r="D53" s="2">
        <f>hscrime*MetaMale!D52</f>
        <v>1093.5231438712542</v>
      </c>
      <c r="E53" s="2">
        <f>seccrime*MetaMale!D52</f>
        <v>421.51786219362572</v>
      </c>
    </row>
    <row r="54" spans="1:5" x14ac:dyDescent="0.25">
      <c r="A54" s="2">
        <v>65</v>
      </c>
      <c r="B54" s="2">
        <f>avecrime*MetaMale!D53</f>
        <v>506.68577937261313</v>
      </c>
      <c r="C54" s="2">
        <f>dropcrime*MetaMale!D53</f>
        <v>1781.6614089895688</v>
      </c>
      <c r="D54" s="2">
        <f>hscrime*MetaMale!D53</f>
        <v>344.91260885003186</v>
      </c>
      <c r="E54" s="2">
        <f>seccrime*MetaMale!D53</f>
        <v>132.95267351306171</v>
      </c>
    </row>
    <row r="55" spans="1:5" x14ac:dyDescent="0.25">
      <c r="A55" s="2">
        <v>66</v>
      </c>
      <c r="B55" s="2">
        <f>avecrime*MetaMale!D54</f>
        <v>506.68577937261313</v>
      </c>
      <c r="C55" s="2">
        <f>dropcrime*MetaMale!D54</f>
        <v>1781.6614089895688</v>
      </c>
      <c r="D55" s="2">
        <f>hscrime*MetaMale!D54</f>
        <v>344.91260885003186</v>
      </c>
      <c r="E55" s="2">
        <f>seccrime*MetaMale!D54</f>
        <v>132.95267351306171</v>
      </c>
    </row>
    <row r="56" spans="1:5" x14ac:dyDescent="0.25">
      <c r="A56" s="2">
        <v>67</v>
      </c>
      <c r="B56" s="2">
        <f>avecrime*MetaMale!D55</f>
        <v>506.68577937261313</v>
      </c>
      <c r="C56" s="2">
        <f>dropcrime*MetaMale!D55</f>
        <v>1781.6614089895688</v>
      </c>
      <c r="D56" s="2">
        <f>hscrime*MetaMale!D55</f>
        <v>344.91260885003186</v>
      </c>
      <c r="E56" s="2">
        <f>seccrime*MetaMale!D55</f>
        <v>132.95267351306171</v>
      </c>
    </row>
    <row r="57" spans="1:5" x14ac:dyDescent="0.25">
      <c r="A57" s="2">
        <v>68</v>
      </c>
      <c r="B57" s="2">
        <f>avecrime*MetaMale!D56</f>
        <v>506.68577937261313</v>
      </c>
      <c r="C57" s="2">
        <f>dropcrime*MetaMale!D56</f>
        <v>1781.6614089895688</v>
      </c>
      <c r="D57" s="2">
        <f>hscrime*MetaMale!D56</f>
        <v>344.91260885003186</v>
      </c>
      <c r="E57" s="2">
        <f>seccrime*MetaMale!D56</f>
        <v>132.95267351306171</v>
      </c>
    </row>
    <row r="58" spans="1:5" x14ac:dyDescent="0.25">
      <c r="A58" s="2">
        <v>69</v>
      </c>
      <c r="B58" s="2">
        <f>avecrime*MetaMale!D57</f>
        <v>506.68577937261313</v>
      </c>
      <c r="C58" s="2">
        <f>dropcrime*MetaMale!D57</f>
        <v>1781.6614089895688</v>
      </c>
      <c r="D58" s="2">
        <f>hscrime*MetaMale!D57</f>
        <v>344.91260885003186</v>
      </c>
      <c r="E58" s="2">
        <f>seccrime*MetaMale!D57</f>
        <v>132.95267351306171</v>
      </c>
    </row>
    <row r="59" spans="1:5" x14ac:dyDescent="0.25">
      <c r="A59" s="2">
        <v>70</v>
      </c>
      <c r="B59" s="2">
        <f>avecrime*MetaMale!D58</f>
        <v>506.68577937261313</v>
      </c>
      <c r="C59" s="2">
        <f>dropcrime*MetaMale!D58</f>
        <v>1781.6614089895688</v>
      </c>
      <c r="D59" s="2">
        <f>hscrime*MetaMale!D58</f>
        <v>344.91260885003186</v>
      </c>
      <c r="E59" s="2">
        <f>seccrime*MetaMale!D58</f>
        <v>132.95267351306171</v>
      </c>
    </row>
    <row r="60" spans="1:5" x14ac:dyDescent="0.25">
      <c r="A60" s="2">
        <v>71</v>
      </c>
      <c r="B60" s="2">
        <f>avecrime*MetaMale!D59</f>
        <v>506.68577937261313</v>
      </c>
      <c r="C60" s="2">
        <f>dropcrime*MetaMale!D59</f>
        <v>1781.6614089895688</v>
      </c>
      <c r="D60" s="2">
        <f>hscrime*MetaMale!D59</f>
        <v>344.91260885003186</v>
      </c>
      <c r="E60" s="2">
        <f>seccrime*MetaMale!D59</f>
        <v>132.95267351306171</v>
      </c>
    </row>
    <row r="61" spans="1:5" x14ac:dyDescent="0.25">
      <c r="A61" s="2">
        <v>72</v>
      </c>
      <c r="B61" s="2">
        <f>avecrime*MetaMale!D60</f>
        <v>506.68577937261313</v>
      </c>
      <c r="C61" s="2">
        <f>dropcrime*MetaMale!D60</f>
        <v>1781.6614089895688</v>
      </c>
      <c r="D61" s="2">
        <f>hscrime*MetaMale!D60</f>
        <v>344.91260885003186</v>
      </c>
      <c r="E61" s="2">
        <f>seccrime*MetaMale!D60</f>
        <v>132.95267351306171</v>
      </c>
    </row>
    <row r="62" spans="1:5" x14ac:dyDescent="0.25">
      <c r="A62" s="2">
        <v>73</v>
      </c>
      <c r="B62" s="2">
        <f>avecrime*MetaMale!D61</f>
        <v>506.68577937261313</v>
      </c>
      <c r="C62" s="2">
        <f>dropcrime*MetaMale!D61</f>
        <v>1781.6614089895688</v>
      </c>
      <c r="D62" s="2">
        <f>hscrime*MetaMale!D61</f>
        <v>344.91260885003186</v>
      </c>
      <c r="E62" s="2">
        <f>seccrime*MetaMale!D61</f>
        <v>132.95267351306171</v>
      </c>
    </row>
    <row r="63" spans="1:5" x14ac:dyDescent="0.25">
      <c r="A63" s="2">
        <v>74</v>
      </c>
      <c r="B63" s="2">
        <f>avecrime*MetaMale!D62</f>
        <v>506.68577937261313</v>
      </c>
      <c r="C63" s="2">
        <f>dropcrime*MetaMale!D62</f>
        <v>1781.6614089895688</v>
      </c>
      <c r="D63" s="2">
        <f>hscrime*MetaMale!D62</f>
        <v>344.91260885003186</v>
      </c>
      <c r="E63" s="2">
        <f>seccrime*MetaMale!D62</f>
        <v>132.95267351306171</v>
      </c>
    </row>
    <row r="64" spans="1:5" x14ac:dyDescent="0.25">
      <c r="A64" s="2">
        <v>75</v>
      </c>
      <c r="B64" s="2">
        <f>avecrime*MetaMale!D63</f>
        <v>506.68577937261313</v>
      </c>
      <c r="C64" s="2">
        <f>dropcrime*MetaMale!D63</f>
        <v>1781.6614089895688</v>
      </c>
      <c r="D64" s="2">
        <f>hscrime*MetaMale!D63</f>
        <v>344.91260885003186</v>
      </c>
      <c r="E64" s="2">
        <f>seccrime*MetaMale!D63</f>
        <v>132.95267351306171</v>
      </c>
    </row>
    <row r="65" spans="1:5" x14ac:dyDescent="0.25">
      <c r="A65" s="2">
        <v>76</v>
      </c>
      <c r="B65" s="2">
        <f>avecrime*MetaMale!D64</f>
        <v>506.68577937261313</v>
      </c>
      <c r="C65" s="2">
        <f>dropcrime*MetaMale!D64</f>
        <v>1781.6614089895688</v>
      </c>
      <c r="D65" s="2">
        <f>hscrime*MetaMale!D64</f>
        <v>344.91260885003186</v>
      </c>
      <c r="E65" s="2">
        <f>seccrime*MetaMale!D64</f>
        <v>132.95267351306171</v>
      </c>
    </row>
    <row r="66" spans="1:5" x14ac:dyDescent="0.25">
      <c r="A66" s="2">
        <v>77</v>
      </c>
      <c r="B66" s="2">
        <f>avecrime*MetaMale!D65</f>
        <v>506.68577937261313</v>
      </c>
      <c r="C66" s="2">
        <f>dropcrime*MetaMale!D65</f>
        <v>1781.6614089895688</v>
      </c>
      <c r="D66" s="2">
        <f>hscrime*MetaMale!D65</f>
        <v>344.91260885003186</v>
      </c>
      <c r="E66" s="2">
        <f>seccrime*MetaMale!D65</f>
        <v>132.95267351306171</v>
      </c>
    </row>
    <row r="67" spans="1:5" x14ac:dyDescent="0.25">
      <c r="A67" s="2">
        <v>78</v>
      </c>
      <c r="B67" s="2">
        <f>avecrime*MetaMale!D66</f>
        <v>506.68577937261313</v>
      </c>
      <c r="C67" s="2">
        <f>dropcrime*MetaMale!D66</f>
        <v>1781.6614089895688</v>
      </c>
      <c r="D67" s="2">
        <f>hscrime*MetaMale!D66</f>
        <v>344.91260885003186</v>
      </c>
      <c r="E67" s="2">
        <f>seccrime*MetaMale!D66</f>
        <v>132.95267351306171</v>
      </c>
    </row>
    <row r="68" spans="1:5" x14ac:dyDescent="0.25">
      <c r="A68" s="2">
        <v>79</v>
      </c>
      <c r="B68" s="2">
        <f>avecrime*MetaMale!D67</f>
        <v>506.68577937261313</v>
      </c>
      <c r="C68" s="2">
        <f>dropcrime*MetaMale!D67</f>
        <v>1781.6614089895688</v>
      </c>
      <c r="D68" s="2">
        <f>hscrime*MetaMale!D67</f>
        <v>344.91260885003186</v>
      </c>
      <c r="E68" s="2">
        <f>seccrime*MetaMale!D67</f>
        <v>132.95267351306171</v>
      </c>
    </row>
    <row r="69" spans="1:5" x14ac:dyDescent="0.25">
      <c r="A69" s="2">
        <v>80</v>
      </c>
      <c r="B69" s="2">
        <f>avecrime*MetaMale!D68</f>
        <v>506.68577937261313</v>
      </c>
      <c r="C69" s="2">
        <f>dropcrime*MetaMale!D68</f>
        <v>1781.6614089895688</v>
      </c>
      <c r="D69" s="2">
        <f>hscrime*MetaMale!D68</f>
        <v>344.91260885003186</v>
      </c>
      <c r="E69" s="2">
        <f>seccrime*MetaMale!D68</f>
        <v>132.95267351306171</v>
      </c>
    </row>
    <row r="70" spans="1:5" x14ac:dyDescent="0.25">
      <c r="A70" s="2">
        <v>81</v>
      </c>
      <c r="B70" s="2">
        <f>avecrime*MetaMale!D69</f>
        <v>506.68577937261313</v>
      </c>
      <c r="C70" s="2">
        <f>dropcrime*MetaMale!D69</f>
        <v>1781.6614089895688</v>
      </c>
      <c r="D70" s="2">
        <f>hscrime*MetaMale!D69</f>
        <v>344.91260885003186</v>
      </c>
      <c r="E70" s="2">
        <f>seccrime*MetaMale!D69</f>
        <v>132.95267351306171</v>
      </c>
    </row>
    <row r="71" spans="1:5" x14ac:dyDescent="0.25">
      <c r="A71" s="2">
        <v>82</v>
      </c>
      <c r="B71" s="2">
        <f>avecrime*MetaMale!D70</f>
        <v>506.68577937261313</v>
      </c>
      <c r="C71" s="2">
        <f>dropcrime*MetaMale!D70</f>
        <v>1781.6614089895688</v>
      </c>
      <c r="D71" s="2">
        <f>hscrime*MetaMale!D70</f>
        <v>344.91260885003186</v>
      </c>
      <c r="E71" s="2">
        <f>seccrime*MetaMale!D70</f>
        <v>132.95267351306171</v>
      </c>
    </row>
    <row r="72" spans="1:5" x14ac:dyDescent="0.25">
      <c r="A72" s="2">
        <v>83</v>
      </c>
      <c r="B72" s="2">
        <f>avecrime*MetaMale!D71</f>
        <v>506.68577937261313</v>
      </c>
      <c r="C72" s="2">
        <f>dropcrime*MetaMale!D71</f>
        <v>1781.6614089895688</v>
      </c>
      <c r="D72" s="2">
        <f>hscrime*MetaMale!D71</f>
        <v>344.91260885003186</v>
      </c>
      <c r="E72" s="2">
        <f>seccrime*MetaMale!D71</f>
        <v>132.95267351306171</v>
      </c>
    </row>
    <row r="73" spans="1:5" x14ac:dyDescent="0.25">
      <c r="A73" s="2">
        <v>84</v>
      </c>
      <c r="B73" s="2">
        <f>avecrime*MetaMale!D72</f>
        <v>506.68577937261313</v>
      </c>
      <c r="C73" s="2">
        <f>dropcrime*MetaMale!D72</f>
        <v>1781.6614089895688</v>
      </c>
      <c r="D73" s="2">
        <f>hscrime*MetaMale!D72</f>
        <v>344.91260885003186</v>
      </c>
      <c r="E73" s="2">
        <f>seccrime*MetaMale!D72</f>
        <v>132.95267351306171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78"/>
  <sheetViews>
    <sheetView tabSelected="1" topLeftCell="A38" workbookViewId="0">
      <selection activeCell="D2" sqref="D2:D72"/>
    </sheetView>
  </sheetViews>
  <sheetFormatPr defaultRowHeight="15" x14ac:dyDescent="0.25"/>
  <cols>
    <col min="3" max="3" width="12" bestFit="1" customWidth="1"/>
    <col min="4" max="4" width="9.140625" style="19"/>
    <col min="6" max="6" width="15.7109375" customWidth="1"/>
    <col min="17" max="17" width="4.85546875" customWidth="1"/>
    <col min="18" max="18" width="18.28515625" customWidth="1"/>
    <col min="19" max="19" width="23.140625" customWidth="1"/>
  </cols>
  <sheetData>
    <row r="1" spans="1:19" ht="15.75" customHeight="1" x14ac:dyDescent="0.25">
      <c r="A1" s="1" t="s">
        <v>0</v>
      </c>
      <c r="B1" t="s">
        <v>1</v>
      </c>
      <c r="C1" t="s">
        <v>2</v>
      </c>
      <c r="D1" s="19" t="s">
        <v>3</v>
      </c>
      <c r="F1" s="25" t="s">
        <v>85</v>
      </c>
      <c r="R1" s="25" t="s">
        <v>86</v>
      </c>
    </row>
    <row r="2" spans="1:19" ht="15.75" x14ac:dyDescent="0.25">
      <c r="A2" s="2">
        <v>14</v>
      </c>
      <c r="B2">
        <f>G7/5/G4</f>
        <v>1.2550792984269518E-2</v>
      </c>
      <c r="C2">
        <f>S9/2/totalarrests</f>
        <v>1.658991221750232E-2</v>
      </c>
      <c r="D2" s="19">
        <f>C2/B2</f>
        <v>1.3218218353450029</v>
      </c>
      <c r="F2" s="28" t="s">
        <v>0</v>
      </c>
      <c r="G2" s="30" t="s">
        <v>60</v>
      </c>
      <c r="H2" s="32"/>
      <c r="R2" s="15" t="s">
        <v>36</v>
      </c>
      <c r="S2" s="17" t="s">
        <v>47</v>
      </c>
    </row>
    <row r="3" spans="1:19" ht="15.75" x14ac:dyDescent="0.25">
      <c r="A3" s="2">
        <v>15</v>
      </c>
      <c r="B3">
        <f>G8/5/G4</f>
        <v>1.3394489486094513E-2</v>
      </c>
      <c r="C3">
        <f t="shared" ref="C3:C12" si="0">S10/totalarrests</f>
        <v>2.9093298443200747E-2</v>
      </c>
      <c r="D3" s="19">
        <f t="shared" ref="D3:D52" si="1">C3/B3</f>
        <v>2.172034885943503</v>
      </c>
      <c r="F3" s="33"/>
      <c r="G3" s="7" t="s">
        <v>21</v>
      </c>
      <c r="H3" s="23" t="s">
        <v>22</v>
      </c>
      <c r="R3" s="16" t="s">
        <v>48</v>
      </c>
      <c r="S3" s="18">
        <v>2602455</v>
      </c>
    </row>
    <row r="4" spans="1:19" ht="15.75" x14ac:dyDescent="0.25">
      <c r="A4" s="2">
        <v>16</v>
      </c>
      <c r="B4">
        <f>G8/5/G4</f>
        <v>1.3394489486094513E-2</v>
      </c>
      <c r="C4">
        <f t="shared" si="0"/>
        <v>3.5266700096639521E-2</v>
      </c>
      <c r="D4" s="19">
        <f t="shared" si="1"/>
        <v>2.6329260352364785</v>
      </c>
      <c r="F4" s="9" t="s">
        <v>23</v>
      </c>
      <c r="G4" s="10">
        <v>154795</v>
      </c>
      <c r="H4" s="11">
        <v>100</v>
      </c>
      <c r="R4" s="16" t="s">
        <v>49</v>
      </c>
      <c r="S4" s="18">
        <v>109528</v>
      </c>
    </row>
    <row r="5" spans="1:19" ht="15.75" x14ac:dyDescent="0.25">
      <c r="A5" s="2">
        <v>17</v>
      </c>
      <c r="B5">
        <f>G8/5/G4</f>
        <v>1.3394489486094513E-2</v>
      </c>
      <c r="C5">
        <f t="shared" si="0"/>
        <v>3.8730736938775115E-2</v>
      </c>
      <c r="D5" s="19">
        <f t="shared" si="1"/>
        <v>2.8915425988413688</v>
      </c>
      <c r="F5" s="3" t="s">
        <v>24</v>
      </c>
      <c r="G5" s="4">
        <v>10479</v>
      </c>
      <c r="H5" s="12">
        <v>6.8</v>
      </c>
      <c r="R5" s="16" t="s">
        <v>50</v>
      </c>
      <c r="S5" s="18">
        <v>377817</v>
      </c>
    </row>
    <row r="6" spans="1:19" ht="15.75" x14ac:dyDescent="0.25">
      <c r="A6" s="2">
        <v>18</v>
      </c>
      <c r="B6">
        <f>G8/5/G4</f>
        <v>1.3394489486094513E-2</v>
      </c>
      <c r="C6">
        <f t="shared" si="0"/>
        <v>4.5318362853536374E-2</v>
      </c>
      <c r="D6" s="19">
        <f t="shared" si="1"/>
        <v>3.3833587237933651</v>
      </c>
      <c r="F6" s="3" t="s">
        <v>25</v>
      </c>
      <c r="G6" s="4">
        <v>10162</v>
      </c>
      <c r="H6" s="12">
        <v>6.6</v>
      </c>
      <c r="R6" s="16" t="s">
        <v>51</v>
      </c>
      <c r="S6" s="18">
        <v>2224638</v>
      </c>
    </row>
    <row r="7" spans="1:19" ht="15.75" x14ac:dyDescent="0.25">
      <c r="A7" s="2">
        <v>19</v>
      </c>
      <c r="B7">
        <f>G8/5/G4</f>
        <v>1.3394489486094513E-2</v>
      </c>
      <c r="C7">
        <f t="shared" si="0"/>
        <v>4.8772793381633879E-2</v>
      </c>
      <c r="D7" s="19">
        <f t="shared" si="1"/>
        <v>3.6412581033616358</v>
      </c>
      <c r="F7" s="3" t="s">
        <v>4</v>
      </c>
      <c r="G7" s="4">
        <v>9714</v>
      </c>
      <c r="H7" s="12">
        <v>6.3</v>
      </c>
      <c r="R7" s="16" t="s">
        <v>52</v>
      </c>
      <c r="S7" s="18">
        <v>1473</v>
      </c>
    </row>
    <row r="8" spans="1:19" ht="15.75" x14ac:dyDescent="0.25">
      <c r="A8" s="2">
        <v>20</v>
      </c>
      <c r="B8">
        <f>G9/5/G4</f>
        <v>1.3527568719919895E-2</v>
      </c>
      <c r="C8">
        <f t="shared" si="0"/>
        <v>4.7089382909598819E-2</v>
      </c>
      <c r="D8" s="19">
        <f t="shared" si="1"/>
        <v>3.480993804914684</v>
      </c>
      <c r="F8" s="3" t="s">
        <v>5</v>
      </c>
      <c r="G8" s="4">
        <v>10367</v>
      </c>
      <c r="H8" s="12">
        <v>6.7</v>
      </c>
      <c r="R8" s="16" t="s">
        <v>37</v>
      </c>
      <c r="S8" s="18">
        <v>21706</v>
      </c>
    </row>
    <row r="9" spans="1:19" ht="15.75" x14ac:dyDescent="0.25">
      <c r="A9" s="2">
        <v>21</v>
      </c>
      <c r="B9">
        <f>G9/5/G4</f>
        <v>1.3527568719919895E-2</v>
      </c>
      <c r="C9">
        <f t="shared" si="0"/>
        <v>4.2168260354165585E-2</v>
      </c>
      <c r="D9" s="19">
        <f t="shared" si="1"/>
        <v>3.117209102924098</v>
      </c>
      <c r="F9" s="3" t="s">
        <v>6</v>
      </c>
      <c r="G9" s="4">
        <v>10470</v>
      </c>
      <c r="H9" s="12">
        <v>6.8</v>
      </c>
      <c r="R9" s="16" t="s">
        <v>38</v>
      </c>
      <c r="S9" s="18">
        <v>86349</v>
      </c>
    </row>
    <row r="10" spans="1:19" ht="15.75" x14ac:dyDescent="0.25">
      <c r="A10" s="2">
        <v>22</v>
      </c>
      <c r="B10">
        <f>G9/5/G4</f>
        <v>1.3527568719919895E-2</v>
      </c>
      <c r="C10">
        <f t="shared" si="0"/>
        <v>3.8837559150878692E-2</v>
      </c>
      <c r="D10" s="19">
        <f t="shared" si="1"/>
        <v>2.8709932993124485</v>
      </c>
      <c r="F10" s="3" t="s">
        <v>7</v>
      </c>
      <c r="G10" s="4">
        <v>10525</v>
      </c>
      <c r="H10" s="12">
        <v>6.8</v>
      </c>
      <c r="R10" s="16">
        <v>15</v>
      </c>
      <c r="S10" s="18">
        <v>75714</v>
      </c>
    </row>
    <row r="11" spans="1:19" ht="15.75" x14ac:dyDescent="0.25">
      <c r="A11" s="2">
        <v>23</v>
      </c>
      <c r="B11">
        <f>G9/5/G4</f>
        <v>1.3527568719919895E-2</v>
      </c>
      <c r="C11">
        <f t="shared" si="0"/>
        <v>3.6349523815013135E-2</v>
      </c>
      <c r="D11" s="19">
        <f t="shared" si="1"/>
        <v>2.6870699803939626</v>
      </c>
      <c r="F11" s="3" t="s">
        <v>8</v>
      </c>
      <c r="G11" s="4">
        <v>9871</v>
      </c>
      <c r="H11" s="12">
        <v>6.4</v>
      </c>
      <c r="R11" s="16">
        <v>16</v>
      </c>
      <c r="S11" s="18">
        <v>91780</v>
      </c>
    </row>
    <row r="12" spans="1:19" ht="15.75" x14ac:dyDescent="0.25">
      <c r="A12" s="2">
        <v>24</v>
      </c>
      <c r="B12">
        <f>G9/5/G4</f>
        <v>1.3527568719919895E-2</v>
      </c>
      <c r="C12">
        <f t="shared" si="0"/>
        <v>3.4811745063795529E-2</v>
      </c>
      <c r="D12" s="19">
        <f t="shared" si="1"/>
        <v>2.5733925869867376</v>
      </c>
      <c r="F12" s="3" t="s">
        <v>9</v>
      </c>
      <c r="G12" s="4">
        <v>9986</v>
      </c>
      <c r="H12" s="12">
        <v>6.5</v>
      </c>
      <c r="R12" s="16">
        <v>17</v>
      </c>
      <c r="S12" s="18">
        <v>100795</v>
      </c>
    </row>
    <row r="13" spans="1:19" ht="15.75" x14ac:dyDescent="0.25">
      <c r="A13" s="2">
        <v>25</v>
      </c>
      <c r="B13">
        <f>G10/5/G4</f>
        <v>1.3598630446719856E-2</v>
      </c>
      <c r="C13">
        <f>S20/5/totalarrests</f>
        <v>2.9620569808123481E-2</v>
      </c>
      <c r="D13" s="19">
        <f t="shared" si="1"/>
        <v>2.1782024244410803</v>
      </c>
      <c r="F13" s="3" t="s">
        <v>10</v>
      </c>
      <c r="G13" s="4">
        <v>10387</v>
      </c>
      <c r="H13" s="12">
        <v>6.7</v>
      </c>
      <c r="R13" s="16">
        <v>18</v>
      </c>
      <c r="S13" s="18">
        <v>117939</v>
      </c>
    </row>
    <row r="14" spans="1:19" ht="15.75" x14ac:dyDescent="0.25">
      <c r="A14" s="2">
        <v>26</v>
      </c>
      <c r="B14">
        <f>G10/5/G4</f>
        <v>1.3598630446719856E-2</v>
      </c>
      <c r="C14">
        <f>S20/5/totalarrests</f>
        <v>2.9620569808123481E-2</v>
      </c>
      <c r="D14" s="19">
        <f t="shared" si="1"/>
        <v>2.1782024244410803</v>
      </c>
      <c r="F14" s="3" t="s">
        <v>11</v>
      </c>
      <c r="G14" s="4">
        <v>11435</v>
      </c>
      <c r="H14" s="12">
        <v>7.4</v>
      </c>
      <c r="R14" s="16">
        <v>19</v>
      </c>
      <c r="S14" s="18">
        <v>126929</v>
      </c>
    </row>
    <row r="15" spans="1:19" ht="15.75" x14ac:dyDescent="0.25">
      <c r="A15" s="2">
        <v>27</v>
      </c>
      <c r="B15">
        <f>G10/5/G4</f>
        <v>1.3598630446719856E-2</v>
      </c>
      <c r="C15">
        <f>S20/5/totalarrests</f>
        <v>2.9620569808123481E-2</v>
      </c>
      <c r="D15" s="19">
        <f t="shared" si="1"/>
        <v>2.1782024244410803</v>
      </c>
      <c r="F15" s="5" t="s">
        <v>12</v>
      </c>
      <c r="G15" s="4">
        <v>11169</v>
      </c>
      <c r="H15" s="12">
        <v>7.2</v>
      </c>
      <c r="R15" s="16">
        <v>20</v>
      </c>
      <c r="S15" s="18">
        <v>122548</v>
      </c>
    </row>
    <row r="16" spans="1:19" ht="15.75" x14ac:dyDescent="0.25">
      <c r="A16" s="2">
        <v>28</v>
      </c>
      <c r="B16">
        <f>G10/5/G4</f>
        <v>1.3598630446719856E-2</v>
      </c>
      <c r="C16">
        <f>S20/5/totalarrests</f>
        <v>2.9620569808123481E-2</v>
      </c>
      <c r="D16" s="19">
        <f t="shared" si="1"/>
        <v>2.1782024244410803</v>
      </c>
      <c r="F16" s="5" t="s">
        <v>13</v>
      </c>
      <c r="G16" s="4">
        <v>9854</v>
      </c>
      <c r="H16" s="12">
        <v>6.4</v>
      </c>
      <c r="R16" s="16">
        <v>21</v>
      </c>
      <c r="S16" s="18">
        <v>109741</v>
      </c>
    </row>
    <row r="17" spans="1:20" ht="15.75" x14ac:dyDescent="0.25">
      <c r="A17" s="2">
        <v>29</v>
      </c>
      <c r="B17">
        <f>G10/5/G4</f>
        <v>1.3598630446719856E-2</v>
      </c>
      <c r="C17">
        <f>S20/5/totalarrests</f>
        <v>2.9620569808123481E-2</v>
      </c>
      <c r="D17" s="19">
        <f t="shared" si="1"/>
        <v>2.1782024244410803</v>
      </c>
      <c r="F17" s="5" t="s">
        <v>14</v>
      </c>
      <c r="G17" s="4">
        <v>8556</v>
      </c>
      <c r="H17" s="12">
        <v>5.5</v>
      </c>
      <c r="R17" s="16">
        <v>22</v>
      </c>
      <c r="S17" s="18">
        <v>101073</v>
      </c>
    </row>
    <row r="18" spans="1:20" ht="15.75" x14ac:dyDescent="0.25">
      <c r="A18" s="2">
        <v>30</v>
      </c>
      <c r="B18">
        <f>G11/5/G4</f>
        <v>1.2753641913498499E-2</v>
      </c>
      <c r="C18">
        <f>S21/5/totalarrests</f>
        <v>2.1913155078570043E-2</v>
      </c>
      <c r="D18" s="19">
        <f t="shared" si="1"/>
        <v>1.7181880459868553</v>
      </c>
      <c r="F18" s="5" t="s">
        <v>15</v>
      </c>
      <c r="G18" s="4">
        <v>6349</v>
      </c>
      <c r="H18" s="12">
        <v>4.0999999999999996</v>
      </c>
      <c r="R18" s="16">
        <v>23</v>
      </c>
      <c r="S18" s="18">
        <v>94598</v>
      </c>
    </row>
    <row r="19" spans="1:20" ht="15.75" x14ac:dyDescent="0.25">
      <c r="A19" s="2">
        <v>31</v>
      </c>
      <c r="B19">
        <f>G11/5/G4</f>
        <v>1.2753641913498499E-2</v>
      </c>
      <c r="C19">
        <f>S21/5/totalarrests</f>
        <v>2.1913155078570043E-2</v>
      </c>
      <c r="D19" s="19">
        <f t="shared" si="1"/>
        <v>1.7181880459868553</v>
      </c>
      <c r="F19" s="5" t="s">
        <v>16</v>
      </c>
      <c r="G19" s="4">
        <v>4873</v>
      </c>
      <c r="H19" s="12">
        <v>3.1</v>
      </c>
      <c r="R19" s="16">
        <v>24</v>
      </c>
      <c r="S19" s="18">
        <v>90596</v>
      </c>
    </row>
    <row r="20" spans="1:20" ht="15.75" x14ac:dyDescent="0.25">
      <c r="A20" s="2">
        <v>32</v>
      </c>
      <c r="B20">
        <f>G11/5/G4</f>
        <v>1.2753641913498499E-2</v>
      </c>
      <c r="C20">
        <f>S21/5/totalarrests</f>
        <v>2.1913155078570043E-2</v>
      </c>
      <c r="D20" s="19">
        <f t="shared" si="1"/>
        <v>1.7181880459868553</v>
      </c>
      <c r="F20" s="5" t="s">
        <v>17</v>
      </c>
      <c r="G20" s="4">
        <v>4161</v>
      </c>
      <c r="H20" s="12">
        <v>2.7</v>
      </c>
      <c r="R20" s="16" t="s">
        <v>39</v>
      </c>
      <c r="S20" s="18">
        <v>385431</v>
      </c>
    </row>
    <row r="21" spans="1:20" ht="15.75" x14ac:dyDescent="0.25">
      <c r="A21" s="2">
        <v>33</v>
      </c>
      <c r="B21">
        <f>G11/5/G4</f>
        <v>1.2753641913498499E-2</v>
      </c>
      <c r="C21">
        <f>S21/5/totalarrests</f>
        <v>2.1913155078570043E-2</v>
      </c>
      <c r="D21" s="19">
        <f t="shared" si="1"/>
        <v>1.7181880459868553</v>
      </c>
      <c r="F21" s="5" t="s">
        <v>18</v>
      </c>
      <c r="G21" s="4">
        <v>3375</v>
      </c>
      <c r="H21" s="12">
        <v>2.2000000000000002</v>
      </c>
      <c r="R21" s="16" t="s">
        <v>40</v>
      </c>
      <c r="S21" s="18">
        <v>285140</v>
      </c>
    </row>
    <row r="22" spans="1:20" ht="15.75" x14ac:dyDescent="0.25">
      <c r="A22" s="2">
        <v>34</v>
      </c>
      <c r="B22">
        <f>G11/5/G4</f>
        <v>1.2753641913498499E-2</v>
      </c>
      <c r="C22">
        <f>S21/5/totalarrests</f>
        <v>2.1913155078570043E-2</v>
      </c>
      <c r="D22" s="19">
        <f t="shared" si="1"/>
        <v>1.7181880459868553</v>
      </c>
      <c r="F22" s="6" t="s">
        <v>19</v>
      </c>
      <c r="G22" s="4">
        <v>3062</v>
      </c>
      <c r="H22" s="12">
        <v>2</v>
      </c>
      <c r="R22" s="16" t="s">
        <v>41</v>
      </c>
      <c r="S22" s="18">
        <v>229607</v>
      </c>
    </row>
    <row r="23" spans="1:20" ht="15.75" x14ac:dyDescent="0.25">
      <c r="A23" s="2">
        <v>35</v>
      </c>
      <c r="B23">
        <f>G12/5/G4</f>
        <v>1.2902225524080236E-2</v>
      </c>
      <c r="C23">
        <f>S22/5/totalarrests</f>
        <v>1.7645415578751603E-2</v>
      </c>
      <c r="D23" s="19">
        <f t="shared" si="1"/>
        <v>1.3676257282760136</v>
      </c>
      <c r="F23" s="6"/>
      <c r="G23" s="4" t="s">
        <v>26</v>
      </c>
      <c r="H23" s="12" t="s">
        <v>26</v>
      </c>
      <c r="R23" s="16" t="s">
        <v>42</v>
      </c>
      <c r="S23" s="18">
        <v>205005</v>
      </c>
    </row>
    <row r="24" spans="1:20" ht="15.75" x14ac:dyDescent="0.25">
      <c r="A24" s="2">
        <v>36</v>
      </c>
      <c r="B24">
        <f>G12/5/G4</f>
        <v>1.2902225524080236E-2</v>
      </c>
      <c r="C24">
        <f>S22/5/totalarrests</f>
        <v>1.7645415578751603E-2</v>
      </c>
      <c r="D24" s="19">
        <f t="shared" si="1"/>
        <v>1.3676257282760136</v>
      </c>
      <c r="F24" s="6" t="s">
        <v>27</v>
      </c>
      <c r="G24" s="4">
        <v>30355</v>
      </c>
      <c r="H24" s="12">
        <v>19.600000000000001</v>
      </c>
      <c r="R24" s="16" t="s">
        <v>43</v>
      </c>
      <c r="S24" s="18">
        <v>173753</v>
      </c>
    </row>
    <row r="25" spans="1:20" ht="15.75" x14ac:dyDescent="0.25">
      <c r="A25" s="2">
        <v>37</v>
      </c>
      <c r="B25">
        <f>G12/5/G4</f>
        <v>1.2902225524080236E-2</v>
      </c>
      <c r="C25">
        <f>S22/5/totalarrests</f>
        <v>1.7645415578751603E-2</v>
      </c>
      <c r="D25" s="19">
        <f t="shared" si="1"/>
        <v>1.3676257282760136</v>
      </c>
      <c r="F25" s="6" t="s">
        <v>28</v>
      </c>
      <c r="G25" s="4">
        <v>6361</v>
      </c>
      <c r="H25" s="12">
        <v>4.0999999999999996</v>
      </c>
      <c r="R25" s="16" t="s">
        <v>44</v>
      </c>
      <c r="S25" s="18">
        <v>103179</v>
      </c>
    </row>
    <row r="26" spans="1:20" ht="15.75" x14ac:dyDescent="0.25">
      <c r="A26" s="2">
        <v>38</v>
      </c>
      <c r="B26">
        <f>G12/5/G4</f>
        <v>1.2902225524080236E-2</v>
      </c>
      <c r="C26">
        <f>S22/5/totalarrests</f>
        <v>1.7645415578751603E-2</v>
      </c>
      <c r="D26" s="19">
        <f t="shared" si="1"/>
        <v>1.3676257282760136</v>
      </c>
      <c r="F26" s="6" t="s">
        <v>29</v>
      </c>
      <c r="G26" s="4">
        <v>6177</v>
      </c>
      <c r="H26" s="12">
        <v>4</v>
      </c>
      <c r="R26" s="16" t="s">
        <v>45</v>
      </c>
      <c r="S26" s="18">
        <v>45428</v>
      </c>
    </row>
    <row r="27" spans="1:20" ht="15.75" x14ac:dyDescent="0.25">
      <c r="A27" s="2">
        <v>39</v>
      </c>
      <c r="B27">
        <f>G12/5/G4</f>
        <v>1.2902225524080236E-2</v>
      </c>
      <c r="C27">
        <f>S22/5/totalarrests</f>
        <v>1.7645415578751603E-2</v>
      </c>
      <c r="D27" s="19">
        <f t="shared" si="1"/>
        <v>1.3676257282760136</v>
      </c>
      <c r="F27" s="6" t="s">
        <v>30</v>
      </c>
      <c r="G27" s="4">
        <v>49068</v>
      </c>
      <c r="H27" s="12">
        <v>31.7</v>
      </c>
      <c r="R27" s="16" t="s">
        <v>46</v>
      </c>
      <c r="S27" s="18">
        <v>19679</v>
      </c>
      <c r="T27" s="5"/>
    </row>
    <row r="28" spans="1:20" ht="15.75" x14ac:dyDescent="0.25">
      <c r="A28" s="2">
        <v>40</v>
      </c>
      <c r="B28">
        <f>G13/5/G4</f>
        <v>1.3420330114021771E-2</v>
      </c>
      <c r="C28">
        <f>S23/5/totalarrests</f>
        <v>1.5754739275030693E-2</v>
      </c>
      <c r="D28" s="19">
        <f t="shared" si="1"/>
        <v>1.1739457331656764</v>
      </c>
      <c r="F28" s="6" t="s">
        <v>31</v>
      </c>
      <c r="G28" s="4">
        <v>41014</v>
      </c>
      <c r="H28" s="12">
        <v>26.5</v>
      </c>
      <c r="R28" s="16" t="s">
        <v>53</v>
      </c>
      <c r="S28" s="18">
        <v>13992</v>
      </c>
      <c r="T28" s="5"/>
    </row>
    <row r="29" spans="1:20" x14ac:dyDescent="0.25">
      <c r="A29" s="2">
        <v>41</v>
      </c>
      <c r="B29">
        <f>G13/5/G4</f>
        <v>1.3420330114021771E-2</v>
      </c>
      <c r="C29">
        <f>S23/5/totalarrests</f>
        <v>1.5754739275030693E-2</v>
      </c>
      <c r="D29" s="19">
        <f t="shared" si="1"/>
        <v>1.1739457331656764</v>
      </c>
      <c r="F29" s="6" t="s">
        <v>32</v>
      </c>
      <c r="G29" s="4">
        <v>21820</v>
      </c>
      <c r="H29" s="12">
        <v>14.1</v>
      </c>
      <c r="T29" s="5"/>
    </row>
    <row r="30" spans="1:20" x14ac:dyDescent="0.25">
      <c r="A30" s="2">
        <v>42</v>
      </c>
      <c r="B30">
        <f>G13/5/G4</f>
        <v>1.3420330114021771E-2</v>
      </c>
      <c r="C30">
        <f>S23/5/totalarrests</f>
        <v>1.5754739275030693E-2</v>
      </c>
      <c r="D30" s="19">
        <f t="shared" si="1"/>
        <v>1.1739457331656764</v>
      </c>
      <c r="F30" s="6"/>
      <c r="G30" s="4"/>
      <c r="H30" s="12"/>
      <c r="T30" s="5"/>
    </row>
    <row r="31" spans="1:20" x14ac:dyDescent="0.25">
      <c r="A31" s="2">
        <v>43</v>
      </c>
      <c r="B31">
        <f>G13/5/G4</f>
        <v>1.3420330114021771E-2</v>
      </c>
      <c r="C31">
        <f>S23/5/totalarrests</f>
        <v>1.5754739275030693E-2</v>
      </c>
      <c r="D31" s="19">
        <f t="shared" si="1"/>
        <v>1.1739457331656764</v>
      </c>
      <c r="F31" s="6" t="s">
        <v>33</v>
      </c>
      <c r="G31" s="13">
        <v>37.909999999999997</v>
      </c>
      <c r="H31" s="14" t="s">
        <v>34</v>
      </c>
    </row>
    <row r="32" spans="1:20" x14ac:dyDescent="0.25">
      <c r="A32" s="2">
        <v>44</v>
      </c>
      <c r="B32">
        <f>G13/5/G4</f>
        <v>1.3420330114021771E-2</v>
      </c>
      <c r="C32">
        <f>S23/5/totalarrests</f>
        <v>1.5754739275030693E-2</v>
      </c>
      <c r="D32" s="19">
        <f t="shared" si="1"/>
        <v>1.1739457331656764</v>
      </c>
    </row>
    <row r="33" spans="1:6" x14ac:dyDescent="0.25">
      <c r="A33" s="2">
        <v>45</v>
      </c>
      <c r="B33">
        <f>G14/5/G4</f>
        <v>1.4774379017410123E-2</v>
      </c>
      <c r="C33">
        <f>S24/5/totalarrests</f>
        <v>1.3353007064483342E-2</v>
      </c>
      <c r="D33" s="19">
        <f t="shared" si="1"/>
        <v>0.90379480915902888</v>
      </c>
      <c r="F33" s="22" t="s">
        <v>35</v>
      </c>
    </row>
    <row r="34" spans="1:6" x14ac:dyDescent="0.25">
      <c r="A34" s="2">
        <v>46</v>
      </c>
      <c r="B34">
        <f>G14/5/G4</f>
        <v>1.4774379017410123E-2</v>
      </c>
      <c r="C34">
        <f>S24/5/totalarrests</f>
        <v>1.3353007064483342E-2</v>
      </c>
      <c r="D34" s="19">
        <f t="shared" si="1"/>
        <v>0.90379480915902888</v>
      </c>
      <c r="F34" t="s">
        <v>61</v>
      </c>
    </row>
    <row r="35" spans="1:6" x14ac:dyDescent="0.25">
      <c r="A35" s="2">
        <v>47</v>
      </c>
      <c r="B35">
        <f>G14/5/G4</f>
        <v>1.4774379017410123E-2</v>
      </c>
      <c r="C35">
        <f>S24/5/totalarrests</f>
        <v>1.3353007064483342E-2</v>
      </c>
      <c r="D35" s="19">
        <f t="shared" si="1"/>
        <v>0.90379480915902888</v>
      </c>
    </row>
    <row r="36" spans="1:6" x14ac:dyDescent="0.25">
      <c r="A36" s="2">
        <v>48</v>
      </c>
      <c r="B36">
        <f>G14/5/G4</f>
        <v>1.4774379017410123E-2</v>
      </c>
      <c r="C36">
        <f>S24/5/totalarrests</f>
        <v>1.3353007064483342E-2</v>
      </c>
      <c r="D36" s="19">
        <f t="shared" si="1"/>
        <v>0.90379480915902888</v>
      </c>
    </row>
    <row r="37" spans="1:6" x14ac:dyDescent="0.25">
      <c r="A37" s="2">
        <v>49</v>
      </c>
      <c r="B37">
        <f>G14/5/G4</f>
        <v>1.4774379017410123E-2</v>
      </c>
      <c r="C37">
        <f>S24/5/totalarrests</f>
        <v>1.3353007064483342E-2</v>
      </c>
      <c r="D37" s="19">
        <f t="shared" si="1"/>
        <v>0.90379480915902888</v>
      </c>
    </row>
    <row r="38" spans="1:6" x14ac:dyDescent="0.25">
      <c r="A38" s="2">
        <v>50</v>
      </c>
      <c r="B38">
        <f>G15/5/G4</f>
        <v>1.4430698665977584E-2</v>
      </c>
      <c r="C38">
        <f>S25/5/totalarrests</f>
        <v>7.9293590090894935E-3</v>
      </c>
      <c r="D38" s="19">
        <f t="shared" si="1"/>
        <v>0.54947852440326261</v>
      </c>
    </row>
    <row r="39" spans="1:6" x14ac:dyDescent="0.25">
      <c r="A39" s="2">
        <v>51</v>
      </c>
      <c r="B39">
        <f>G15/5/G4</f>
        <v>1.4430698665977584E-2</v>
      </c>
      <c r="C39">
        <f>S25/5/totalarrests</f>
        <v>7.9293590090894935E-3</v>
      </c>
      <c r="D39" s="19">
        <f t="shared" si="1"/>
        <v>0.54947852440326261</v>
      </c>
    </row>
    <row r="40" spans="1:6" x14ac:dyDescent="0.25">
      <c r="A40" s="2">
        <v>52</v>
      </c>
      <c r="B40">
        <f>G15/5/G4</f>
        <v>1.4430698665977584E-2</v>
      </c>
      <c r="C40">
        <f>S25/5/totalarrests</f>
        <v>7.9293590090894935E-3</v>
      </c>
      <c r="D40" s="19">
        <f t="shared" si="1"/>
        <v>0.54947852440326261</v>
      </c>
    </row>
    <row r="41" spans="1:6" x14ac:dyDescent="0.25">
      <c r="A41" s="2">
        <v>53</v>
      </c>
      <c r="B41">
        <f>G15/5/G4</f>
        <v>1.4430698665977584E-2</v>
      </c>
      <c r="C41">
        <f>S25/5/totalarrests</f>
        <v>7.9293590090894935E-3</v>
      </c>
      <c r="D41" s="19">
        <f t="shared" si="1"/>
        <v>0.54947852440326261</v>
      </c>
    </row>
    <row r="42" spans="1:6" x14ac:dyDescent="0.25">
      <c r="A42" s="2">
        <v>54</v>
      </c>
      <c r="B42">
        <f>G15/5/G4</f>
        <v>1.4430698665977584E-2</v>
      </c>
      <c r="C42">
        <f>S25/5/totalarrests</f>
        <v>7.9293590090894935E-3</v>
      </c>
      <c r="D42" s="19">
        <f t="shared" si="1"/>
        <v>0.54947852440326261</v>
      </c>
    </row>
    <row r="43" spans="1:6" x14ac:dyDescent="0.25">
      <c r="A43" s="2">
        <v>55</v>
      </c>
      <c r="B43">
        <f>G16/5/G4</f>
        <v>1.2731677379760328E-2</v>
      </c>
      <c r="C43">
        <f>S26/5/totalarrests</f>
        <v>3.4911650729791679E-3</v>
      </c>
      <c r="D43" s="19">
        <f t="shared" si="1"/>
        <v>0.27421092828892346</v>
      </c>
    </row>
    <row r="44" spans="1:6" x14ac:dyDescent="0.25">
      <c r="A44" s="2">
        <v>56</v>
      </c>
      <c r="B44">
        <f>G16/5/G4</f>
        <v>1.2731677379760328E-2</v>
      </c>
      <c r="C44">
        <f>S26/5/totalarrests</f>
        <v>3.4911650729791679E-3</v>
      </c>
      <c r="D44" s="19">
        <f t="shared" si="1"/>
        <v>0.27421092828892346</v>
      </c>
    </row>
    <row r="45" spans="1:6" x14ac:dyDescent="0.25">
      <c r="A45" s="2">
        <v>57</v>
      </c>
      <c r="B45">
        <f>G16/5/G4</f>
        <v>1.2731677379760328E-2</v>
      </c>
      <c r="C45">
        <f>S26/5/totalarrests</f>
        <v>3.4911650729791679E-3</v>
      </c>
      <c r="D45" s="19">
        <f t="shared" si="1"/>
        <v>0.27421092828892346</v>
      </c>
    </row>
    <row r="46" spans="1:6" x14ac:dyDescent="0.25">
      <c r="A46" s="2">
        <v>58</v>
      </c>
      <c r="B46">
        <f>G16/5/G4</f>
        <v>1.2731677379760328E-2</v>
      </c>
      <c r="C46">
        <f>S26/5/totalarrests</f>
        <v>3.4911650729791679E-3</v>
      </c>
      <c r="D46" s="19">
        <f t="shared" si="1"/>
        <v>0.27421092828892346</v>
      </c>
    </row>
    <row r="47" spans="1:6" x14ac:dyDescent="0.25">
      <c r="A47" s="2">
        <v>59</v>
      </c>
      <c r="B47">
        <f>G16/5/G4</f>
        <v>1.2731677379760328E-2</v>
      </c>
      <c r="C47">
        <f>S26/5/totalarrests</f>
        <v>3.4911650729791679E-3</v>
      </c>
      <c r="D47" s="19">
        <f t="shared" si="1"/>
        <v>0.27421092828892346</v>
      </c>
    </row>
    <row r="48" spans="1:6" x14ac:dyDescent="0.25">
      <c r="A48" s="2">
        <v>60</v>
      </c>
      <c r="B48">
        <f>G17/5/G4</f>
        <v>1.1054620627281244E-2</v>
      </c>
      <c r="C48">
        <f>S27/5/totalarrests</f>
        <v>1.5123412316447355E-3</v>
      </c>
      <c r="D48" s="19">
        <f t="shared" si="1"/>
        <v>0.13680625347852199</v>
      </c>
    </row>
    <row r="49" spans="1:4" x14ac:dyDescent="0.25">
      <c r="A49" s="2">
        <v>61</v>
      </c>
      <c r="B49">
        <f>G17/5/G4</f>
        <v>1.1054620627281244E-2</v>
      </c>
      <c r="C49">
        <f>S27/5/totalarrests</f>
        <v>1.5123412316447355E-3</v>
      </c>
      <c r="D49" s="19">
        <f t="shared" si="1"/>
        <v>0.13680625347852199</v>
      </c>
    </row>
    <row r="50" spans="1:4" x14ac:dyDescent="0.25">
      <c r="A50" s="2">
        <v>62</v>
      </c>
      <c r="B50">
        <f>G17/5/G4</f>
        <v>1.1054620627281244E-2</v>
      </c>
      <c r="C50">
        <f>S27/5/totalarrests</f>
        <v>1.5123412316447355E-3</v>
      </c>
      <c r="D50" s="19">
        <f t="shared" si="1"/>
        <v>0.13680625347852199</v>
      </c>
    </row>
    <row r="51" spans="1:4" x14ac:dyDescent="0.25">
      <c r="A51" s="2">
        <v>63</v>
      </c>
      <c r="B51">
        <f>G17/5/G4</f>
        <v>1.1054620627281244E-2</v>
      </c>
      <c r="C51">
        <f>S27/5/totalarrests</f>
        <v>1.5123412316447355E-3</v>
      </c>
      <c r="D51" s="19">
        <f t="shared" si="1"/>
        <v>0.13680625347852199</v>
      </c>
    </row>
    <row r="52" spans="1:4" x14ac:dyDescent="0.25">
      <c r="A52" s="2">
        <v>64</v>
      </c>
      <c r="B52">
        <f>G17/5/G4</f>
        <v>1.1054620627281244E-2</v>
      </c>
      <c r="C52">
        <f>S27/5/totalarrests</f>
        <v>1.5123412316447355E-3</v>
      </c>
      <c r="D52" s="19">
        <f t="shared" si="1"/>
        <v>0.13680625347852199</v>
      </c>
    </row>
    <row r="53" spans="1:4" x14ac:dyDescent="0.25">
      <c r="A53" s="2">
        <v>65</v>
      </c>
      <c r="D53" s="19">
        <f>(S28/G29)/(S3/G4)</f>
        <v>3.8141586189396601E-2</v>
      </c>
    </row>
    <row r="54" spans="1:4" x14ac:dyDescent="0.25">
      <c r="A54" s="2">
        <v>66</v>
      </c>
      <c r="D54" s="19">
        <f>(S28/G29)/(S3/G4)</f>
        <v>3.8141586189396601E-2</v>
      </c>
    </row>
    <row r="55" spans="1:4" x14ac:dyDescent="0.25">
      <c r="A55" s="2">
        <v>67</v>
      </c>
      <c r="D55" s="19">
        <f>(S28/G29)/(S3/G4)</f>
        <v>3.8141586189396601E-2</v>
      </c>
    </row>
    <row r="56" spans="1:4" x14ac:dyDescent="0.25">
      <c r="A56" s="2">
        <v>68</v>
      </c>
      <c r="D56" s="19">
        <f>(S28/G29)/(S3/G4)</f>
        <v>3.8141586189396601E-2</v>
      </c>
    </row>
    <row r="57" spans="1:4" x14ac:dyDescent="0.25">
      <c r="A57" s="2">
        <v>69</v>
      </c>
      <c r="D57" s="19">
        <f>(S28/G29)/(S3/G4)</f>
        <v>3.8141586189396601E-2</v>
      </c>
    </row>
    <row r="58" spans="1:4" x14ac:dyDescent="0.25">
      <c r="A58" s="2">
        <v>70</v>
      </c>
      <c r="D58" s="19">
        <f>(S28/G29)/(S3/G4)</f>
        <v>3.8141586189396601E-2</v>
      </c>
    </row>
    <row r="59" spans="1:4" x14ac:dyDescent="0.25">
      <c r="A59" s="2">
        <v>71</v>
      </c>
      <c r="D59" s="19">
        <f>(S28/G29)/(S3/G4)</f>
        <v>3.8141586189396601E-2</v>
      </c>
    </row>
    <row r="60" spans="1:4" x14ac:dyDescent="0.25">
      <c r="A60" s="2">
        <v>72</v>
      </c>
      <c r="D60" s="19">
        <f>(S28/G29)/(S3/G4)</f>
        <v>3.8141586189396601E-2</v>
      </c>
    </row>
    <row r="61" spans="1:4" x14ac:dyDescent="0.25">
      <c r="A61" s="2">
        <v>73</v>
      </c>
      <c r="D61" s="19">
        <f>(S28/G29)/(S3/G4)</f>
        <v>3.8141586189396601E-2</v>
      </c>
    </row>
    <row r="62" spans="1:4" x14ac:dyDescent="0.25">
      <c r="A62" s="2">
        <v>74</v>
      </c>
      <c r="D62" s="19">
        <f>(S28/G29)/(S3/G4)</f>
        <v>3.8141586189396601E-2</v>
      </c>
    </row>
    <row r="63" spans="1:4" x14ac:dyDescent="0.25">
      <c r="A63" s="2">
        <v>75</v>
      </c>
      <c r="D63" s="19">
        <f>(S28/G29)/(S3/G4)</f>
        <v>3.8141586189396601E-2</v>
      </c>
    </row>
    <row r="64" spans="1:4" x14ac:dyDescent="0.25">
      <c r="A64" s="2">
        <v>76</v>
      </c>
      <c r="D64" s="19">
        <f>(S28/G29)/(S3/G4)</f>
        <v>3.8141586189396601E-2</v>
      </c>
    </row>
    <row r="65" spans="1:4" x14ac:dyDescent="0.25">
      <c r="A65" s="2">
        <v>77</v>
      </c>
      <c r="D65" s="19">
        <f>(S28/G29)/(S3/G4)</f>
        <v>3.8141586189396601E-2</v>
      </c>
    </row>
    <row r="66" spans="1:4" x14ac:dyDescent="0.25">
      <c r="A66" s="2">
        <v>78</v>
      </c>
      <c r="D66" s="19">
        <f>(S28/G29)/(S3/G4)</f>
        <v>3.8141586189396601E-2</v>
      </c>
    </row>
    <row r="67" spans="1:4" x14ac:dyDescent="0.25">
      <c r="A67" s="2">
        <v>79</v>
      </c>
      <c r="D67" s="19">
        <f>(S28/G29)/(S3/G4)</f>
        <v>3.8141586189396601E-2</v>
      </c>
    </row>
    <row r="68" spans="1:4" x14ac:dyDescent="0.25">
      <c r="A68" s="2">
        <v>80</v>
      </c>
      <c r="D68" s="19">
        <f>(S28/G29)/(S3/G4)</f>
        <v>3.8141586189396601E-2</v>
      </c>
    </row>
    <row r="69" spans="1:4" x14ac:dyDescent="0.25">
      <c r="A69" s="2">
        <v>81</v>
      </c>
      <c r="D69" s="19">
        <f>(S28/G29)/(S3/G4)</f>
        <v>3.8141586189396601E-2</v>
      </c>
    </row>
    <row r="70" spans="1:4" x14ac:dyDescent="0.25">
      <c r="A70" s="2">
        <v>82</v>
      </c>
      <c r="D70" s="19">
        <f>(S28/G29)/(S3/G4)</f>
        <v>3.8141586189396601E-2</v>
      </c>
    </row>
    <row r="71" spans="1:4" x14ac:dyDescent="0.25">
      <c r="A71" s="2">
        <v>83</v>
      </c>
      <c r="D71" s="19">
        <f>(S28/G29)/(S3/G4)</f>
        <v>3.8141586189396601E-2</v>
      </c>
    </row>
    <row r="72" spans="1:4" x14ac:dyDescent="0.25">
      <c r="A72" s="2">
        <v>84</v>
      </c>
      <c r="D72" s="19">
        <f>(S28/G29)/(S3/G4)</f>
        <v>3.8141586189396601E-2</v>
      </c>
    </row>
    <row r="73" spans="1:4" x14ac:dyDescent="0.25">
      <c r="A73" s="2">
        <v>85</v>
      </c>
    </row>
    <row r="74" spans="1:4" x14ac:dyDescent="0.25">
      <c r="A74" s="2">
        <v>86</v>
      </c>
    </row>
    <row r="75" spans="1:4" x14ac:dyDescent="0.25">
      <c r="A75" s="2">
        <v>87</v>
      </c>
    </row>
    <row r="76" spans="1:4" x14ac:dyDescent="0.25">
      <c r="A76" s="2">
        <v>88</v>
      </c>
    </row>
    <row r="77" spans="1:4" x14ac:dyDescent="0.25">
      <c r="A77" s="2">
        <v>89</v>
      </c>
    </row>
    <row r="78" spans="1:4" x14ac:dyDescent="0.25">
      <c r="A78" s="2">
        <v>90</v>
      </c>
    </row>
  </sheetData>
  <mergeCells count="2">
    <mergeCell ref="F2:F3"/>
    <mergeCell ref="G2:H2"/>
  </mergeCells>
  <hyperlinks>
    <hyperlink ref="F33" r:id="rId1"/>
  </hyperlinks>
  <pageMargins left="0.7" right="0.7" top="0.75" bottom="0.75" header="0.3" footer="0.3"/>
  <pageSetup orientation="portrait"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3"/>
  <sheetViews>
    <sheetView workbookViewId="0">
      <selection activeCell="G12" sqref="G12"/>
    </sheetView>
  </sheetViews>
  <sheetFormatPr defaultRowHeight="15" x14ac:dyDescent="0.25"/>
  <cols>
    <col min="1" max="1" width="17.7109375" customWidth="1"/>
  </cols>
  <sheetData>
    <row r="1" spans="1:7" ht="15.75" thickBot="1" x14ac:dyDescent="0.3">
      <c r="A1" s="1" t="s">
        <v>0</v>
      </c>
      <c r="B1" t="s">
        <v>54</v>
      </c>
      <c r="C1" t="s">
        <v>55</v>
      </c>
      <c r="D1" t="s">
        <v>56</v>
      </c>
      <c r="E1" t="s">
        <v>57</v>
      </c>
    </row>
    <row r="2" spans="1:7" ht="15.75" thickBot="1" x14ac:dyDescent="0.3">
      <c r="A2" t="s">
        <v>90</v>
      </c>
      <c r="B2" s="2">
        <f>MetaCrime2!D4*0.07/MetaCrime!P3</f>
        <v>512.90554681291565</v>
      </c>
      <c r="C2" s="2">
        <f>MetaCrime2!D4*0.07/MetaCrime!P3*MetaCrime!Z3</f>
        <v>1803.5320042823716</v>
      </c>
      <c r="D2" s="2">
        <f>MetaCrime2!D4*0.07/MetaCrime!P3*MetaCrime!Z4</f>
        <v>349.14654692686429</v>
      </c>
      <c r="E2" s="2">
        <f>MetaCrime2!D4*0.07/MetaCrime!P3*MetaCrime!Z5</f>
        <v>134.58471992818241</v>
      </c>
      <c r="G2" s="20"/>
    </row>
    <row r="3" spans="1:7" ht="15.75" thickBot="1" x14ac:dyDescent="0.3">
      <c r="A3" s="2">
        <v>14</v>
      </c>
      <c r="B3" s="2">
        <f>avecrime*MetaFemale!D2</f>
        <v>677.96975124688049</v>
      </c>
      <c r="C3" s="2">
        <f>dropcrime*MetaFemale!D2</f>
        <v>2383.9479840039762</v>
      </c>
      <c r="D3" s="2">
        <f>hscrime*MetaFemale!D2</f>
        <v>461.50952946323793</v>
      </c>
      <c r="E3" s="2">
        <f>seccrime*MetaFemale!D2</f>
        <v>177.89702150486326</v>
      </c>
      <c r="G3" s="21"/>
    </row>
    <row r="4" spans="1:7" x14ac:dyDescent="0.25">
      <c r="A4" s="2">
        <v>15</v>
      </c>
      <c r="B4" s="2">
        <f>avecrime*MetaFemale!D3</f>
        <v>1114.0487408715812</v>
      </c>
      <c r="C4" s="2">
        <f>dropcrime*MetaFemale!D3</f>
        <v>3917.3344312169183</v>
      </c>
      <c r="D4" s="2">
        <f>hscrime*MetaFemale!D3</f>
        <v>758.35848023185963</v>
      </c>
      <c r="E4" s="2">
        <f>seccrime*MetaFemale!D3</f>
        <v>292.32270679894799</v>
      </c>
    </row>
    <row r="5" spans="1:7" x14ac:dyDescent="0.25">
      <c r="A5" s="2">
        <v>16</v>
      </c>
      <c r="B5" s="2">
        <f>avecrime*MetaFemale!D4</f>
        <v>1350.442367820928</v>
      </c>
      <c r="C5" s="2">
        <f>dropcrime*MetaFemale!D4</f>
        <v>4748.5663694572841</v>
      </c>
      <c r="D5" s="2">
        <f>hscrime*MetaFemale!D4</f>
        <v>919.27703351665593</v>
      </c>
      <c r="E5" s="2">
        <f>seccrime*MetaFemale!D4</f>
        <v>354.35161304392119</v>
      </c>
    </row>
    <row r="6" spans="1:7" x14ac:dyDescent="0.25">
      <c r="A6" s="2">
        <v>17</v>
      </c>
      <c r="B6" s="2">
        <f>avecrime*MetaFemale!D5</f>
        <v>1483.0882377915714</v>
      </c>
      <c r="C6" s="2">
        <f>dropcrime*MetaFemale!D5</f>
        <v>5214.9896187562317</v>
      </c>
      <c r="D6" s="2">
        <f>hscrime*MetaFemale!D5</f>
        <v>1009.5721136773951</v>
      </c>
      <c r="E6" s="2">
        <f>seccrime*MetaFemale!D5</f>
        <v>389.15745082547431</v>
      </c>
    </row>
    <row r="7" spans="1:7" x14ac:dyDescent="0.25">
      <c r="A7" s="2">
        <v>18</v>
      </c>
      <c r="B7" s="2">
        <f>avecrime*MetaFemale!D6</f>
        <v>1735.3434562914845</v>
      </c>
      <c r="C7" s="2">
        <f>dropcrime*MetaFemale!D6</f>
        <v>6101.9957403292947</v>
      </c>
      <c r="D7" s="2">
        <f>hscrime*MetaFemale!D6</f>
        <v>1181.2880154273357</v>
      </c>
      <c r="E7" s="2">
        <f>seccrime*MetaFemale!D6</f>
        <v>455.3483862583027</v>
      </c>
    </row>
    <row r="8" spans="1:7" x14ac:dyDescent="0.25">
      <c r="A8" s="2">
        <v>19</v>
      </c>
      <c r="B8" s="2">
        <f>avecrime*MetaFemale!D7</f>
        <v>1867.62147859166</v>
      </c>
      <c r="C8" s="2">
        <f>dropcrime*MetaFemale!D7</f>
        <v>6567.1255252652381</v>
      </c>
      <c r="D8" s="2">
        <f>hscrime*MetaFemale!D7</f>
        <v>1271.3326932581783</v>
      </c>
      <c r="E8" s="2">
        <f>seccrime*MetaFemale!D7</f>
        <v>490.05770202715041</v>
      </c>
    </row>
    <row r="9" spans="1:7" x14ac:dyDescent="0.25">
      <c r="A9" s="2">
        <v>20</v>
      </c>
      <c r="B9" s="2">
        <f>avecrime*MetaFemale!D8</f>
        <v>1785.4210309621378</v>
      </c>
      <c r="C9" s="2">
        <f>dropcrime*MetaFemale!D8</f>
        <v>6278.0837338722995</v>
      </c>
      <c r="D9" s="2">
        <f>hscrime*MetaFemale!D8</f>
        <v>1215.3769668597686</v>
      </c>
      <c r="E9" s="2">
        <f>seccrime*MetaFemale!D8</f>
        <v>468.48857630618079</v>
      </c>
    </row>
    <row r="10" spans="1:7" x14ac:dyDescent="0.25">
      <c r="A10" s="2">
        <v>21</v>
      </c>
      <c r="B10" s="2">
        <f>avecrime*MetaFemale!D9</f>
        <v>1598.8338394654827</v>
      </c>
      <c r="C10" s="2">
        <f>dropcrime*MetaFemale!D9</f>
        <v>5621.9863811639525</v>
      </c>
      <c r="D10" s="2">
        <f>hscrime*MetaFemale!D9</f>
        <v>1088.3627943349372</v>
      </c>
      <c r="E10" s="2">
        <f>seccrime*MetaFemale!D9</f>
        <v>419.52871407462044</v>
      </c>
    </row>
    <row r="11" spans="1:7" x14ac:dyDescent="0.25">
      <c r="A11" s="2">
        <v>22</v>
      </c>
      <c r="B11" s="2">
        <f>avecrime*MetaFemale!D10</f>
        <v>1472.5483880800682</v>
      </c>
      <c r="C11" s="2">
        <f>dropcrime*MetaFemale!D10</f>
        <v>5177.9282993902389</v>
      </c>
      <c r="D11" s="2">
        <f>hscrime*MetaFemale!D10</f>
        <v>1002.3973967051068</v>
      </c>
      <c r="E11" s="2">
        <f>seccrime*MetaFemale!D10</f>
        <v>386.39182910365423</v>
      </c>
    </row>
    <row r="12" spans="1:7" x14ac:dyDescent="0.25">
      <c r="A12" s="2">
        <v>23</v>
      </c>
      <c r="B12" s="2">
        <f>avecrime*MetaFemale!D11</f>
        <v>1378.2130976185358</v>
      </c>
      <c r="C12" s="2">
        <f>dropcrime*MetaFemale!D11</f>
        <v>4846.2167073869168</v>
      </c>
      <c r="D12" s="2">
        <f>hscrime*MetaFemale!D11</f>
        <v>938.18120500538896</v>
      </c>
      <c r="E12" s="2">
        <f>seccrime*MetaFemale!D11</f>
        <v>361.63856073874803</v>
      </c>
    </row>
    <row r="13" spans="1:7" x14ac:dyDescent="0.25">
      <c r="A13" s="2">
        <v>24</v>
      </c>
      <c r="B13" s="2">
        <f>avecrime*MetaFemale!D12</f>
        <v>1319.9073319927363</v>
      </c>
      <c r="C13" s="2">
        <f>dropcrime*MetaFemale!D12</f>
        <v>4641.1958902135884</v>
      </c>
      <c r="D13" s="2">
        <f>hscrime*MetaFemale!D12</f>
        <v>898.4911356336097</v>
      </c>
      <c r="E13" s="2">
        <f>seccrime*MetaFemale!D12</f>
        <v>346.33932058487085</v>
      </c>
    </row>
    <row r="14" spans="1:7" x14ac:dyDescent="0.25">
      <c r="A14" s="2">
        <v>25</v>
      </c>
      <c r="B14" s="2">
        <f>avecrime*MetaFemale!D13</f>
        <v>1117.2121055771709</v>
      </c>
      <c r="C14" s="2">
        <f>dropcrime*MetaFemale!D13</f>
        <v>3928.4577842849426</v>
      </c>
      <c r="D14" s="2">
        <f>hscrime*MetaFemale!D13</f>
        <v>760.51185500132715</v>
      </c>
      <c r="E14" s="2">
        <f>seccrime*MetaFemale!D13</f>
        <v>293.15276324029071</v>
      </c>
    </row>
    <row r="15" spans="1:7" x14ac:dyDescent="0.25">
      <c r="A15" s="2">
        <v>26</v>
      </c>
      <c r="B15" s="2">
        <f>avecrime*MetaFemale!D14</f>
        <v>1117.2121055771709</v>
      </c>
      <c r="C15" s="2">
        <f>dropcrime*MetaFemale!D14</f>
        <v>3928.4577842849426</v>
      </c>
      <c r="D15" s="2">
        <f>hscrime*MetaFemale!D14</f>
        <v>760.51185500132715</v>
      </c>
      <c r="E15" s="2">
        <f>seccrime*MetaFemale!D14</f>
        <v>293.15276324029071</v>
      </c>
    </row>
    <row r="16" spans="1:7" x14ac:dyDescent="0.25">
      <c r="A16" s="2">
        <v>27</v>
      </c>
      <c r="B16" s="2">
        <f>avecrime*MetaFemale!D15</f>
        <v>1117.2121055771709</v>
      </c>
      <c r="C16" s="2">
        <f>dropcrime*MetaFemale!D15</f>
        <v>3928.4577842849426</v>
      </c>
      <c r="D16" s="2">
        <f>hscrime*MetaFemale!D15</f>
        <v>760.51185500132715</v>
      </c>
      <c r="E16" s="2">
        <f>seccrime*MetaFemale!D15</f>
        <v>293.15276324029071</v>
      </c>
    </row>
    <row r="17" spans="1:5" x14ac:dyDescent="0.25">
      <c r="A17" s="2">
        <v>28</v>
      </c>
      <c r="B17" s="2">
        <f>avecrime*MetaFemale!D16</f>
        <v>1117.2121055771709</v>
      </c>
      <c r="C17" s="2">
        <f>dropcrime*MetaFemale!D16</f>
        <v>3928.4577842849426</v>
      </c>
      <c r="D17" s="2">
        <f>hscrime*MetaFemale!D16</f>
        <v>760.51185500132715</v>
      </c>
      <c r="E17" s="2">
        <f>seccrime*MetaFemale!D16</f>
        <v>293.15276324029071</v>
      </c>
    </row>
    <row r="18" spans="1:5" x14ac:dyDescent="0.25">
      <c r="A18" s="2">
        <v>29</v>
      </c>
      <c r="B18" s="2">
        <f>avecrime*MetaFemale!D17</f>
        <v>1117.2121055771709</v>
      </c>
      <c r="C18" s="2">
        <f>dropcrime*MetaFemale!D17</f>
        <v>3928.4577842849426</v>
      </c>
      <c r="D18" s="2">
        <f>hscrime*MetaFemale!D17</f>
        <v>760.51185500132715</v>
      </c>
      <c r="E18" s="2">
        <f>seccrime*MetaFemale!D17</f>
        <v>293.15276324029071</v>
      </c>
    </row>
    <row r="19" spans="1:5" x14ac:dyDescent="0.25">
      <c r="A19" s="2">
        <v>30</v>
      </c>
      <c r="B19" s="2">
        <f>avecrime*MetaFemale!D18</f>
        <v>881.26817925430305</v>
      </c>
      <c r="C19" s="2">
        <f>dropcrime*MetaFemale!D18</f>
        <v>3098.8071303126849</v>
      </c>
      <c r="D19" s="2">
        <f>hscrime*MetaFemale!D18</f>
        <v>599.89942322732679</v>
      </c>
      <c r="E19" s="2">
        <f>seccrime*MetaFemale!D18</f>
        <v>231.24185695309191</v>
      </c>
    </row>
    <row r="20" spans="1:5" x14ac:dyDescent="0.25">
      <c r="A20" s="2">
        <v>31</v>
      </c>
      <c r="B20" s="2">
        <f>avecrime*MetaFemale!D19</f>
        <v>881.26817925430305</v>
      </c>
      <c r="C20" s="2">
        <f>dropcrime*MetaFemale!D19</f>
        <v>3098.8071303126849</v>
      </c>
      <c r="D20" s="2">
        <f>hscrime*MetaFemale!D19</f>
        <v>599.89942322732679</v>
      </c>
      <c r="E20" s="2">
        <f>seccrime*MetaFemale!D19</f>
        <v>231.24185695309191</v>
      </c>
    </row>
    <row r="21" spans="1:5" x14ac:dyDescent="0.25">
      <c r="A21" s="2">
        <v>32</v>
      </c>
      <c r="B21" s="2">
        <f>avecrime*MetaFemale!D20</f>
        <v>881.26817925430305</v>
      </c>
      <c r="C21" s="2">
        <f>dropcrime*MetaFemale!D20</f>
        <v>3098.8071303126849</v>
      </c>
      <c r="D21" s="2">
        <f>hscrime*MetaFemale!D20</f>
        <v>599.89942322732679</v>
      </c>
      <c r="E21" s="2">
        <f>seccrime*MetaFemale!D20</f>
        <v>231.24185695309191</v>
      </c>
    </row>
    <row r="22" spans="1:5" x14ac:dyDescent="0.25">
      <c r="A22" s="2">
        <v>33</v>
      </c>
      <c r="B22" s="2">
        <f>avecrime*MetaFemale!D21</f>
        <v>881.26817925430305</v>
      </c>
      <c r="C22" s="2">
        <f>dropcrime*MetaFemale!D21</f>
        <v>3098.8071303126849</v>
      </c>
      <c r="D22" s="2">
        <f>hscrime*MetaFemale!D21</f>
        <v>599.89942322732679</v>
      </c>
      <c r="E22" s="2">
        <f>seccrime*MetaFemale!D21</f>
        <v>231.24185695309191</v>
      </c>
    </row>
    <row r="23" spans="1:5" x14ac:dyDescent="0.25">
      <c r="A23" s="2">
        <v>34</v>
      </c>
      <c r="B23" s="2">
        <f>avecrime*MetaFemale!D22</f>
        <v>881.26817925430305</v>
      </c>
      <c r="C23" s="2">
        <f>dropcrime*MetaFemale!D22</f>
        <v>3098.8071303126849</v>
      </c>
      <c r="D23" s="2">
        <f>hscrime*MetaFemale!D22</f>
        <v>599.89942322732679</v>
      </c>
      <c r="E23" s="2">
        <f>seccrime*MetaFemale!D22</f>
        <v>231.24185695309191</v>
      </c>
    </row>
    <row r="24" spans="1:5" x14ac:dyDescent="0.25">
      <c r="A24" s="2">
        <v>35</v>
      </c>
      <c r="B24" s="2">
        <f>avecrime*MetaFemale!D23</f>
        <v>701.46282199682071</v>
      </c>
      <c r="C24" s="2">
        <f>dropcrime*MetaFemale!D23</f>
        <v>2466.5567708257768</v>
      </c>
      <c r="D24" s="2">
        <f>hscrime*MetaFemale!D23</f>
        <v>477.50180051590814</v>
      </c>
      <c r="E24" s="2">
        <f>seccrime*MetaFemale!D23</f>
        <v>184.06152560660379</v>
      </c>
    </row>
    <row r="25" spans="1:5" x14ac:dyDescent="0.25">
      <c r="A25" s="2">
        <v>36</v>
      </c>
      <c r="B25" s="2">
        <f>avecrime*MetaFemale!D24</f>
        <v>701.46282199682071</v>
      </c>
      <c r="C25" s="2">
        <f>dropcrime*MetaFemale!D24</f>
        <v>2466.5567708257768</v>
      </c>
      <c r="D25" s="2">
        <f>hscrime*MetaFemale!D24</f>
        <v>477.50180051590814</v>
      </c>
      <c r="E25" s="2">
        <f>seccrime*MetaFemale!D24</f>
        <v>184.06152560660379</v>
      </c>
    </row>
    <row r="26" spans="1:5" x14ac:dyDescent="0.25">
      <c r="A26" s="2">
        <v>37</v>
      </c>
      <c r="B26" s="2">
        <f>avecrime*MetaFemale!D25</f>
        <v>701.46282199682071</v>
      </c>
      <c r="C26" s="2">
        <f>dropcrime*MetaFemale!D25</f>
        <v>2466.5567708257768</v>
      </c>
      <c r="D26" s="2">
        <f>hscrime*MetaFemale!D25</f>
        <v>477.50180051590814</v>
      </c>
      <c r="E26" s="2">
        <f>seccrime*MetaFemale!D25</f>
        <v>184.06152560660379</v>
      </c>
    </row>
    <row r="27" spans="1:5" x14ac:dyDescent="0.25">
      <c r="A27" s="2">
        <v>38</v>
      </c>
      <c r="B27" s="2">
        <f>avecrime*MetaFemale!D26</f>
        <v>701.46282199682071</v>
      </c>
      <c r="C27" s="2">
        <f>dropcrime*MetaFemale!D26</f>
        <v>2466.5567708257768</v>
      </c>
      <c r="D27" s="2">
        <f>hscrime*MetaFemale!D26</f>
        <v>477.50180051590814</v>
      </c>
      <c r="E27" s="2">
        <f>seccrime*MetaFemale!D26</f>
        <v>184.06152560660379</v>
      </c>
    </row>
    <row r="28" spans="1:5" x14ac:dyDescent="0.25">
      <c r="A28" s="2">
        <v>39</v>
      </c>
      <c r="B28" s="2">
        <f>avecrime*MetaFemale!D27</f>
        <v>701.46282199682071</v>
      </c>
      <c r="C28" s="2">
        <f>dropcrime*MetaFemale!D27</f>
        <v>2466.5567708257768</v>
      </c>
      <c r="D28" s="2">
        <f>hscrime*MetaFemale!D27</f>
        <v>477.50180051590814</v>
      </c>
      <c r="E28" s="2">
        <f>seccrime*MetaFemale!D27</f>
        <v>184.06152560660379</v>
      </c>
    </row>
    <row r="29" spans="1:5" x14ac:dyDescent="0.25">
      <c r="A29" s="2">
        <v>40</v>
      </c>
      <c r="B29" s="2">
        <f>avecrime*MetaFemale!D28</f>
        <v>602.12327819803045</v>
      </c>
      <c r="C29" s="2">
        <f>dropcrime*MetaFemale!D28</f>
        <v>2117.2487010550308</v>
      </c>
      <c r="D29" s="2">
        <f>hscrime*MetaFemale!D28</f>
        <v>409.87909901432192</v>
      </c>
      <c r="E29" s="2">
        <f>seccrime*MetaFemale!D28</f>
        <v>157.99515770898731</v>
      </c>
    </row>
    <row r="30" spans="1:5" x14ac:dyDescent="0.25">
      <c r="A30" s="2">
        <v>41</v>
      </c>
      <c r="B30" s="2">
        <f>avecrime*MetaFemale!D29</f>
        <v>602.12327819803045</v>
      </c>
      <c r="C30" s="2">
        <f>dropcrime*MetaFemale!D29</f>
        <v>2117.2487010550308</v>
      </c>
      <c r="D30" s="2">
        <f>hscrime*MetaFemale!D29</f>
        <v>409.87909901432192</v>
      </c>
      <c r="E30" s="2">
        <f>seccrime*MetaFemale!D29</f>
        <v>157.99515770898731</v>
      </c>
    </row>
    <row r="31" spans="1:5" x14ac:dyDescent="0.25">
      <c r="A31" s="2">
        <v>42</v>
      </c>
      <c r="B31" s="2">
        <f>avecrime*MetaFemale!D30</f>
        <v>602.12327819803045</v>
      </c>
      <c r="C31" s="2">
        <f>dropcrime*MetaFemale!D30</f>
        <v>2117.2487010550308</v>
      </c>
      <c r="D31" s="2">
        <f>hscrime*MetaFemale!D30</f>
        <v>409.87909901432192</v>
      </c>
      <c r="E31" s="2">
        <f>seccrime*MetaFemale!D30</f>
        <v>157.99515770898731</v>
      </c>
    </row>
    <row r="32" spans="1:5" x14ac:dyDescent="0.25">
      <c r="A32" s="2">
        <v>43</v>
      </c>
      <c r="B32" s="2">
        <f>avecrime*MetaFemale!D31</f>
        <v>602.12327819803045</v>
      </c>
      <c r="C32" s="2">
        <f>dropcrime*MetaFemale!D31</f>
        <v>2117.2487010550308</v>
      </c>
      <c r="D32" s="2">
        <f>hscrime*MetaFemale!D31</f>
        <v>409.87909901432192</v>
      </c>
      <c r="E32" s="2">
        <f>seccrime*MetaFemale!D31</f>
        <v>157.99515770898731</v>
      </c>
    </row>
    <row r="33" spans="1:5" x14ac:dyDescent="0.25">
      <c r="A33" s="2">
        <v>44</v>
      </c>
      <c r="B33" s="2">
        <f>avecrime*MetaFemale!D32</f>
        <v>602.12327819803045</v>
      </c>
      <c r="C33" s="2">
        <f>dropcrime*MetaFemale!D32</f>
        <v>2117.2487010550308</v>
      </c>
      <c r="D33" s="2">
        <f>hscrime*MetaFemale!D32</f>
        <v>409.87909901432192</v>
      </c>
      <c r="E33" s="2">
        <f>seccrime*MetaFemale!D32</f>
        <v>157.99515770898731</v>
      </c>
    </row>
    <row r="34" spans="1:5" x14ac:dyDescent="0.25">
      <c r="A34" s="2">
        <v>45</v>
      </c>
      <c r="B34" s="2">
        <f>avecrime*MetaFemale!D33</f>
        <v>463.56137079838646</v>
      </c>
      <c r="C34" s="2">
        <f>dropcrime*MetaFemale!D33</f>
        <v>1630.022863622587</v>
      </c>
      <c r="D34" s="2">
        <f>hscrime*MetaFemale!D33</f>
        <v>315.55683674829925</v>
      </c>
      <c r="E34" s="2">
        <f>seccrime*MetaFemale!D33</f>
        <v>121.63697126321297</v>
      </c>
    </row>
    <row r="35" spans="1:5" x14ac:dyDescent="0.25">
      <c r="A35" s="2">
        <v>46</v>
      </c>
      <c r="B35" s="2">
        <f>avecrime*MetaFemale!D34</f>
        <v>463.56137079838646</v>
      </c>
      <c r="C35" s="2">
        <f>dropcrime*MetaFemale!D34</f>
        <v>1630.022863622587</v>
      </c>
      <c r="D35" s="2">
        <f>hscrime*MetaFemale!D34</f>
        <v>315.55683674829925</v>
      </c>
      <c r="E35" s="2">
        <f>seccrime*MetaFemale!D34</f>
        <v>121.63697126321297</v>
      </c>
    </row>
    <row r="36" spans="1:5" x14ac:dyDescent="0.25">
      <c r="A36" s="2">
        <v>47</v>
      </c>
      <c r="B36" s="2">
        <f>avecrime*MetaFemale!D35</f>
        <v>463.56137079838646</v>
      </c>
      <c r="C36" s="2">
        <f>dropcrime*MetaFemale!D35</f>
        <v>1630.022863622587</v>
      </c>
      <c r="D36" s="2">
        <f>hscrime*MetaFemale!D35</f>
        <v>315.55683674829925</v>
      </c>
      <c r="E36" s="2">
        <f>seccrime*MetaFemale!D35</f>
        <v>121.63697126321297</v>
      </c>
    </row>
    <row r="37" spans="1:5" x14ac:dyDescent="0.25">
      <c r="A37" s="2">
        <v>48</v>
      </c>
      <c r="B37" s="2">
        <f>avecrime*MetaFemale!D36</f>
        <v>463.56137079838646</v>
      </c>
      <c r="C37" s="2">
        <f>dropcrime*MetaFemale!D36</f>
        <v>1630.022863622587</v>
      </c>
      <c r="D37" s="2">
        <f>hscrime*MetaFemale!D36</f>
        <v>315.55683674829925</v>
      </c>
      <c r="E37" s="2">
        <f>seccrime*MetaFemale!D36</f>
        <v>121.63697126321297</v>
      </c>
    </row>
    <row r="38" spans="1:5" x14ac:dyDescent="0.25">
      <c r="A38" s="2">
        <v>49</v>
      </c>
      <c r="B38" s="2">
        <f>avecrime*MetaFemale!D37</f>
        <v>463.56137079838646</v>
      </c>
      <c r="C38" s="2">
        <f>dropcrime*MetaFemale!D37</f>
        <v>1630.022863622587</v>
      </c>
      <c r="D38" s="2">
        <f>hscrime*MetaFemale!D37</f>
        <v>315.55683674829925</v>
      </c>
      <c r="E38" s="2">
        <f>seccrime*MetaFemale!D37</f>
        <v>121.63697126321297</v>
      </c>
    </row>
    <row r="39" spans="1:5" x14ac:dyDescent="0.25">
      <c r="A39" s="2">
        <v>50</v>
      </c>
      <c r="B39" s="2">
        <f>avecrime*MetaFemale!D38</f>
        <v>281.83058302100943</v>
      </c>
      <c r="C39" s="2">
        <f>dropcrime*MetaFemale!D38</f>
        <v>991.00210442713626</v>
      </c>
      <c r="D39" s="2">
        <f>hscrime*MetaFemale!D38</f>
        <v>191.84852940586788</v>
      </c>
      <c r="E39" s="2">
        <f>seccrime*MetaFemale!D38</f>
        <v>73.951413313364043</v>
      </c>
    </row>
    <row r="40" spans="1:5" x14ac:dyDescent="0.25">
      <c r="A40" s="2">
        <v>51</v>
      </c>
      <c r="B40" s="2">
        <f>avecrime*MetaFemale!D39</f>
        <v>281.83058302100943</v>
      </c>
      <c r="C40" s="2">
        <f>dropcrime*MetaFemale!D39</f>
        <v>991.00210442713626</v>
      </c>
      <c r="D40" s="2">
        <f>hscrime*MetaFemale!D39</f>
        <v>191.84852940586788</v>
      </c>
      <c r="E40" s="2">
        <f>seccrime*MetaFemale!D39</f>
        <v>73.951413313364043</v>
      </c>
    </row>
    <row r="41" spans="1:5" x14ac:dyDescent="0.25">
      <c r="A41" s="2">
        <v>52</v>
      </c>
      <c r="B41" s="2">
        <f>avecrime*MetaFemale!D40</f>
        <v>281.83058302100943</v>
      </c>
      <c r="C41" s="2">
        <f>dropcrime*MetaFemale!D40</f>
        <v>991.00210442713626</v>
      </c>
      <c r="D41" s="2">
        <f>hscrime*MetaFemale!D40</f>
        <v>191.84852940586788</v>
      </c>
      <c r="E41" s="2">
        <f>seccrime*MetaFemale!D40</f>
        <v>73.951413313364043</v>
      </c>
    </row>
    <row r="42" spans="1:5" x14ac:dyDescent="0.25">
      <c r="A42" s="2">
        <v>53</v>
      </c>
      <c r="B42" s="2">
        <f>avecrime*MetaFemale!D41</f>
        <v>281.83058302100943</v>
      </c>
      <c r="C42" s="2">
        <f>dropcrime*MetaFemale!D41</f>
        <v>991.00210442713626</v>
      </c>
      <c r="D42" s="2">
        <f>hscrime*MetaFemale!D41</f>
        <v>191.84852940586788</v>
      </c>
      <c r="E42" s="2">
        <f>seccrime*MetaFemale!D41</f>
        <v>73.951413313364043</v>
      </c>
    </row>
    <row r="43" spans="1:5" x14ac:dyDescent="0.25">
      <c r="A43" s="2">
        <v>54</v>
      </c>
      <c r="B43" s="2">
        <f>avecrime*MetaFemale!D42</f>
        <v>281.83058302100943</v>
      </c>
      <c r="C43" s="2">
        <f>dropcrime*MetaFemale!D42</f>
        <v>991.00210442713626</v>
      </c>
      <c r="D43" s="2">
        <f>hscrime*MetaFemale!D42</f>
        <v>191.84852940586788</v>
      </c>
      <c r="E43" s="2">
        <f>seccrime*MetaFemale!D42</f>
        <v>73.951413313364043</v>
      </c>
    </row>
    <row r="44" spans="1:5" x14ac:dyDescent="0.25">
      <c r="A44" s="2">
        <v>55</v>
      </c>
      <c r="B44" s="2">
        <f>avecrime*MetaFemale!D43</f>
        <v>140.64430611610749</v>
      </c>
      <c r="C44" s="2">
        <f>dropcrime*MetaFemale!D43</f>
        <v>494.54818509305181</v>
      </c>
      <c r="D44" s="2">
        <f>hscrime*MetaFemale!D43</f>
        <v>95.739798741687636</v>
      </c>
      <c r="E44" s="2">
        <f>seccrime*MetaFemale!D43</f>
        <v>36.904600985011676</v>
      </c>
    </row>
    <row r="45" spans="1:5" x14ac:dyDescent="0.25">
      <c r="A45" s="2">
        <v>56</v>
      </c>
      <c r="B45" s="2">
        <f>avecrime*MetaFemale!D44</f>
        <v>140.64430611610749</v>
      </c>
      <c r="C45" s="2">
        <f>dropcrime*MetaFemale!D44</f>
        <v>494.54818509305181</v>
      </c>
      <c r="D45" s="2">
        <f>hscrime*MetaFemale!D44</f>
        <v>95.739798741687636</v>
      </c>
      <c r="E45" s="2">
        <f>seccrime*MetaFemale!D44</f>
        <v>36.904600985011676</v>
      </c>
    </row>
    <row r="46" spans="1:5" x14ac:dyDescent="0.25">
      <c r="A46" s="2">
        <v>57</v>
      </c>
      <c r="B46" s="2">
        <f>avecrime*MetaFemale!D45</f>
        <v>140.64430611610749</v>
      </c>
      <c r="C46" s="2">
        <f>dropcrime*MetaFemale!D45</f>
        <v>494.54818509305181</v>
      </c>
      <c r="D46" s="2">
        <f>hscrime*MetaFemale!D45</f>
        <v>95.739798741687636</v>
      </c>
      <c r="E46" s="2">
        <f>seccrime*MetaFemale!D45</f>
        <v>36.904600985011676</v>
      </c>
    </row>
    <row r="47" spans="1:5" x14ac:dyDescent="0.25">
      <c r="A47" s="2">
        <v>58</v>
      </c>
      <c r="B47" s="2">
        <f>avecrime*MetaFemale!D46</f>
        <v>140.64430611610749</v>
      </c>
      <c r="C47" s="2">
        <f>dropcrime*MetaFemale!D46</f>
        <v>494.54818509305181</v>
      </c>
      <c r="D47" s="2">
        <f>hscrime*MetaFemale!D46</f>
        <v>95.739798741687636</v>
      </c>
      <c r="E47" s="2">
        <f>seccrime*MetaFemale!D46</f>
        <v>36.904600985011676</v>
      </c>
    </row>
    <row r="48" spans="1:5" x14ac:dyDescent="0.25">
      <c r="A48" s="2">
        <v>59</v>
      </c>
      <c r="B48" s="2">
        <f>avecrime*MetaFemale!D47</f>
        <v>140.64430611610749</v>
      </c>
      <c r="C48" s="2">
        <f>dropcrime*MetaFemale!D47</f>
        <v>494.54818509305181</v>
      </c>
      <c r="D48" s="2">
        <f>hscrime*MetaFemale!D47</f>
        <v>95.739798741687636</v>
      </c>
      <c r="E48" s="2">
        <f>seccrime*MetaFemale!D47</f>
        <v>36.904600985011676</v>
      </c>
    </row>
    <row r="49" spans="1:5" x14ac:dyDescent="0.25">
      <c r="A49" s="2">
        <v>60</v>
      </c>
      <c r="B49" s="2">
        <f>avecrime*MetaFemale!D48</f>
        <v>70.168686247827665</v>
      </c>
      <c r="C49" s="2">
        <f>dropcrime*MetaFemale!D48</f>
        <v>246.73445653448093</v>
      </c>
      <c r="D49" s="2">
        <f>hscrime*MetaFemale!D48</f>
        <v>47.76543100002727</v>
      </c>
      <c r="E49" s="2">
        <f>seccrime*MetaFemale!D48</f>
        <v>18.412031308830812</v>
      </c>
    </row>
    <row r="50" spans="1:5" x14ac:dyDescent="0.25">
      <c r="A50" s="2">
        <v>61</v>
      </c>
      <c r="B50" s="2">
        <f>avecrime*MetaFemale!D49</f>
        <v>70.168686247827665</v>
      </c>
      <c r="C50" s="2">
        <f>dropcrime*MetaFemale!D49</f>
        <v>246.73445653448093</v>
      </c>
      <c r="D50" s="2">
        <f>hscrime*MetaFemale!D49</f>
        <v>47.76543100002727</v>
      </c>
      <c r="E50" s="2">
        <f>seccrime*MetaFemale!D49</f>
        <v>18.412031308830812</v>
      </c>
    </row>
    <row r="51" spans="1:5" x14ac:dyDescent="0.25">
      <c r="A51" s="2">
        <v>62</v>
      </c>
      <c r="B51" s="2">
        <f>avecrime*MetaFemale!D50</f>
        <v>70.168686247827665</v>
      </c>
      <c r="C51" s="2">
        <f>dropcrime*MetaFemale!D50</f>
        <v>246.73445653448093</v>
      </c>
      <c r="D51" s="2">
        <f>hscrime*MetaFemale!D50</f>
        <v>47.76543100002727</v>
      </c>
      <c r="E51" s="2">
        <f>seccrime*MetaFemale!D50</f>
        <v>18.412031308830812</v>
      </c>
    </row>
    <row r="52" spans="1:5" x14ac:dyDescent="0.25">
      <c r="A52" s="2">
        <v>63</v>
      </c>
      <c r="B52" s="2">
        <f>avecrime*MetaFemale!D51</f>
        <v>70.168686247827665</v>
      </c>
      <c r="C52" s="2">
        <f>dropcrime*MetaFemale!D51</f>
        <v>246.73445653448093</v>
      </c>
      <c r="D52" s="2">
        <f>hscrime*MetaFemale!D51</f>
        <v>47.76543100002727</v>
      </c>
      <c r="E52" s="2">
        <f>seccrime*MetaFemale!D51</f>
        <v>18.412031308830812</v>
      </c>
    </row>
    <row r="53" spans="1:5" x14ac:dyDescent="0.25">
      <c r="A53" s="2">
        <v>64</v>
      </c>
      <c r="B53" s="2">
        <f>avecrime*MetaFemale!D52</f>
        <v>70.168686247827665</v>
      </c>
      <c r="C53" s="2">
        <f>dropcrime*MetaFemale!D52</f>
        <v>246.73445653448093</v>
      </c>
      <c r="D53" s="2">
        <f>hscrime*MetaFemale!D52</f>
        <v>47.76543100002727</v>
      </c>
      <c r="E53" s="2">
        <f>seccrime*MetaFemale!D52</f>
        <v>18.412031308830812</v>
      </c>
    </row>
    <row r="54" spans="1:5" x14ac:dyDescent="0.25">
      <c r="A54" s="2">
        <v>65</v>
      </c>
      <c r="B54" s="2">
        <f>avecrime*MetaFemale!D53</f>
        <v>19.563031120784416</v>
      </c>
      <c r="C54" s="2">
        <f>dropcrime*MetaFemale!D53</f>
        <v>68.789571386671284</v>
      </c>
      <c r="D54" s="2">
        <f>hscrime*MetaFemale!D53</f>
        <v>13.317003112341199</v>
      </c>
      <c r="E54" s="2">
        <f>seccrime*MetaFemale!D53</f>
        <v>5.1332746949165715</v>
      </c>
    </row>
    <row r="55" spans="1:5" x14ac:dyDescent="0.25">
      <c r="A55" s="2">
        <v>66</v>
      </c>
      <c r="B55" s="2">
        <f>avecrime*MetaFemale!D54</f>
        <v>19.563031120784416</v>
      </c>
      <c r="C55" s="2">
        <f>dropcrime*MetaFemale!D54</f>
        <v>68.789571386671284</v>
      </c>
      <c r="D55" s="2">
        <f>hscrime*MetaFemale!D54</f>
        <v>13.317003112341199</v>
      </c>
      <c r="E55" s="2">
        <f>seccrime*MetaFemale!D54</f>
        <v>5.1332746949165715</v>
      </c>
    </row>
    <row r="56" spans="1:5" x14ac:dyDescent="0.25">
      <c r="A56" s="2">
        <v>67</v>
      </c>
      <c r="B56" s="2">
        <f>avecrime*MetaFemale!D55</f>
        <v>19.563031120784416</v>
      </c>
      <c r="C56" s="2">
        <f>dropcrime*MetaFemale!D55</f>
        <v>68.789571386671284</v>
      </c>
      <c r="D56" s="2">
        <f>hscrime*MetaFemale!D55</f>
        <v>13.317003112341199</v>
      </c>
      <c r="E56" s="2">
        <f>seccrime*MetaFemale!D55</f>
        <v>5.1332746949165715</v>
      </c>
    </row>
    <row r="57" spans="1:5" x14ac:dyDescent="0.25">
      <c r="A57" s="2">
        <v>68</v>
      </c>
      <c r="B57" s="2">
        <f>avecrime*MetaFemale!D56</f>
        <v>19.563031120784416</v>
      </c>
      <c r="C57" s="2">
        <f>dropcrime*MetaFemale!D56</f>
        <v>68.789571386671284</v>
      </c>
      <c r="D57" s="2">
        <f>hscrime*MetaFemale!D56</f>
        <v>13.317003112341199</v>
      </c>
      <c r="E57" s="2">
        <f>seccrime*MetaFemale!D56</f>
        <v>5.1332746949165715</v>
      </c>
    </row>
    <row r="58" spans="1:5" x14ac:dyDescent="0.25">
      <c r="A58" s="2">
        <v>69</v>
      </c>
      <c r="B58" s="2">
        <f>avecrime*MetaFemale!D57</f>
        <v>19.563031120784416</v>
      </c>
      <c r="C58" s="2">
        <f>dropcrime*MetaFemale!D57</f>
        <v>68.789571386671284</v>
      </c>
      <c r="D58" s="2">
        <f>hscrime*MetaFemale!D57</f>
        <v>13.317003112341199</v>
      </c>
      <c r="E58" s="2">
        <f>seccrime*MetaFemale!D57</f>
        <v>5.1332746949165715</v>
      </c>
    </row>
    <row r="59" spans="1:5" x14ac:dyDescent="0.25">
      <c r="A59" s="2">
        <v>70</v>
      </c>
      <c r="B59" s="2">
        <f>avecrime*MetaFemale!D58</f>
        <v>19.563031120784416</v>
      </c>
      <c r="C59" s="2">
        <f>dropcrime*MetaFemale!D58</f>
        <v>68.789571386671284</v>
      </c>
      <c r="D59" s="2">
        <f>hscrime*MetaFemale!D58</f>
        <v>13.317003112341199</v>
      </c>
      <c r="E59" s="2">
        <f>seccrime*MetaFemale!D58</f>
        <v>5.1332746949165715</v>
      </c>
    </row>
    <row r="60" spans="1:5" x14ac:dyDescent="0.25">
      <c r="A60" s="2">
        <v>71</v>
      </c>
      <c r="B60" s="2">
        <f>avecrime*MetaFemale!D59</f>
        <v>19.563031120784416</v>
      </c>
      <c r="C60" s="2">
        <f>dropcrime*MetaFemale!D59</f>
        <v>68.789571386671284</v>
      </c>
      <c r="D60" s="2">
        <f>hscrime*MetaFemale!D59</f>
        <v>13.317003112341199</v>
      </c>
      <c r="E60" s="2">
        <f>seccrime*MetaFemale!D59</f>
        <v>5.1332746949165715</v>
      </c>
    </row>
    <row r="61" spans="1:5" x14ac:dyDescent="0.25">
      <c r="A61" s="2">
        <v>72</v>
      </c>
      <c r="B61" s="2">
        <f>avecrime*MetaFemale!D60</f>
        <v>19.563031120784416</v>
      </c>
      <c r="C61" s="2">
        <f>dropcrime*MetaFemale!D60</f>
        <v>68.789571386671284</v>
      </c>
      <c r="D61" s="2">
        <f>hscrime*MetaFemale!D60</f>
        <v>13.317003112341199</v>
      </c>
      <c r="E61" s="2">
        <f>seccrime*MetaFemale!D60</f>
        <v>5.1332746949165715</v>
      </c>
    </row>
    <row r="62" spans="1:5" x14ac:dyDescent="0.25">
      <c r="A62" s="2">
        <v>73</v>
      </c>
      <c r="B62" s="2">
        <f>avecrime*MetaFemale!D61</f>
        <v>19.563031120784416</v>
      </c>
      <c r="C62" s="2">
        <f>dropcrime*MetaFemale!D61</f>
        <v>68.789571386671284</v>
      </c>
      <c r="D62" s="2">
        <f>hscrime*MetaFemale!D61</f>
        <v>13.317003112341199</v>
      </c>
      <c r="E62" s="2">
        <f>seccrime*MetaFemale!D61</f>
        <v>5.1332746949165715</v>
      </c>
    </row>
    <row r="63" spans="1:5" x14ac:dyDescent="0.25">
      <c r="A63" s="2">
        <v>74</v>
      </c>
      <c r="B63" s="2">
        <f>avecrime*MetaFemale!D62</f>
        <v>19.563031120784416</v>
      </c>
      <c r="C63" s="2">
        <f>dropcrime*MetaFemale!D62</f>
        <v>68.789571386671284</v>
      </c>
      <c r="D63" s="2">
        <f>hscrime*MetaFemale!D62</f>
        <v>13.317003112341199</v>
      </c>
      <c r="E63" s="2">
        <f>seccrime*MetaFemale!D62</f>
        <v>5.1332746949165715</v>
      </c>
    </row>
    <row r="64" spans="1:5" x14ac:dyDescent="0.25">
      <c r="A64" s="2">
        <v>75</v>
      </c>
      <c r="B64" s="2">
        <f>avecrime*MetaFemale!D63</f>
        <v>19.563031120784416</v>
      </c>
      <c r="C64" s="2">
        <f>dropcrime*MetaFemale!D63</f>
        <v>68.789571386671284</v>
      </c>
      <c r="D64" s="2">
        <f>hscrime*MetaFemale!D63</f>
        <v>13.317003112341199</v>
      </c>
      <c r="E64" s="2">
        <f>seccrime*MetaFemale!D63</f>
        <v>5.1332746949165715</v>
      </c>
    </row>
    <row r="65" spans="1:5" x14ac:dyDescent="0.25">
      <c r="A65" s="2">
        <v>76</v>
      </c>
      <c r="B65" s="2">
        <f>avecrime*MetaFemale!D64</f>
        <v>19.563031120784416</v>
      </c>
      <c r="C65" s="2">
        <f>dropcrime*MetaFemale!D64</f>
        <v>68.789571386671284</v>
      </c>
      <c r="D65" s="2">
        <f>hscrime*MetaFemale!D64</f>
        <v>13.317003112341199</v>
      </c>
      <c r="E65" s="2">
        <f>seccrime*MetaFemale!D64</f>
        <v>5.1332746949165715</v>
      </c>
    </row>
    <row r="66" spans="1:5" x14ac:dyDescent="0.25">
      <c r="A66" s="2">
        <v>77</v>
      </c>
      <c r="B66" s="2">
        <f>avecrime*MetaFemale!D65</f>
        <v>19.563031120784416</v>
      </c>
      <c r="C66" s="2">
        <f>dropcrime*MetaFemale!D65</f>
        <v>68.789571386671284</v>
      </c>
      <c r="D66" s="2">
        <f>hscrime*MetaFemale!D65</f>
        <v>13.317003112341199</v>
      </c>
      <c r="E66" s="2">
        <f>seccrime*MetaFemale!D65</f>
        <v>5.1332746949165715</v>
      </c>
    </row>
    <row r="67" spans="1:5" x14ac:dyDescent="0.25">
      <c r="A67" s="2">
        <v>78</v>
      </c>
      <c r="B67" s="2">
        <f>avecrime*MetaFemale!D66</f>
        <v>19.563031120784416</v>
      </c>
      <c r="C67" s="2">
        <f>dropcrime*MetaFemale!D66</f>
        <v>68.789571386671284</v>
      </c>
      <c r="D67" s="2">
        <f>hscrime*MetaFemale!D66</f>
        <v>13.317003112341199</v>
      </c>
      <c r="E67" s="2">
        <f>seccrime*MetaFemale!D66</f>
        <v>5.1332746949165715</v>
      </c>
    </row>
    <row r="68" spans="1:5" x14ac:dyDescent="0.25">
      <c r="A68" s="2">
        <v>79</v>
      </c>
      <c r="B68" s="2">
        <f>avecrime*MetaFemale!D67</f>
        <v>19.563031120784416</v>
      </c>
      <c r="C68" s="2">
        <f>dropcrime*MetaFemale!D67</f>
        <v>68.789571386671284</v>
      </c>
      <c r="D68" s="2">
        <f>hscrime*MetaFemale!D67</f>
        <v>13.317003112341199</v>
      </c>
      <c r="E68" s="2">
        <f>seccrime*MetaFemale!D67</f>
        <v>5.1332746949165715</v>
      </c>
    </row>
    <row r="69" spans="1:5" x14ac:dyDescent="0.25">
      <c r="A69" s="2">
        <v>80</v>
      </c>
      <c r="B69" s="2">
        <f>avecrime*MetaFemale!D68</f>
        <v>19.563031120784416</v>
      </c>
      <c r="C69" s="2">
        <f>dropcrime*MetaFemale!D68</f>
        <v>68.789571386671284</v>
      </c>
      <c r="D69" s="2">
        <f>hscrime*MetaFemale!D68</f>
        <v>13.317003112341199</v>
      </c>
      <c r="E69" s="2">
        <f>seccrime*MetaFemale!D68</f>
        <v>5.1332746949165715</v>
      </c>
    </row>
    <row r="70" spans="1:5" x14ac:dyDescent="0.25">
      <c r="A70" s="2">
        <v>81</v>
      </c>
      <c r="B70" s="2">
        <f>avecrime*MetaFemale!D69</f>
        <v>19.563031120784416</v>
      </c>
      <c r="C70" s="2">
        <f>dropcrime*MetaFemale!D69</f>
        <v>68.789571386671284</v>
      </c>
      <c r="D70" s="2">
        <f>hscrime*MetaFemale!D69</f>
        <v>13.317003112341199</v>
      </c>
      <c r="E70" s="2">
        <f>seccrime*MetaFemale!D69</f>
        <v>5.1332746949165715</v>
      </c>
    </row>
    <row r="71" spans="1:5" x14ac:dyDescent="0.25">
      <c r="A71" s="2">
        <v>82</v>
      </c>
      <c r="B71" s="2">
        <f>avecrime*MetaFemale!D70</f>
        <v>19.563031120784416</v>
      </c>
      <c r="C71" s="2">
        <f>dropcrime*MetaFemale!D70</f>
        <v>68.789571386671284</v>
      </c>
      <c r="D71" s="2">
        <f>hscrime*MetaFemale!D70</f>
        <v>13.317003112341199</v>
      </c>
      <c r="E71" s="2">
        <f>seccrime*MetaFemale!D70</f>
        <v>5.1332746949165715</v>
      </c>
    </row>
    <row r="72" spans="1:5" x14ac:dyDescent="0.25">
      <c r="A72" s="2">
        <v>83</v>
      </c>
      <c r="B72" s="2">
        <f>avecrime*MetaFemale!D71</f>
        <v>19.563031120784416</v>
      </c>
      <c r="C72" s="2">
        <f>dropcrime*MetaFemale!D71</f>
        <v>68.789571386671284</v>
      </c>
      <c r="D72" s="2">
        <f>hscrime*MetaFemale!D71</f>
        <v>13.317003112341199</v>
      </c>
      <c r="E72" s="2">
        <f>seccrime*MetaFemale!D71</f>
        <v>5.1332746949165715</v>
      </c>
    </row>
    <row r="73" spans="1:5" x14ac:dyDescent="0.25">
      <c r="A73" s="2">
        <v>84</v>
      </c>
      <c r="B73" s="2">
        <f>avecrime*MetaFemale!D72</f>
        <v>19.563031120784416</v>
      </c>
      <c r="C73" s="2">
        <f>dropcrime*MetaFemale!D72</f>
        <v>68.789571386671284</v>
      </c>
      <c r="D73" s="2">
        <f>hscrime*MetaFemale!D72</f>
        <v>13.317003112341199</v>
      </c>
      <c r="E73" s="2">
        <f>seccrime*MetaFemale!D72</f>
        <v>5.1332746949165715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15</vt:i4>
      </vt:variant>
    </vt:vector>
  </HeadingPairs>
  <TitlesOfParts>
    <vt:vector size="22" baseType="lpstr">
      <vt:lpstr>MetaCrime</vt:lpstr>
      <vt:lpstr>MetaCrime2</vt:lpstr>
      <vt:lpstr>CrimeCosts</vt:lpstr>
      <vt:lpstr>MetaMale</vt:lpstr>
      <vt:lpstr>MaleCrimeCosts</vt:lpstr>
      <vt:lpstr>MetaFemale</vt:lpstr>
      <vt:lpstr>FemaleCrimeCosts</vt:lpstr>
      <vt:lpstr>FemaleCrimeCosts!avecrime</vt:lpstr>
      <vt:lpstr>MaleCrimeCosts!avecrime</vt:lpstr>
      <vt:lpstr>avecrime</vt:lpstr>
      <vt:lpstr>FemaleCrimeCosts!dropcrime</vt:lpstr>
      <vt:lpstr>MaleCrimeCosts!dropcrime</vt:lpstr>
      <vt:lpstr>dropcrime</vt:lpstr>
      <vt:lpstr>FemaleCrimeCosts!hscrime</vt:lpstr>
      <vt:lpstr>MaleCrimeCosts!hscrime</vt:lpstr>
      <vt:lpstr>hscrime</vt:lpstr>
      <vt:lpstr>FemaleCrimeCosts!seccrime</vt:lpstr>
      <vt:lpstr>MaleCrimeCosts!seccrime</vt:lpstr>
      <vt:lpstr>seccrime</vt:lpstr>
      <vt:lpstr>MetaFemale!totalarrests</vt:lpstr>
      <vt:lpstr>MetaMale!totalarrests</vt:lpstr>
      <vt:lpstr>totalarrests</vt:lpstr>
    </vt:vector>
  </TitlesOfParts>
  <Company>George Mason University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root</dc:creator>
  <cp:lastModifiedBy>root</cp:lastModifiedBy>
  <dcterms:created xsi:type="dcterms:W3CDTF">2014-11-19T16:48:38Z</dcterms:created>
  <dcterms:modified xsi:type="dcterms:W3CDTF">2015-04-20T15:52:00Z</dcterms:modified>
</cp:coreProperties>
</file>