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2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15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44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28" i="58"/>
  <c r="Q2" i="58"/>
  <c r="P2" i="58"/>
  <c r="O2" i="58"/>
  <c r="N2" i="58"/>
  <c r="K2" i="58"/>
  <c r="J2" i="58"/>
  <c r="H2" i="58"/>
  <c r="F2" i="58"/>
  <c r="E2" i="58"/>
  <c r="D2" i="58"/>
  <c r="C2" i="58"/>
  <c r="B2" i="58"/>
  <c r="B1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2" i="57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43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37" i="55"/>
  <c r="Q2" i="55"/>
  <c r="P2" i="55"/>
  <c r="O2" i="55"/>
  <c r="N2" i="55"/>
  <c r="K2" i="55"/>
  <c r="J2" i="55"/>
  <c r="H2" i="55"/>
  <c r="F2" i="55"/>
  <c r="E2" i="55"/>
  <c r="D2" i="55"/>
  <c r="C2" i="55"/>
  <c r="B2" i="55"/>
  <c r="B54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/>
  <c r="Q2" i="54"/>
  <c r="P2" i="54"/>
  <c r="O2" i="54"/>
  <c r="N2" i="54"/>
  <c r="K2" i="54"/>
  <c r="J2" i="54"/>
  <c r="H2" i="54"/>
  <c r="F2" i="54"/>
  <c r="E2" i="54"/>
  <c r="D2" i="54"/>
  <c r="C2" i="54"/>
  <c r="B2" i="54"/>
  <c r="B4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/>
  <c r="Q2" i="53"/>
  <c r="P2" i="53"/>
  <c r="O2" i="53"/>
  <c r="N2" i="53"/>
  <c r="K2" i="53"/>
  <c r="J2" i="53"/>
  <c r="H2" i="53"/>
  <c r="F2" i="53"/>
  <c r="E2" i="53"/>
  <c r="D2" i="53"/>
  <c r="C2" i="53"/>
  <c r="B2" i="53"/>
  <c r="B24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25" i="52"/>
  <c r="P2" i="52"/>
  <c r="O2" i="52"/>
  <c r="N2" i="52"/>
  <c r="H2" i="52"/>
  <c r="F2" i="52"/>
  <c r="E2" i="52"/>
  <c r="D2" i="52"/>
  <c r="C2" i="52"/>
  <c r="B2" i="52"/>
  <c r="B7" i="52"/>
  <c r="K2" i="52"/>
  <c r="R2" i="1"/>
  <c r="M38" i="1"/>
  <c r="S2" i="4"/>
  <c r="F2" i="1"/>
  <c r="E2" i="1"/>
  <c r="Q2" i="1"/>
  <c r="P2" i="1"/>
  <c r="O2" i="1"/>
  <c r="N2" i="1"/>
  <c r="D2" i="1"/>
  <c r="C2" i="1"/>
  <c r="B7" i="50"/>
  <c r="K7" i="50"/>
  <c r="B3" i="50"/>
  <c r="B4" i="50"/>
  <c r="N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52" i="59"/>
  <c r="B20" i="59"/>
  <c r="B26" i="59"/>
  <c r="B36" i="52"/>
  <c r="M67" i="55"/>
  <c r="M19" i="55"/>
  <c r="M12" i="55"/>
  <c r="M30" i="55"/>
  <c r="M9" i="55"/>
  <c r="M64" i="55"/>
  <c r="M21" i="55"/>
  <c r="M58" i="55"/>
  <c r="M28" i="55"/>
  <c r="M65" i="55"/>
  <c r="M38" i="55"/>
  <c r="M36" i="55"/>
  <c r="B51" i="1"/>
  <c r="B44" i="56"/>
  <c r="B44" i="60"/>
  <c r="B50" i="1"/>
  <c r="B24" i="1"/>
  <c r="B31" i="1"/>
  <c r="B10" i="55"/>
  <c r="M11" i="55"/>
  <c r="M15" i="55"/>
  <c r="M48" i="56"/>
  <c r="M33" i="56"/>
  <c r="M16" i="56"/>
  <c r="B23" i="56"/>
  <c r="B17" i="56"/>
  <c r="B47" i="56"/>
  <c r="M44" i="60"/>
  <c r="B33" i="1"/>
  <c r="B48" i="1"/>
  <c r="B21" i="1"/>
  <c r="B28" i="1"/>
  <c r="B15" i="1"/>
  <c r="B19" i="1"/>
  <c r="B53" i="1"/>
  <c r="B13" i="1"/>
  <c r="B35" i="1"/>
  <c r="B12" i="1"/>
  <c r="B41" i="1"/>
  <c r="B43" i="1"/>
  <c r="B36" i="1"/>
  <c r="B6" i="1"/>
  <c r="B38" i="1"/>
  <c r="B34" i="1"/>
  <c r="B27" i="1"/>
  <c r="B32" i="1"/>
  <c r="B7" i="1"/>
  <c r="B49" i="56"/>
  <c r="M22" i="56"/>
  <c r="B20" i="1"/>
  <c r="B30" i="1"/>
  <c r="B52" i="1"/>
  <c r="M49" i="56"/>
  <c r="B8" i="1"/>
  <c r="M15" i="56"/>
  <c r="B45" i="56"/>
  <c r="B20" i="56"/>
  <c r="M25" i="56"/>
  <c r="M45" i="56"/>
  <c r="M54" i="56"/>
  <c r="B39" i="52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50" i="56"/>
  <c r="M20" i="56"/>
  <c r="M29" i="56"/>
  <c r="M30" i="56"/>
  <c r="M35" i="56"/>
  <c r="M56" i="56"/>
  <c r="M41" i="56"/>
  <c r="M51" i="56"/>
  <c r="M36" i="56"/>
  <c r="M63" i="56"/>
  <c r="M60" i="56"/>
  <c r="M52" i="56"/>
  <c r="M62" i="56"/>
  <c r="M69" i="56"/>
  <c r="M19" i="56"/>
  <c r="M49" i="60"/>
  <c r="M27" i="56"/>
  <c r="M27" i="60"/>
  <c r="B38" i="56"/>
  <c r="B26" i="56"/>
  <c r="M67" i="56"/>
  <c r="M10" i="56"/>
  <c r="M34" i="56"/>
  <c r="M52" i="53"/>
  <c r="B15" i="52"/>
  <c r="B46" i="52"/>
  <c r="B25" i="52"/>
  <c r="B8" i="52"/>
  <c r="B49" i="52"/>
  <c r="B16" i="52"/>
  <c r="B54" i="52"/>
  <c r="B33" i="52"/>
  <c r="M18" i="55"/>
  <c r="M13" i="55"/>
  <c r="M68" i="55"/>
  <c r="M57" i="55"/>
  <c r="M50" i="55"/>
  <c r="M51" i="55"/>
  <c r="M22" i="55"/>
  <c r="O22" i="56" s="1"/>
  <c r="S22" i="56" s="1"/>
  <c r="M23" i="55"/>
  <c r="M20" i="55"/>
  <c r="B48" i="59"/>
  <c r="B40" i="59"/>
  <c r="M61" i="55"/>
  <c r="M16" i="55"/>
  <c r="M33" i="55"/>
  <c r="M8" i="55"/>
  <c r="M46" i="55"/>
  <c r="M27" i="55"/>
  <c r="B36" i="59"/>
  <c r="M37" i="60"/>
  <c r="M16" i="60"/>
  <c r="M45" i="60"/>
  <c r="M13" i="60"/>
  <c r="M55" i="60"/>
  <c r="M35" i="60"/>
  <c r="M68" i="60"/>
  <c r="M69" i="60"/>
  <c r="M39" i="60"/>
  <c r="M23" i="60"/>
  <c r="M36" i="60"/>
  <c r="M42" i="60"/>
  <c r="M56" i="60"/>
  <c r="M62" i="60"/>
  <c r="M59" i="60"/>
  <c r="M43" i="60"/>
  <c r="M30" i="60"/>
  <c r="M58" i="60"/>
  <c r="M50" i="60"/>
  <c r="M32" i="60"/>
  <c r="M67" i="60"/>
  <c r="M31" i="60"/>
  <c r="M46" i="60"/>
  <c r="M40" i="60"/>
  <c r="M17" i="60"/>
  <c r="M47" i="60"/>
  <c r="M24" i="60"/>
  <c r="M60" i="60"/>
  <c r="M53" i="60"/>
  <c r="M20" i="60"/>
  <c r="M19" i="60"/>
  <c r="M26" i="60"/>
  <c r="M54" i="60"/>
  <c r="M21" i="60"/>
  <c r="M48" i="60"/>
  <c r="M14" i="60"/>
  <c r="M65" i="60"/>
  <c r="M38" i="60"/>
  <c r="M28" i="60"/>
  <c r="M33" i="60"/>
  <c r="M52" i="60"/>
  <c r="M18" i="60"/>
  <c r="M57" i="60"/>
  <c r="M66" i="60"/>
  <c r="M41" i="60"/>
  <c r="M29" i="60"/>
  <c r="M25" i="60"/>
  <c r="M51" i="54"/>
  <c r="O51" i="55" s="1"/>
  <c r="M16" i="54"/>
  <c r="M62" i="54"/>
  <c r="M37" i="54"/>
  <c r="M12" i="54"/>
  <c r="M66" i="54"/>
  <c r="M27" i="54"/>
  <c r="M33" i="54"/>
  <c r="M31" i="54"/>
  <c r="M10" i="54"/>
  <c r="B14" i="59"/>
  <c r="B32" i="59"/>
  <c r="M62" i="1"/>
  <c r="B40" i="55"/>
  <c r="M54" i="54"/>
  <c r="M14" i="54"/>
  <c r="M36" i="54"/>
  <c r="O36" i="55" s="1"/>
  <c r="S36" i="55" s="1"/>
  <c r="B23" i="59"/>
  <c r="B50" i="59"/>
  <c r="B46" i="59"/>
  <c r="B42" i="59"/>
  <c r="B38" i="59"/>
  <c r="B34" i="59"/>
  <c r="B55" i="59"/>
  <c r="B15" i="59"/>
  <c r="B28" i="59"/>
  <c r="B25" i="59"/>
  <c r="B18" i="59"/>
  <c r="B27" i="59"/>
  <c r="B49" i="59"/>
  <c r="B45" i="59"/>
  <c r="B41" i="59"/>
  <c r="B37" i="59"/>
  <c r="B33" i="59"/>
  <c r="B54" i="59"/>
  <c r="B16" i="59"/>
  <c r="B29" i="59"/>
  <c r="B22" i="59"/>
  <c r="B31" i="59"/>
  <c r="B19" i="59"/>
  <c r="B51" i="59"/>
  <c r="B47" i="59"/>
  <c r="B43" i="59"/>
  <c r="B39" i="59"/>
  <c r="B35" i="59"/>
  <c r="B56" i="59"/>
  <c r="B13" i="59"/>
  <c r="B24" i="59"/>
  <c r="B21" i="59"/>
  <c r="B17" i="59"/>
  <c r="B30" i="59"/>
  <c r="M67" i="59"/>
  <c r="M15" i="59"/>
  <c r="B46" i="54"/>
  <c r="B20" i="54"/>
  <c r="B27" i="54"/>
  <c r="B56" i="54"/>
  <c r="B10" i="54"/>
  <c r="B30" i="54"/>
  <c r="B48" i="54"/>
  <c r="B35" i="54"/>
  <c r="B12" i="54"/>
  <c r="B33" i="54"/>
  <c r="B44" i="54"/>
  <c r="B25" i="54"/>
  <c r="B16" i="54"/>
  <c r="B40" i="54"/>
  <c r="B31" i="54"/>
  <c r="B34" i="54"/>
  <c r="B8" i="54"/>
  <c r="B50" i="54"/>
  <c r="B45" i="54"/>
  <c r="B19" i="54"/>
  <c r="B26" i="54"/>
  <c r="B43" i="54"/>
  <c r="B17" i="54"/>
  <c r="B24" i="54"/>
  <c r="B18" i="54"/>
  <c r="B29" i="54"/>
  <c r="B53" i="54"/>
  <c r="B41" i="54"/>
  <c r="B15" i="54"/>
  <c r="B36" i="54"/>
  <c r="B37" i="54"/>
  <c r="B13" i="54"/>
  <c r="B14" i="54"/>
  <c r="B54" i="54"/>
  <c r="B23" i="54"/>
  <c r="B47" i="54"/>
  <c r="B28" i="54"/>
  <c r="B52" i="54"/>
  <c r="B49" i="54"/>
  <c r="B11" i="54"/>
  <c r="B32" i="54"/>
  <c r="B51" i="54"/>
  <c r="B21" i="54"/>
  <c r="B38" i="54"/>
  <c r="B9" i="54"/>
  <c r="B22" i="54"/>
  <c r="B55" i="54"/>
  <c r="B39" i="54"/>
  <c r="B22" i="60"/>
  <c r="B29" i="60"/>
  <c r="B48" i="60"/>
  <c r="B20" i="60"/>
  <c r="B31" i="60"/>
  <c r="B43" i="60"/>
  <c r="B16" i="60"/>
  <c r="B55" i="60"/>
  <c r="B17" i="60"/>
  <c r="B34" i="60"/>
  <c r="B45" i="60"/>
  <c r="B32" i="60"/>
  <c r="B23" i="60"/>
  <c r="B46" i="60"/>
  <c r="B41" i="60"/>
  <c r="B51" i="60"/>
  <c r="B39" i="60"/>
  <c r="B47" i="60"/>
  <c r="B21" i="60"/>
  <c r="B30" i="60"/>
  <c r="B50" i="60"/>
  <c r="B24" i="60"/>
  <c r="B36" i="60"/>
  <c r="B18" i="60"/>
  <c r="B25" i="60"/>
  <c r="B27" i="60"/>
  <c r="B38" i="60"/>
  <c r="B40" i="60"/>
  <c r="B49" i="60"/>
  <c r="B37" i="60"/>
  <c r="B52" i="60"/>
  <c r="B26" i="60"/>
  <c r="B54" i="60"/>
  <c r="B33" i="60"/>
  <c r="B42" i="60"/>
  <c r="B28" i="60"/>
  <c r="B53" i="60"/>
  <c r="B56" i="60"/>
  <c r="B19" i="60"/>
  <c r="B35" i="60"/>
  <c r="B14" i="60"/>
  <c r="N6" i="5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43" i="58"/>
  <c r="M68" i="58"/>
  <c r="M60" i="59"/>
  <c r="M14" i="59"/>
  <c r="M58" i="59"/>
  <c r="M56" i="59"/>
  <c r="O56" i="60" s="1"/>
  <c r="M52" i="59"/>
  <c r="M48" i="59"/>
  <c r="O48" i="60" s="1"/>
  <c r="S48" i="60" s="1"/>
  <c r="M44" i="59"/>
  <c r="M40" i="59"/>
  <c r="M61" i="59"/>
  <c r="M24" i="59"/>
  <c r="M33" i="59"/>
  <c r="M68" i="59"/>
  <c r="M26" i="59"/>
  <c r="M66" i="59"/>
  <c r="M63" i="59"/>
  <c r="M54" i="59"/>
  <c r="O54" i="60" s="1"/>
  <c r="M50" i="59"/>
  <c r="M46" i="59"/>
  <c r="M42" i="59"/>
  <c r="M69" i="59"/>
  <c r="M20" i="59"/>
  <c r="M28" i="59"/>
  <c r="M37" i="59"/>
  <c r="M34" i="59"/>
  <c r="M55" i="59"/>
  <c r="M47" i="59"/>
  <c r="M39" i="59"/>
  <c r="M21" i="59"/>
  <c r="M29" i="59"/>
  <c r="O29" i="60" s="1"/>
  <c r="S29" i="60" s="1"/>
  <c r="M22" i="59"/>
  <c r="M62" i="59"/>
  <c r="M53" i="59"/>
  <c r="M45" i="59"/>
  <c r="M65" i="59"/>
  <c r="M64" i="59"/>
  <c r="M23" i="59"/>
  <c r="M30" i="59"/>
  <c r="M59" i="59"/>
  <c r="O59" i="60" s="1"/>
  <c r="S59" i="60" s="1"/>
  <c r="M41" i="59"/>
  <c r="M25" i="59"/>
  <c r="M36" i="59"/>
  <c r="O36" i="60" s="1"/>
  <c r="S36" i="60" s="1"/>
  <c r="M51" i="59"/>
  <c r="M57" i="59"/>
  <c r="M35" i="59"/>
  <c r="M19" i="59"/>
  <c r="M38" i="59"/>
  <c r="M43" i="59"/>
  <c r="M16" i="59"/>
  <c r="M18" i="59"/>
  <c r="M12" i="59"/>
  <c r="M31" i="59"/>
  <c r="M27" i="59"/>
  <c r="M13" i="59"/>
  <c r="M17" i="59"/>
  <c r="M53" i="56"/>
  <c r="M31" i="56"/>
  <c r="M66" i="56"/>
  <c r="M18" i="56"/>
  <c r="M17" i="56"/>
  <c r="B6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32" i="52"/>
  <c r="B23" i="52"/>
  <c r="B42" i="52"/>
  <c r="B53" i="52"/>
  <c r="B37" i="52"/>
  <c r="B47" i="52"/>
  <c r="B20" i="52"/>
  <c r="B44" i="52"/>
  <c r="B21" i="52"/>
  <c r="B40" i="52"/>
  <c r="B51" i="52"/>
  <c r="B9" i="52"/>
  <c r="M62" i="57"/>
  <c r="K4" i="50"/>
  <c r="M65" i="57"/>
  <c r="B44" i="61"/>
  <c r="M66" i="1"/>
  <c r="M27" i="1"/>
  <c r="M58" i="57"/>
  <c r="M54" i="57"/>
  <c r="B41" i="53"/>
  <c r="M19" i="53"/>
  <c r="M10" i="1"/>
  <c r="M37" i="57"/>
  <c r="M44" i="58"/>
  <c r="B40" i="58"/>
  <c r="B14" i="53"/>
  <c r="N5" i="50"/>
  <c r="M6" i="53"/>
  <c r="B55" i="1"/>
  <c r="B46" i="1"/>
  <c r="B17" i="1"/>
  <c r="B26" i="1"/>
  <c r="B22" i="1"/>
  <c r="B11" i="1"/>
  <c r="B10" i="1"/>
  <c r="B25" i="1"/>
  <c r="B18" i="1"/>
  <c r="B16" i="1"/>
  <c r="M40" i="55"/>
  <c r="B44" i="1"/>
  <c r="M55" i="55"/>
  <c r="M69" i="54"/>
  <c r="M29" i="55"/>
  <c r="B55" i="52"/>
  <c r="M48" i="57"/>
  <c r="O44" i="60"/>
  <c r="S44" i="60" s="1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36" i="61"/>
  <c r="B47" i="61"/>
  <c r="B50" i="61"/>
  <c r="B45" i="61"/>
  <c r="B56" i="61"/>
  <c r="B33" i="61"/>
  <c r="B55" i="61"/>
  <c r="B30" i="61"/>
  <c r="B24" i="61"/>
  <c r="B51" i="61"/>
  <c r="B26" i="61"/>
  <c r="B53" i="61"/>
  <c r="B23" i="61"/>
  <c r="B37" i="61"/>
  <c r="B54" i="61"/>
  <c r="B41" i="61"/>
  <c r="B52" i="61"/>
  <c r="B48" i="61"/>
  <c r="B39" i="61"/>
  <c r="B21" i="61"/>
  <c r="B20" i="61"/>
  <c r="B38" i="61"/>
  <c r="B18" i="61"/>
  <c r="B16" i="61"/>
  <c r="B19" i="61"/>
  <c r="B42" i="61"/>
  <c r="B34" i="61"/>
  <c r="B17" i="61"/>
  <c r="B40" i="61"/>
  <c r="B15" i="61"/>
  <c r="B43" i="61"/>
  <c r="B32" i="61"/>
  <c r="M63" i="57"/>
  <c r="O63" i="57" s="1"/>
  <c r="S63" i="57" s="1"/>
  <c r="M32" i="57"/>
  <c r="B47" i="53"/>
  <c r="M46" i="57"/>
  <c r="M40" i="57"/>
  <c r="M56" i="57"/>
  <c r="B38" i="53"/>
  <c r="B45" i="53"/>
  <c r="B27" i="53"/>
  <c r="B28" i="61"/>
  <c r="B25" i="61"/>
  <c r="M44" i="1"/>
  <c r="M68" i="1"/>
  <c r="M5" i="1"/>
  <c r="M11" i="57"/>
  <c r="B37" i="57"/>
  <c r="M37" i="53"/>
  <c r="M27" i="57"/>
  <c r="M50" i="57"/>
  <c r="M24" i="57"/>
  <c r="M44" i="57"/>
  <c r="O44" i="58" s="1"/>
  <c r="M60" i="57"/>
  <c r="M30" i="57"/>
  <c r="B30" i="53"/>
  <c r="B17" i="53"/>
  <c r="B12" i="53"/>
  <c r="B27" i="61"/>
  <c r="B31" i="61"/>
  <c r="B49" i="61"/>
  <c r="M37" i="1"/>
  <c r="M61" i="1"/>
  <c r="M65" i="1"/>
  <c r="B17" i="57"/>
  <c r="M23" i="57"/>
  <c r="B56" i="57"/>
  <c r="M29" i="53"/>
  <c r="M69" i="53"/>
  <c r="M40" i="53"/>
  <c r="M35" i="1"/>
  <c r="M31" i="1"/>
  <c r="M42" i="57"/>
  <c r="B22" i="53"/>
  <c r="B46" i="61"/>
  <c r="M23" i="1"/>
  <c r="M11" i="1"/>
  <c r="B13" i="57"/>
  <c r="B40" i="57"/>
  <c r="M8" i="53"/>
  <c r="M24" i="53"/>
  <c r="M43" i="1"/>
  <c r="K5" i="50"/>
  <c r="K6" i="50"/>
  <c r="K3" i="50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M23" i="53"/>
  <c r="M46" i="53"/>
  <c r="O46" i="54" s="1"/>
  <c r="S46" i="54" s="1"/>
  <c r="M12" i="53"/>
  <c r="M50" i="53"/>
  <c r="M15" i="53"/>
  <c r="M60" i="53"/>
  <c r="M62" i="53"/>
  <c r="M42" i="53"/>
  <c r="M51" i="53"/>
  <c r="M39" i="53"/>
  <c r="M55" i="53"/>
  <c r="M14" i="53"/>
  <c r="M13" i="53"/>
  <c r="M64" i="53"/>
  <c r="M33" i="53"/>
  <c r="M27" i="53"/>
  <c r="M68" i="53"/>
  <c r="M18" i="53"/>
  <c r="M47" i="53"/>
  <c r="M56" i="53"/>
  <c r="M22" i="53"/>
  <c r="M57" i="53"/>
  <c r="M65" i="53"/>
  <c r="M34" i="53"/>
  <c r="M66" i="53"/>
  <c r="M26" i="53"/>
  <c r="M36" i="53"/>
  <c r="M7" i="53"/>
  <c r="M63" i="53"/>
  <c r="M17" i="53"/>
  <c r="M43" i="53"/>
  <c r="M59" i="53"/>
  <c r="M41" i="53"/>
  <c r="M30" i="53"/>
  <c r="M25" i="53"/>
  <c r="M45" i="53"/>
  <c r="M54" i="53"/>
  <c r="M35" i="53"/>
  <c r="M38" i="53"/>
  <c r="M58" i="53"/>
  <c r="M21" i="53"/>
  <c r="M31" i="53"/>
  <c r="M28" i="53"/>
  <c r="M16" i="53"/>
  <c r="M61" i="53"/>
  <c r="M48" i="53"/>
  <c r="M9" i="53"/>
  <c r="M20" i="53"/>
  <c r="M49" i="53"/>
  <c r="M11" i="53"/>
  <c r="M61" i="57"/>
  <c r="M66" i="57"/>
  <c r="M64" i="57"/>
  <c r="M36" i="57"/>
  <c r="M15" i="57"/>
  <c r="M53" i="57"/>
  <c r="M51" i="57"/>
  <c r="M25" i="57"/>
  <c r="M45" i="57"/>
  <c r="M49" i="57"/>
  <c r="M10" i="57"/>
  <c r="M29" i="57"/>
  <c r="M39" i="57"/>
  <c r="M57" i="57"/>
  <c r="M17" i="57"/>
  <c r="M19" i="57"/>
  <c r="M69" i="57"/>
  <c r="M52" i="57"/>
  <c r="B52" i="53"/>
  <c r="B29" i="61"/>
  <c r="M68" i="57"/>
  <c r="M16" i="57"/>
  <c r="B35" i="61"/>
  <c r="M53" i="53"/>
  <c r="M16" i="1"/>
  <c r="K11" i="50"/>
  <c r="K12" i="50"/>
  <c r="O53" i="60"/>
  <c r="S53" i="60" s="1"/>
  <c r="N8" i="50"/>
  <c r="N9" i="50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M13" i="58"/>
  <c r="M17" i="58"/>
  <c r="M25" i="58"/>
  <c r="O25" i="59" s="1"/>
  <c r="S25" i="59" s="1"/>
  <c r="M36" i="58"/>
  <c r="M57" i="58"/>
  <c r="M54" i="58"/>
  <c r="M52" i="58"/>
  <c r="M63" i="58"/>
  <c r="M20" i="58"/>
  <c r="M19" i="58"/>
  <c r="M39" i="58"/>
  <c r="M55" i="58"/>
  <c r="M31" i="58"/>
  <c r="M29" i="58"/>
  <c r="M33" i="58"/>
  <c r="O33" i="59" s="1"/>
  <c r="S33" i="59" s="1"/>
  <c r="M67" i="58"/>
  <c r="M66" i="58"/>
  <c r="M22" i="58"/>
  <c r="M47" i="58"/>
  <c r="M58" i="58"/>
  <c r="M46" i="58"/>
  <c r="M32" i="58"/>
  <c r="M42" i="58"/>
  <c r="O42" i="59" s="1"/>
  <c r="M64" i="58"/>
  <c r="M50" i="58"/>
  <c r="M60" i="58"/>
  <c r="M11" i="58"/>
  <c r="M26" i="58"/>
  <c r="M37" i="58"/>
  <c r="O37" i="59" s="1"/>
  <c r="S37" i="59" s="1"/>
  <c r="M40" i="58"/>
  <c r="M23" i="58"/>
  <c r="O23" i="59" s="1"/>
  <c r="S23" i="59" s="1"/>
  <c r="M51" i="58"/>
  <c r="M49" i="58"/>
  <c r="M62" i="58"/>
  <c r="M69" i="58"/>
  <c r="O69" i="59" s="1"/>
  <c r="S69" i="59" s="1"/>
  <c r="M27" i="58"/>
  <c r="M18" i="58"/>
  <c r="M30" i="58"/>
  <c r="M15" i="58"/>
  <c r="O15" i="59" s="1"/>
  <c r="S15" i="59" s="1"/>
  <c r="M38" i="58"/>
  <c r="M21" i="58"/>
  <c r="M34" i="58"/>
  <c r="M24" i="58"/>
  <c r="M14" i="58"/>
  <c r="M16" i="58"/>
  <c r="M12" i="58"/>
  <c r="M45" i="58"/>
  <c r="M48" i="58"/>
  <c r="B53" i="58"/>
  <c r="B15" i="58"/>
  <c r="M65" i="58"/>
  <c r="O65" i="58" s="1"/>
  <c r="S65" i="58" s="1"/>
  <c r="M35" i="58"/>
  <c r="M56" i="58"/>
  <c r="B44" i="58"/>
  <c r="B31" i="58"/>
  <c r="B34" i="58"/>
  <c r="B17" i="58"/>
  <c r="M53" i="58"/>
  <c r="M41" i="58"/>
  <c r="M61" i="58"/>
  <c r="B28" i="58"/>
  <c r="B41" i="58"/>
  <c r="B26" i="58"/>
  <c r="M67" i="57"/>
  <c r="O67" i="58" s="1"/>
  <c r="S67" i="58" s="1"/>
  <c r="M55" i="57"/>
  <c r="M18" i="57"/>
  <c r="M43" i="57"/>
  <c r="M13" i="57"/>
  <c r="M41" i="57"/>
  <c r="M38" i="57"/>
  <c r="M21" i="57"/>
  <c r="M14" i="57"/>
  <c r="M34" i="57"/>
  <c r="O34" i="58" s="1"/>
  <c r="S34" i="58" s="1"/>
  <c r="M28" i="57"/>
  <c r="M47" i="57"/>
  <c r="M12" i="57"/>
  <c r="M35" i="57"/>
  <c r="M20" i="57"/>
  <c r="O20" i="57" s="1"/>
  <c r="S20" i="57" s="1"/>
  <c r="M33" i="57"/>
  <c r="M31" i="57"/>
  <c r="M26" i="57"/>
  <c r="M59" i="57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38" i="56"/>
  <c r="M26" i="56"/>
  <c r="M55" i="56"/>
  <c r="M21" i="56"/>
  <c r="M58" i="56"/>
  <c r="M42" i="56"/>
  <c r="M46" i="56"/>
  <c r="M47" i="56"/>
  <c r="M68" i="56"/>
  <c r="M24" i="56"/>
  <c r="M39" i="56"/>
  <c r="M14" i="56"/>
  <c r="O14" i="57" s="1"/>
  <c r="M44" i="56"/>
  <c r="M37" i="56"/>
  <c r="O37" i="56" s="1"/>
  <c r="S37" i="56" s="1"/>
  <c r="M59" i="56"/>
  <c r="M12" i="56"/>
  <c r="M57" i="56"/>
  <c r="M40" i="56"/>
  <c r="M65" i="56"/>
  <c r="M11" i="56"/>
  <c r="O11" i="56" s="1"/>
  <c r="S11" i="56" s="1"/>
  <c r="M28" i="56"/>
  <c r="M13" i="56"/>
  <c r="M9" i="56"/>
  <c r="M23" i="56"/>
  <c r="M32" i="56"/>
  <c r="M64" i="56"/>
  <c r="O64" i="57" s="1"/>
  <c r="S64" i="57" s="1"/>
  <c r="M61" i="56"/>
  <c r="M22" i="60"/>
  <c r="M63" i="60"/>
  <c r="M61" i="60"/>
  <c r="M64" i="60"/>
  <c r="M34" i="60"/>
  <c r="M15" i="60"/>
  <c r="M51" i="60"/>
  <c r="M63" i="55"/>
  <c r="M41" i="55"/>
  <c r="M31" i="55"/>
  <c r="M34" i="55"/>
  <c r="M56" i="55"/>
  <c r="M17" i="55"/>
  <c r="M62" i="55"/>
  <c r="M32" i="55"/>
  <c r="M26" i="55"/>
  <c r="M60" i="55"/>
  <c r="M54" i="55"/>
  <c r="M35" i="55"/>
  <c r="M25" i="55"/>
  <c r="M53" i="55"/>
  <c r="M66" i="55"/>
  <c r="M14" i="55"/>
  <c r="M47" i="55"/>
  <c r="M69" i="55"/>
  <c r="O69" i="56" s="1"/>
  <c r="S69" i="56" s="1"/>
  <c r="M49" i="55"/>
  <c r="M39" i="55"/>
  <c r="M24" i="55"/>
  <c r="M42" i="55"/>
  <c r="M59" i="55"/>
  <c r="M45" i="55"/>
  <c r="M44" i="55"/>
  <c r="M48" i="55"/>
  <c r="M52" i="55"/>
  <c r="M10" i="55"/>
  <c r="O10" i="56" s="1"/>
  <c r="S10" i="56" s="1"/>
  <c r="M43" i="55"/>
  <c r="M32" i="59"/>
  <c r="M49" i="59"/>
  <c r="B27" i="52"/>
  <c r="B11" i="52"/>
  <c r="B10" i="52"/>
  <c r="B24" i="52"/>
  <c r="B45" i="57"/>
  <c r="B48" i="57"/>
  <c r="B46" i="57"/>
  <c r="B36" i="57"/>
  <c r="B47" i="57"/>
  <c r="B43" i="57"/>
  <c r="B26" i="57"/>
  <c r="B22" i="57"/>
  <c r="B25" i="57"/>
  <c r="B12" i="57"/>
  <c r="B18" i="52"/>
  <c r="B32" i="57"/>
  <c r="B19" i="57"/>
  <c r="B16" i="57"/>
  <c r="M42" i="54"/>
  <c r="M41" i="54"/>
  <c r="B35" i="52"/>
  <c r="B30" i="52"/>
  <c r="B53" i="59"/>
  <c r="B52" i="52"/>
  <c r="B56" i="52"/>
  <c r="B43" i="52"/>
  <c r="B41" i="52"/>
  <c r="B28" i="57"/>
  <c r="B30" i="57"/>
  <c r="B20" i="57"/>
  <c r="B53" i="57"/>
  <c r="B11" i="57"/>
  <c r="B21" i="57"/>
  <c r="B55" i="57"/>
  <c r="B34" i="57"/>
  <c r="B24" i="57"/>
  <c r="B44" i="57"/>
  <c r="B15" i="57"/>
  <c r="B52" i="57"/>
  <c r="B17" i="52"/>
  <c r="B38" i="52"/>
  <c r="I6" i="4"/>
  <c r="G2" i="55"/>
  <c r="L34" i="55"/>
  <c r="I8" i="4"/>
  <c r="G2" i="57"/>
  <c r="I10" i="4"/>
  <c r="G2" i="59"/>
  <c r="I7" i="4"/>
  <c r="G2" i="56"/>
  <c r="I9" i="4"/>
  <c r="G2" i="58"/>
  <c r="I11" i="4"/>
  <c r="G2" i="60"/>
  <c r="L24" i="60"/>
  <c r="I3" i="4"/>
  <c r="G2" i="52"/>
  <c r="C37" i="52"/>
  <c r="D37" i="52"/>
  <c r="I4" i="4"/>
  <c r="G2" i="53"/>
  <c r="I5" i="4"/>
  <c r="G2" i="54"/>
  <c r="L16" i="54"/>
  <c r="I12" i="4"/>
  <c r="G2" i="61"/>
  <c r="I2" i="4"/>
  <c r="G2" i="1"/>
  <c r="L38" i="1"/>
  <c r="M55" i="52"/>
  <c r="M23" i="52"/>
  <c r="M47" i="52"/>
  <c r="M28" i="52"/>
  <c r="M52" i="52"/>
  <c r="M66" i="52"/>
  <c r="M45" i="52"/>
  <c r="M19" i="52"/>
  <c r="O19" i="53" s="1"/>
  <c r="S19" i="53" s="1"/>
  <c r="M17" i="52"/>
  <c r="M35" i="52"/>
  <c r="M59" i="52"/>
  <c r="M34" i="52"/>
  <c r="M18" i="52"/>
  <c r="M10" i="52"/>
  <c r="M12" i="52"/>
  <c r="M39" i="52"/>
  <c r="M68" i="52"/>
  <c r="M56" i="52"/>
  <c r="M57" i="52"/>
  <c r="M31" i="52"/>
  <c r="M30" i="52"/>
  <c r="M62" i="52"/>
  <c r="M27" i="52"/>
  <c r="M42" i="52"/>
  <c r="M6" i="52"/>
  <c r="M44" i="52"/>
  <c r="M53" i="52"/>
  <c r="M49" i="52"/>
  <c r="M54" i="52"/>
  <c r="O54" i="53" s="1"/>
  <c r="S54" i="53" s="1"/>
  <c r="M33" i="52"/>
  <c r="M65" i="52"/>
  <c r="M41" i="52"/>
  <c r="O41" i="53" s="1"/>
  <c r="S41" i="53" s="1"/>
  <c r="M14" i="52"/>
  <c r="M13" i="52"/>
  <c r="M51" i="52"/>
  <c r="M11" i="52"/>
  <c r="M32" i="52"/>
  <c r="M22" i="52"/>
  <c r="M8" i="52"/>
  <c r="M29" i="52"/>
  <c r="O29" i="53" s="1"/>
  <c r="S29" i="53" s="1"/>
  <c r="M63" i="52"/>
  <c r="M9" i="52"/>
  <c r="M21" i="52"/>
  <c r="M48" i="52"/>
  <c r="M15" i="52"/>
  <c r="M43" i="52"/>
  <c r="M24" i="52"/>
  <c r="M64" i="52"/>
  <c r="M40" i="52"/>
  <c r="M37" i="52"/>
  <c r="M7" i="52"/>
  <c r="M67" i="52"/>
  <c r="M61" i="52"/>
  <c r="M50" i="52"/>
  <c r="M69" i="52"/>
  <c r="M26" i="52"/>
  <c r="M46" i="52"/>
  <c r="M16" i="52"/>
  <c r="M38" i="52"/>
  <c r="M20" i="52"/>
  <c r="O20" i="53" s="1"/>
  <c r="S20" i="53" s="1"/>
  <c r="M58" i="52"/>
  <c r="M60" i="52"/>
  <c r="M36" i="52"/>
  <c r="M51" i="61"/>
  <c r="M14" i="61"/>
  <c r="M60" i="61"/>
  <c r="M34" i="61"/>
  <c r="O34" i="61" s="1"/>
  <c r="S34" i="61" s="1"/>
  <c r="M15" i="61"/>
  <c r="M56" i="61"/>
  <c r="M16" i="61"/>
  <c r="M30" i="61"/>
  <c r="O30" i="61" s="1"/>
  <c r="S30" i="61" s="1"/>
  <c r="M23" i="61"/>
  <c r="M32" i="61"/>
  <c r="M20" i="61"/>
  <c r="M62" i="61"/>
  <c r="M47" i="61"/>
  <c r="M48" i="61"/>
  <c r="M24" i="61"/>
  <c r="M26" i="61"/>
  <c r="M57" i="61"/>
  <c r="M54" i="61"/>
  <c r="M50" i="61"/>
  <c r="M38" i="61"/>
  <c r="M21" i="61"/>
  <c r="M39" i="61"/>
  <c r="M35" i="61"/>
  <c r="M25" i="61"/>
  <c r="M31" i="61"/>
  <c r="M22" i="61"/>
  <c r="M63" i="61"/>
  <c r="M45" i="61"/>
  <c r="M44" i="61"/>
  <c r="M61" i="61"/>
  <c r="M40" i="61"/>
  <c r="M37" i="61"/>
  <c r="O37" i="61" s="1"/>
  <c r="S37" i="61" s="1"/>
  <c r="M36" i="61"/>
  <c r="M41" i="61"/>
  <c r="M69" i="61"/>
  <c r="M68" i="61"/>
  <c r="M46" i="61"/>
  <c r="M33" i="61"/>
  <c r="M58" i="61"/>
  <c r="M43" i="61"/>
  <c r="O43" i="61" s="1"/>
  <c r="S43" i="61" s="1"/>
  <c r="M65" i="61"/>
  <c r="M19" i="61"/>
  <c r="M18" i="61"/>
  <c r="M64" i="61"/>
  <c r="M59" i="61"/>
  <c r="M27" i="61"/>
  <c r="O27" i="61" s="1"/>
  <c r="S27" i="61" s="1"/>
  <c r="M67" i="61"/>
  <c r="M53" i="61"/>
  <c r="O53" i="61" s="1"/>
  <c r="S53" i="61" s="1"/>
  <c r="M66" i="61"/>
  <c r="M42" i="61"/>
  <c r="M17" i="61"/>
  <c r="M52" i="61"/>
  <c r="O52" i="61" s="1"/>
  <c r="S52" i="61" s="1"/>
  <c r="M28" i="61"/>
  <c r="M55" i="61"/>
  <c r="O55" i="61" s="1"/>
  <c r="S55" i="61" s="1"/>
  <c r="M29" i="61"/>
  <c r="M49" i="61"/>
  <c r="C31" i="52"/>
  <c r="D31" i="52"/>
  <c r="L13" i="55"/>
  <c r="C20" i="52"/>
  <c r="D20" i="52"/>
  <c r="L20" i="55"/>
  <c r="L42" i="60"/>
  <c r="L28" i="55"/>
  <c r="L51" i="54"/>
  <c r="Q10" i="50"/>
  <c r="Q9" i="50"/>
  <c r="M24" i="54"/>
  <c r="M45" i="54"/>
  <c r="M63" i="54"/>
  <c r="M59" i="54"/>
  <c r="M48" i="54"/>
  <c r="O48" i="55" s="1"/>
  <c r="M68" i="54"/>
  <c r="O68" i="54" s="1"/>
  <c r="S68" i="54" s="1"/>
  <c r="M9" i="54"/>
  <c r="M49" i="54"/>
  <c r="M44" i="54"/>
  <c r="M46" i="54"/>
  <c r="M65" i="54"/>
  <c r="M52" i="54"/>
  <c r="M40" i="54"/>
  <c r="M55" i="54"/>
  <c r="M30" i="54"/>
  <c r="O30" i="55" s="1"/>
  <c r="S30" i="55" s="1"/>
  <c r="M18" i="54"/>
  <c r="M8" i="54"/>
  <c r="M17" i="54"/>
  <c r="M53" i="54"/>
  <c r="O53" i="55" s="1"/>
  <c r="S53" i="55" s="1"/>
  <c r="M39" i="54"/>
  <c r="M57" i="54"/>
  <c r="M50" i="54"/>
  <c r="M32" i="54"/>
  <c r="M47" i="54"/>
  <c r="M35" i="54"/>
  <c r="M61" i="54"/>
  <c r="M7" i="54"/>
  <c r="M34" i="54"/>
  <c r="M58" i="54"/>
  <c r="O58" i="55" s="1"/>
  <c r="S58" i="55" s="1"/>
  <c r="M64" i="54"/>
  <c r="M38" i="54"/>
  <c r="M22" i="54"/>
  <c r="M11" i="54"/>
  <c r="O11" i="55" s="1"/>
  <c r="S11" i="55" s="1"/>
  <c r="M29" i="54"/>
  <c r="M28" i="54"/>
  <c r="M26" i="54"/>
  <c r="M20" i="54"/>
  <c r="O20" i="54" s="1"/>
  <c r="S20" i="54" s="1"/>
  <c r="M19" i="54"/>
  <c r="M25" i="54"/>
  <c r="M43" i="54"/>
  <c r="M60" i="54"/>
  <c r="M15" i="54"/>
  <c r="O15" i="55" s="1"/>
  <c r="S15" i="55" s="1"/>
  <c r="M21" i="54"/>
  <c r="O21" i="54" s="1"/>
  <c r="S21" i="54" s="1"/>
  <c r="M13" i="54"/>
  <c r="M67" i="54"/>
  <c r="O67" i="55" s="1"/>
  <c r="S67" i="55" s="1"/>
  <c r="M23" i="54"/>
  <c r="C11" i="1"/>
  <c r="D11" i="1"/>
  <c r="Q6" i="50"/>
  <c r="Q5" i="50"/>
  <c r="K10" i="50"/>
  <c r="K8" i="50"/>
  <c r="K9" i="50"/>
  <c r="L6" i="1"/>
  <c r="N10" i="50"/>
  <c r="C44" i="60"/>
  <c r="D44" i="60"/>
  <c r="L54" i="58"/>
  <c r="L51" i="61"/>
  <c r="L42" i="54"/>
  <c r="N42" i="54"/>
  <c r="L53" i="54"/>
  <c r="H24" i="54"/>
  <c r="L35" i="61"/>
  <c r="L30" i="54"/>
  <c r="L25" i="60"/>
  <c r="L36" i="61"/>
  <c r="L32" i="55"/>
  <c r="L52" i="60"/>
  <c r="L56" i="58"/>
  <c r="O56" i="59"/>
  <c r="S56" i="59" s="1"/>
  <c r="L32" i="1"/>
  <c r="C29" i="1"/>
  <c r="D29" i="1"/>
  <c r="E29" i="1"/>
  <c r="F29" i="1"/>
  <c r="G29" i="1"/>
  <c r="C12" i="52"/>
  <c r="D12" i="52"/>
  <c r="C23" i="52"/>
  <c r="D23" i="52"/>
  <c r="L40" i="52"/>
  <c r="L35" i="1"/>
  <c r="C26" i="52"/>
  <c r="D26" i="52"/>
  <c r="L55" i="52"/>
  <c r="L40" i="60"/>
  <c r="L21" i="60"/>
  <c r="C42" i="52"/>
  <c r="D42" i="52"/>
  <c r="E42" i="52"/>
  <c r="F42" i="52"/>
  <c r="E37" i="52"/>
  <c r="F37" i="52"/>
  <c r="G37" i="52"/>
  <c r="E20" i="52"/>
  <c r="F20" i="52"/>
  <c r="G20" i="52"/>
  <c r="E31" i="52"/>
  <c r="F31" i="52"/>
  <c r="G31" i="52"/>
  <c r="O66" i="53"/>
  <c r="S66" i="53" s="1"/>
  <c r="L56" i="54"/>
  <c r="L25" i="54"/>
  <c r="L29" i="54"/>
  <c r="L40" i="54"/>
  <c r="L39" i="54"/>
  <c r="L41" i="54"/>
  <c r="L28" i="54"/>
  <c r="L34" i="54"/>
  <c r="N34" i="55"/>
  <c r="H35" i="54"/>
  <c r="L26" i="54"/>
  <c r="H23" i="54"/>
  <c r="L24" i="54"/>
  <c r="H46" i="54"/>
  <c r="C23" i="54"/>
  <c r="D23" i="54"/>
  <c r="H34" i="54"/>
  <c r="C35" i="54"/>
  <c r="D35" i="54"/>
  <c r="C46" i="54"/>
  <c r="D46" i="54"/>
  <c r="L19" i="54"/>
  <c r="L35" i="54"/>
  <c r="L54" i="54"/>
  <c r="H52" i="54"/>
  <c r="C36" i="54"/>
  <c r="D36" i="54"/>
  <c r="H44" i="54"/>
  <c r="H27" i="54"/>
  <c r="C34" i="54"/>
  <c r="D34" i="54"/>
  <c r="L21" i="54"/>
  <c r="L9" i="54"/>
  <c r="H17" i="54"/>
  <c r="C45" i="54"/>
  <c r="D45" i="54"/>
  <c r="H31" i="54"/>
  <c r="C48" i="54"/>
  <c r="D48" i="54"/>
  <c r="C55" i="54"/>
  <c r="D55" i="54"/>
  <c r="H42" i="54"/>
  <c r="C21" i="54"/>
  <c r="D21" i="54"/>
  <c r="H54" i="54"/>
  <c r="H36" i="54"/>
  <c r="C17" i="54"/>
  <c r="D17" i="54"/>
  <c r="L45" i="54"/>
  <c r="C44" i="54"/>
  <c r="D44" i="54"/>
  <c r="H37" i="54"/>
  <c r="C24" i="54"/>
  <c r="D24" i="54"/>
  <c r="L27" i="54"/>
  <c r="H9" i="54"/>
  <c r="C52" i="54"/>
  <c r="D52" i="54"/>
  <c r="H29" i="54"/>
  <c r="H45" i="54"/>
  <c r="C31" i="54"/>
  <c r="D31" i="54"/>
  <c r="H48" i="54"/>
  <c r="H55" i="54"/>
  <c r="C37" i="54"/>
  <c r="D37" i="54"/>
  <c r="C38" i="54"/>
  <c r="D38" i="54"/>
  <c r="C51" i="54"/>
  <c r="D51" i="54"/>
  <c r="H14" i="54"/>
  <c r="H15" i="54"/>
  <c r="C43" i="54"/>
  <c r="D43" i="54"/>
  <c r="H40" i="54"/>
  <c r="H20" i="54"/>
  <c r="C29" i="54"/>
  <c r="D29" i="54"/>
  <c r="C27" i="54"/>
  <c r="D27" i="54"/>
  <c r="L52" i="54"/>
  <c r="C22" i="54"/>
  <c r="D22" i="54"/>
  <c r="H32" i="54"/>
  <c r="C28" i="54"/>
  <c r="D28" i="54"/>
  <c r="L14" i="54"/>
  <c r="C50" i="54"/>
  <c r="D50" i="54"/>
  <c r="H33" i="54"/>
  <c r="C9" i="54"/>
  <c r="D9" i="54"/>
  <c r="L17" i="54"/>
  <c r="L55" i="54"/>
  <c r="L44" i="54"/>
  <c r="L36" i="54"/>
  <c r="H22" i="54"/>
  <c r="H38" i="54"/>
  <c r="L32" i="54"/>
  <c r="N32" i="55"/>
  <c r="H28" i="54"/>
  <c r="C15" i="54"/>
  <c r="D15" i="54"/>
  <c r="H18" i="54"/>
  <c r="H50" i="54"/>
  <c r="H21" i="54"/>
  <c r="L37" i="54"/>
  <c r="L18" i="54"/>
  <c r="L22" i="54"/>
  <c r="H51" i="54"/>
  <c r="C32" i="54"/>
  <c r="D32" i="54"/>
  <c r="C14" i="54"/>
  <c r="D14" i="54"/>
  <c r="C40" i="54"/>
  <c r="D40" i="54"/>
  <c r="C33" i="54"/>
  <c r="D33" i="54"/>
  <c r="C20" i="54"/>
  <c r="D20" i="54"/>
  <c r="C54" i="54"/>
  <c r="D54" i="54"/>
  <c r="L10" i="54"/>
  <c r="L38" i="54"/>
  <c r="C18" i="54"/>
  <c r="D18" i="54"/>
  <c r="H43" i="54"/>
  <c r="C30" i="54"/>
  <c r="D30" i="54"/>
  <c r="C49" i="54"/>
  <c r="D49" i="54"/>
  <c r="C19" i="54"/>
  <c r="D19" i="54"/>
  <c r="C25" i="54"/>
  <c r="D25" i="54"/>
  <c r="H56" i="54"/>
  <c r="L43" i="54"/>
  <c r="L15" i="54"/>
  <c r="H39" i="54"/>
  <c r="L11" i="54"/>
  <c r="L47" i="54"/>
  <c r="L13" i="54"/>
  <c r="N13" i="55"/>
  <c r="C26" i="54"/>
  <c r="D26" i="54"/>
  <c r="H8" i="54"/>
  <c r="H8" i="55"/>
  <c r="H12" i="54"/>
  <c r="L49" i="54"/>
  <c r="C56" i="54"/>
  <c r="D56" i="54"/>
  <c r="L46" i="54"/>
  <c r="L23" i="54"/>
  <c r="C11" i="54"/>
  <c r="D11" i="54"/>
  <c r="H13" i="54"/>
  <c r="L8" i="54"/>
  <c r="L33" i="54"/>
  <c r="C53" i="54"/>
  <c r="D53" i="54"/>
  <c r="H19" i="54"/>
  <c r="L31" i="54"/>
  <c r="H47" i="54"/>
  <c r="H41" i="54"/>
  <c r="H26" i="54"/>
  <c r="C16" i="54"/>
  <c r="D16" i="54"/>
  <c r="C10" i="54"/>
  <c r="D10" i="54"/>
  <c r="H30" i="54"/>
  <c r="H25" i="54"/>
  <c r="L12" i="54"/>
  <c r="L48" i="54"/>
  <c r="C39" i="54"/>
  <c r="D39" i="54"/>
  <c r="H11" i="54"/>
  <c r="C13" i="54"/>
  <c r="D13" i="54"/>
  <c r="C41" i="54"/>
  <c r="D41" i="54"/>
  <c r="C8" i="54"/>
  <c r="H16" i="54"/>
  <c r="L20" i="54"/>
  <c r="N20" i="55"/>
  <c r="H49" i="54"/>
  <c r="H53" i="54"/>
  <c r="L50" i="54"/>
  <c r="C47" i="54"/>
  <c r="D47" i="54"/>
  <c r="C12" i="54"/>
  <c r="D12" i="54"/>
  <c r="H10" i="54"/>
  <c r="C42" i="54"/>
  <c r="D42" i="54"/>
  <c r="L15" i="58"/>
  <c r="L12" i="58"/>
  <c r="L46" i="58"/>
  <c r="L17" i="58"/>
  <c r="L55" i="58"/>
  <c r="L30" i="58"/>
  <c r="L36" i="58"/>
  <c r="L35" i="58"/>
  <c r="L23" i="58"/>
  <c r="C36" i="58"/>
  <c r="D36" i="58"/>
  <c r="L50" i="58"/>
  <c r="H23" i="58"/>
  <c r="C51" i="58"/>
  <c r="D51" i="58"/>
  <c r="H32" i="58"/>
  <c r="H36" i="58"/>
  <c r="C38" i="58"/>
  <c r="D38" i="58"/>
  <c r="C20" i="58"/>
  <c r="D20" i="58"/>
  <c r="H37" i="58"/>
  <c r="C35" i="58"/>
  <c r="D35" i="58"/>
  <c r="C32" i="58"/>
  <c r="D32" i="58"/>
  <c r="H22" i="58"/>
  <c r="L32" i="58"/>
  <c r="C19" i="58"/>
  <c r="D19" i="58"/>
  <c r="H30" i="58"/>
  <c r="L34" i="58"/>
  <c r="H54" i="58"/>
  <c r="H51" i="58"/>
  <c r="C18" i="58"/>
  <c r="D18" i="58"/>
  <c r="L18" i="58"/>
  <c r="L45" i="58"/>
  <c r="L26" i="58"/>
  <c r="H48" i="58"/>
  <c r="L43" i="58"/>
  <c r="C22" i="58"/>
  <c r="D22" i="58"/>
  <c r="L20" i="58"/>
  <c r="L37" i="58"/>
  <c r="H19" i="58"/>
  <c r="H15" i="58"/>
  <c r="C34" i="58"/>
  <c r="D34" i="58"/>
  <c r="H17" i="58"/>
  <c r="H18" i="58"/>
  <c r="H55" i="58"/>
  <c r="H14" i="58"/>
  <c r="H45" i="58"/>
  <c r="H26" i="58"/>
  <c r="L22" i="58"/>
  <c r="H38" i="58"/>
  <c r="H20" i="58"/>
  <c r="L19" i="58"/>
  <c r="C15" i="58"/>
  <c r="D15" i="58"/>
  <c r="C23" i="58"/>
  <c r="D23" i="58"/>
  <c r="L38" i="58"/>
  <c r="C37" i="58"/>
  <c r="D37" i="58"/>
  <c r="H35" i="58"/>
  <c r="C30" i="58"/>
  <c r="D30" i="58"/>
  <c r="H34" i="58"/>
  <c r="C14" i="58"/>
  <c r="D14" i="58"/>
  <c r="C28" i="58"/>
  <c r="D28" i="58"/>
  <c r="C53" i="58"/>
  <c r="D53" i="58"/>
  <c r="L39" i="58"/>
  <c r="C52" i="58"/>
  <c r="D52" i="58"/>
  <c r="L29" i="58"/>
  <c r="C21" i="58"/>
  <c r="D21" i="58"/>
  <c r="C56" i="58"/>
  <c r="D56" i="58"/>
  <c r="C24" i="58"/>
  <c r="D24" i="58"/>
  <c r="H46" i="58"/>
  <c r="C17" i="58"/>
  <c r="D17" i="58"/>
  <c r="L14" i="58"/>
  <c r="H28" i="58"/>
  <c r="L40" i="58"/>
  <c r="H39" i="58"/>
  <c r="H56" i="58"/>
  <c r="C55" i="58"/>
  <c r="D55" i="58"/>
  <c r="C45" i="58"/>
  <c r="D45" i="58"/>
  <c r="L28" i="58"/>
  <c r="L53" i="58"/>
  <c r="C39" i="58"/>
  <c r="D39" i="58"/>
  <c r="H52" i="58"/>
  <c r="H21" i="58"/>
  <c r="C46" i="58"/>
  <c r="D46" i="58"/>
  <c r="L51" i="58"/>
  <c r="C26" i="58"/>
  <c r="D26" i="58"/>
  <c r="C48" i="58"/>
  <c r="D48" i="58"/>
  <c r="C40" i="58"/>
  <c r="D40" i="58"/>
  <c r="H29" i="58"/>
  <c r="H24" i="58"/>
  <c r="C54" i="58"/>
  <c r="D54" i="58"/>
  <c r="L48" i="58"/>
  <c r="H40" i="58"/>
  <c r="H53" i="58"/>
  <c r="L52" i="58"/>
  <c r="C29" i="58"/>
  <c r="D29" i="58"/>
  <c r="L21" i="58"/>
  <c r="L24" i="58"/>
  <c r="C44" i="58"/>
  <c r="D44" i="58"/>
  <c r="L42" i="58"/>
  <c r="C33" i="58"/>
  <c r="D33" i="58"/>
  <c r="H13" i="58"/>
  <c r="H16" i="58"/>
  <c r="C31" i="58"/>
  <c r="D31" i="58"/>
  <c r="H31" i="58"/>
  <c r="C27" i="58"/>
  <c r="D27" i="58"/>
  <c r="C47" i="58"/>
  <c r="D47" i="58"/>
  <c r="H50" i="58"/>
  <c r="H44" i="58"/>
  <c r="L49" i="58"/>
  <c r="L25" i="58"/>
  <c r="C42" i="58"/>
  <c r="D42" i="58"/>
  <c r="L33" i="58"/>
  <c r="L13" i="58"/>
  <c r="H41" i="58"/>
  <c r="H43" i="58"/>
  <c r="C25" i="58"/>
  <c r="D25" i="58"/>
  <c r="H33" i="58"/>
  <c r="L16" i="58"/>
  <c r="L31" i="58"/>
  <c r="C41" i="58"/>
  <c r="D41" i="58"/>
  <c r="H47" i="58"/>
  <c r="H49" i="58"/>
  <c r="C43" i="58"/>
  <c r="D43" i="58"/>
  <c r="H42" i="58"/>
  <c r="C13" i="58"/>
  <c r="D13" i="58"/>
  <c r="C16" i="58"/>
  <c r="D16" i="58"/>
  <c r="C12" i="58"/>
  <c r="H27" i="58"/>
  <c r="L47" i="58"/>
  <c r="L44" i="58"/>
  <c r="C49" i="58"/>
  <c r="D49" i="58"/>
  <c r="H25" i="58"/>
  <c r="L41" i="58"/>
  <c r="H12" i="58"/>
  <c r="H12" i="59"/>
  <c r="L27" i="58"/>
  <c r="C50" i="58"/>
  <c r="D50" i="58"/>
  <c r="L36" i="55"/>
  <c r="L15" i="55"/>
  <c r="L29" i="55"/>
  <c r="L45" i="55"/>
  <c r="L49" i="55"/>
  <c r="L21" i="55"/>
  <c r="H40" i="55"/>
  <c r="L18" i="55"/>
  <c r="C40" i="55"/>
  <c r="D40" i="55"/>
  <c r="L9" i="55"/>
  <c r="L39" i="55"/>
  <c r="L38" i="55"/>
  <c r="L42" i="55"/>
  <c r="L31" i="55"/>
  <c r="L37" i="55"/>
  <c r="L24" i="55"/>
  <c r="L43" i="55"/>
  <c r="L25" i="55"/>
  <c r="C54" i="55"/>
  <c r="D54" i="55"/>
  <c r="H35" i="55"/>
  <c r="H45" i="55"/>
  <c r="L11" i="55"/>
  <c r="C35" i="55"/>
  <c r="D35" i="55"/>
  <c r="C56" i="55"/>
  <c r="D56" i="55"/>
  <c r="L19" i="55"/>
  <c r="L16" i="55"/>
  <c r="L56" i="55"/>
  <c r="L54" i="55"/>
  <c r="H23" i="55"/>
  <c r="H56" i="55"/>
  <c r="H52" i="55"/>
  <c r="C9" i="55"/>
  <c r="H38" i="55"/>
  <c r="C33" i="55"/>
  <c r="D33" i="55"/>
  <c r="C49" i="55"/>
  <c r="D49" i="55"/>
  <c r="H20" i="55"/>
  <c r="C25" i="55"/>
  <c r="D25" i="55"/>
  <c r="L52" i="55"/>
  <c r="C31" i="55"/>
  <c r="D31" i="55"/>
  <c r="C38" i="55"/>
  <c r="D38" i="55"/>
  <c r="L33" i="55"/>
  <c r="H49" i="55"/>
  <c r="C26" i="55"/>
  <c r="D26" i="55"/>
  <c r="C23" i="55"/>
  <c r="D23" i="55"/>
  <c r="C37" i="55"/>
  <c r="D37" i="55"/>
  <c r="C52" i="55"/>
  <c r="D52" i="55"/>
  <c r="C18" i="55"/>
  <c r="D18" i="55"/>
  <c r="C29" i="55"/>
  <c r="D29" i="55"/>
  <c r="C22" i="55"/>
  <c r="D22" i="55"/>
  <c r="C44" i="55"/>
  <c r="D44" i="55"/>
  <c r="L35" i="55"/>
  <c r="L23" i="55"/>
  <c r="C45" i="55"/>
  <c r="D45" i="55"/>
  <c r="H25" i="55"/>
  <c r="H37" i="55"/>
  <c r="H9" i="55"/>
  <c r="H9" i="56"/>
  <c r="H31" i="55"/>
  <c r="H29" i="55"/>
  <c r="L22" i="55"/>
  <c r="H44" i="55"/>
  <c r="H26" i="55"/>
  <c r="H43" i="55"/>
  <c r="C50" i="55"/>
  <c r="D50" i="55"/>
  <c r="H42" i="55"/>
  <c r="L51" i="55"/>
  <c r="C46" i="55"/>
  <c r="D46" i="55"/>
  <c r="C55" i="55"/>
  <c r="D55" i="55"/>
  <c r="H24" i="55"/>
  <c r="C41" i="55"/>
  <c r="D41" i="55"/>
  <c r="H18" i="55"/>
  <c r="C20" i="55"/>
  <c r="D20" i="55"/>
  <c r="L26" i="55"/>
  <c r="H34" i="55"/>
  <c r="L14" i="55"/>
  <c r="L50" i="55"/>
  <c r="C39" i="55"/>
  <c r="D39" i="55"/>
  <c r="H46" i="55"/>
  <c r="L55" i="55"/>
  <c r="C43" i="55"/>
  <c r="D43" i="55"/>
  <c r="H14" i="55"/>
  <c r="C16" i="55"/>
  <c r="D16" i="55"/>
  <c r="H51" i="55"/>
  <c r="L46" i="55"/>
  <c r="C24" i="55"/>
  <c r="D24" i="55"/>
  <c r="L41" i="55"/>
  <c r="H33" i="55"/>
  <c r="C34" i="55"/>
  <c r="D34" i="55"/>
  <c r="H50" i="55"/>
  <c r="H16" i="55"/>
  <c r="C51" i="55"/>
  <c r="D51" i="55"/>
  <c r="H39" i="55"/>
  <c r="H22" i="55"/>
  <c r="C14" i="55"/>
  <c r="D14" i="55"/>
  <c r="C42" i="55"/>
  <c r="D42" i="55"/>
  <c r="H55" i="55"/>
  <c r="H41" i="55"/>
  <c r="H54" i="55"/>
  <c r="L47" i="55"/>
  <c r="H17" i="55"/>
  <c r="C32" i="55"/>
  <c r="D32" i="55"/>
  <c r="L12" i="55"/>
  <c r="L30" i="55"/>
  <c r="H13" i="55"/>
  <c r="L27" i="55"/>
  <c r="H47" i="55"/>
  <c r="C19" i="55"/>
  <c r="D19" i="55"/>
  <c r="H32" i="55"/>
  <c r="C53" i="55"/>
  <c r="D53" i="55"/>
  <c r="C12" i="55"/>
  <c r="D12" i="55"/>
  <c r="C30" i="55"/>
  <c r="D30" i="55"/>
  <c r="C48" i="55"/>
  <c r="D48" i="55"/>
  <c r="C13" i="55"/>
  <c r="D13" i="55"/>
  <c r="C28" i="55"/>
  <c r="D28" i="55"/>
  <c r="L10" i="55"/>
  <c r="C17" i="55"/>
  <c r="D17" i="55"/>
  <c r="L53" i="55"/>
  <c r="H11" i="55"/>
  <c r="C15" i="55"/>
  <c r="D15" i="55"/>
  <c r="C36" i="55"/>
  <c r="D36" i="55"/>
  <c r="L40" i="55"/>
  <c r="C47" i="55"/>
  <c r="D47" i="55"/>
  <c r="H19" i="55"/>
  <c r="L44" i="55"/>
  <c r="H21" i="55"/>
  <c r="H12" i="55"/>
  <c r="H48" i="55"/>
  <c r="C11" i="55"/>
  <c r="D11" i="55"/>
  <c r="H27" i="55"/>
  <c r="H15" i="55"/>
  <c r="L17" i="55"/>
  <c r="H53" i="55"/>
  <c r="C21" i="55"/>
  <c r="D21" i="55"/>
  <c r="H30" i="55"/>
  <c r="L48" i="55"/>
  <c r="C27" i="55"/>
  <c r="D27" i="55"/>
  <c r="H28" i="55"/>
  <c r="H36" i="55"/>
  <c r="H10" i="55"/>
  <c r="E11" i="1"/>
  <c r="F11" i="1"/>
  <c r="G11" i="1"/>
  <c r="E23" i="52"/>
  <c r="F23" i="52"/>
  <c r="G23" i="52"/>
  <c r="L18" i="53"/>
  <c r="C53" i="53"/>
  <c r="D53" i="53"/>
  <c r="C50" i="53"/>
  <c r="D50" i="53"/>
  <c r="C56" i="53"/>
  <c r="D56" i="53"/>
  <c r="L48" i="53"/>
  <c r="L50" i="53"/>
  <c r="L42" i="53"/>
  <c r="C48" i="53"/>
  <c r="D48" i="53"/>
  <c r="H56" i="53"/>
  <c r="H50" i="53"/>
  <c r="C42" i="53"/>
  <c r="D42" i="53"/>
  <c r="L37" i="53"/>
  <c r="L7" i="53"/>
  <c r="H46" i="53"/>
  <c r="L43" i="53"/>
  <c r="H23" i="53"/>
  <c r="L55" i="53"/>
  <c r="L56" i="53"/>
  <c r="H38" i="53"/>
  <c r="H25" i="53"/>
  <c r="C7" i="53"/>
  <c r="L49" i="53"/>
  <c r="H20" i="53"/>
  <c r="L26" i="53"/>
  <c r="C55" i="53"/>
  <c r="D55" i="53"/>
  <c r="C24" i="53"/>
  <c r="D24" i="53"/>
  <c r="L24" i="53"/>
  <c r="L33" i="53"/>
  <c r="L35" i="53"/>
  <c r="H48" i="53"/>
  <c r="L38" i="53"/>
  <c r="C25" i="53"/>
  <c r="D25" i="53"/>
  <c r="H32" i="53"/>
  <c r="H7" i="53"/>
  <c r="H7" i="54"/>
  <c r="C16" i="53"/>
  <c r="D16" i="53"/>
  <c r="L46" i="53"/>
  <c r="H34" i="53"/>
  <c r="C20" i="53"/>
  <c r="D20" i="53"/>
  <c r="H43" i="53"/>
  <c r="C23" i="53"/>
  <c r="D23" i="53"/>
  <c r="L53" i="53"/>
  <c r="N53" i="54"/>
  <c r="C33" i="53"/>
  <c r="D33" i="53"/>
  <c r="C35" i="53"/>
  <c r="D35" i="53"/>
  <c r="H47" i="53"/>
  <c r="H42" i="53"/>
  <c r="L25" i="53"/>
  <c r="C37" i="53"/>
  <c r="D37" i="53"/>
  <c r="C32" i="53"/>
  <c r="D32" i="53"/>
  <c r="L16" i="53"/>
  <c r="C46" i="53"/>
  <c r="D46" i="53"/>
  <c r="C49" i="53"/>
  <c r="D49" i="53"/>
  <c r="L34" i="53"/>
  <c r="C43" i="53"/>
  <c r="D43" i="53"/>
  <c r="C26" i="53"/>
  <c r="D26" i="53"/>
  <c r="L23" i="53"/>
  <c r="H24" i="53"/>
  <c r="H33" i="53"/>
  <c r="H35" i="53"/>
  <c r="C47" i="53"/>
  <c r="D47" i="53"/>
  <c r="H21" i="53"/>
  <c r="C8" i="53"/>
  <c r="D8" i="53"/>
  <c r="L54" i="53"/>
  <c r="L29" i="53"/>
  <c r="H29" i="53"/>
  <c r="L9" i="53"/>
  <c r="L19" i="53"/>
  <c r="L51" i="53"/>
  <c r="C44" i="53"/>
  <c r="D44" i="53"/>
  <c r="L20" i="53"/>
  <c r="C41" i="53"/>
  <c r="D41" i="53"/>
  <c r="H54" i="53"/>
  <c r="C29" i="53"/>
  <c r="D29" i="53"/>
  <c r="C40" i="53"/>
  <c r="D40" i="53"/>
  <c r="H9" i="53"/>
  <c r="C19" i="53"/>
  <c r="D19" i="53"/>
  <c r="L10" i="53"/>
  <c r="C38" i="53"/>
  <c r="D38" i="53"/>
  <c r="H16" i="53"/>
  <c r="H26" i="53"/>
  <c r="H8" i="53"/>
  <c r="H41" i="53"/>
  <c r="C54" i="53"/>
  <c r="D54" i="53"/>
  <c r="H40" i="53"/>
  <c r="H18" i="53"/>
  <c r="H31" i="53"/>
  <c r="C10" i="53"/>
  <c r="D10" i="53"/>
  <c r="H37" i="53"/>
  <c r="H49" i="53"/>
  <c r="L21" i="53"/>
  <c r="L41" i="53"/>
  <c r="L40" i="53"/>
  <c r="C9" i="53"/>
  <c r="D9" i="53"/>
  <c r="C18" i="53"/>
  <c r="D18" i="53"/>
  <c r="H51" i="53"/>
  <c r="L44" i="53"/>
  <c r="C31" i="53"/>
  <c r="D31" i="53"/>
  <c r="H10" i="53"/>
  <c r="L32" i="53"/>
  <c r="C34" i="53"/>
  <c r="D34" i="53"/>
  <c r="H55" i="53"/>
  <c r="H53" i="53"/>
  <c r="L47" i="53"/>
  <c r="C21" i="53"/>
  <c r="D21" i="53"/>
  <c r="L8" i="53"/>
  <c r="H19" i="53"/>
  <c r="C51" i="53"/>
  <c r="D51" i="53"/>
  <c r="H44" i="53"/>
  <c r="L31" i="53"/>
  <c r="H36" i="53"/>
  <c r="C30" i="53"/>
  <c r="D30" i="53"/>
  <c r="H13" i="53"/>
  <c r="C22" i="53"/>
  <c r="D22" i="53"/>
  <c r="C45" i="53"/>
  <c r="D45" i="53"/>
  <c r="H17" i="53"/>
  <c r="L14" i="53"/>
  <c r="H52" i="53"/>
  <c r="C27" i="53"/>
  <c r="D27" i="53"/>
  <c r="L12" i="53"/>
  <c r="C28" i="53"/>
  <c r="D28" i="53"/>
  <c r="H28" i="53"/>
  <c r="L39" i="53"/>
  <c r="L36" i="53"/>
  <c r="C13" i="53"/>
  <c r="D13" i="53"/>
  <c r="L22" i="53"/>
  <c r="C17" i="53"/>
  <c r="D17" i="53"/>
  <c r="C12" i="53"/>
  <c r="D12" i="53"/>
  <c r="L28" i="53"/>
  <c r="C11" i="53"/>
  <c r="D11" i="53"/>
  <c r="C36" i="53"/>
  <c r="D36" i="53"/>
  <c r="L30" i="53"/>
  <c r="H14" i="53"/>
  <c r="H15" i="53"/>
  <c r="L11" i="53"/>
  <c r="H30" i="53"/>
  <c r="H45" i="53"/>
  <c r="L17" i="53"/>
  <c r="L52" i="53"/>
  <c r="L27" i="53"/>
  <c r="H12" i="53"/>
  <c r="H39" i="53"/>
  <c r="L15" i="53"/>
  <c r="H11" i="53"/>
  <c r="L13" i="53"/>
  <c r="H22" i="53"/>
  <c r="L45" i="53"/>
  <c r="C14" i="53"/>
  <c r="D14" i="53"/>
  <c r="C52" i="53"/>
  <c r="D52" i="53"/>
  <c r="H27" i="53"/>
  <c r="C39" i="53"/>
  <c r="D39" i="53"/>
  <c r="C15" i="53"/>
  <c r="D15" i="53"/>
  <c r="H32" i="56"/>
  <c r="H53" i="56"/>
  <c r="L30" i="56"/>
  <c r="C51" i="56"/>
  <c r="D51" i="56"/>
  <c r="C45" i="56"/>
  <c r="D45" i="56"/>
  <c r="C23" i="56"/>
  <c r="D23" i="56"/>
  <c r="L52" i="56"/>
  <c r="C52" i="56"/>
  <c r="D52" i="56"/>
  <c r="L22" i="56"/>
  <c r="C26" i="56"/>
  <c r="D26" i="56"/>
  <c r="C50" i="56"/>
  <c r="D50" i="56"/>
  <c r="H30" i="56"/>
  <c r="L45" i="56"/>
  <c r="L44" i="56"/>
  <c r="L23" i="56"/>
  <c r="H34" i="56"/>
  <c r="L39" i="56"/>
  <c r="H21" i="56"/>
  <c r="L50" i="56"/>
  <c r="H16" i="56"/>
  <c r="C54" i="56"/>
  <c r="D54" i="56"/>
  <c r="H36" i="56"/>
  <c r="L18" i="56"/>
  <c r="L41" i="56"/>
  <c r="H24" i="56"/>
  <c r="H37" i="56"/>
  <c r="C16" i="56"/>
  <c r="D16" i="56"/>
  <c r="C33" i="56"/>
  <c r="D33" i="56"/>
  <c r="H20" i="56"/>
  <c r="L42" i="56"/>
  <c r="L16" i="56"/>
  <c r="C21" i="56"/>
  <c r="D21" i="56"/>
  <c r="H46" i="56"/>
  <c r="L28" i="56"/>
  <c r="L19" i="56"/>
  <c r="L34" i="56"/>
  <c r="H47" i="56"/>
  <c r="C15" i="56"/>
  <c r="D15" i="56"/>
  <c r="C55" i="56"/>
  <c r="D55" i="56"/>
  <c r="H54" i="56"/>
  <c r="L36" i="56"/>
  <c r="C14" i="56"/>
  <c r="D14" i="56"/>
  <c r="C48" i="56"/>
  <c r="D48" i="56"/>
  <c r="L37" i="56"/>
  <c r="L15" i="56"/>
  <c r="H25" i="56"/>
  <c r="L33" i="56"/>
  <c r="H44" i="56"/>
  <c r="H39" i="56"/>
  <c r="C37" i="56"/>
  <c r="D37" i="56"/>
  <c r="H13" i="56"/>
  <c r="C56" i="56"/>
  <c r="D56" i="56"/>
  <c r="C40" i="56"/>
  <c r="D40" i="56"/>
  <c r="C44" i="56"/>
  <c r="D44" i="56"/>
  <c r="H12" i="56"/>
  <c r="C20" i="56"/>
  <c r="D20" i="56"/>
  <c r="H18" i="56"/>
  <c r="H38" i="56"/>
  <c r="C46" i="56"/>
  <c r="D46" i="56"/>
  <c r="C12" i="56"/>
  <c r="D12" i="56"/>
  <c r="H33" i="56"/>
  <c r="C34" i="56"/>
  <c r="D34" i="56"/>
  <c r="L40" i="56"/>
  <c r="L46" i="56"/>
  <c r="H29" i="56"/>
  <c r="L49" i="56"/>
  <c r="C25" i="56"/>
  <c r="D25" i="56"/>
  <c r="C39" i="56"/>
  <c r="D39" i="56"/>
  <c r="H15" i="56"/>
  <c r="C22" i="56"/>
  <c r="D22" i="56"/>
  <c r="H27" i="56"/>
  <c r="H43" i="56"/>
  <c r="L12" i="56"/>
  <c r="L20" i="56"/>
  <c r="C42" i="56"/>
  <c r="D42" i="56"/>
  <c r="C10" i="56"/>
  <c r="L32" i="56"/>
  <c r="H19" i="56"/>
  <c r="C35" i="56"/>
  <c r="D35" i="56"/>
  <c r="C41" i="56"/>
  <c r="D41" i="56"/>
  <c r="L55" i="56"/>
  <c r="L25" i="56"/>
  <c r="L35" i="56"/>
  <c r="C27" i="56"/>
  <c r="D27" i="56"/>
  <c r="C43" i="56"/>
  <c r="D43" i="56"/>
  <c r="C31" i="56"/>
  <c r="D31" i="56"/>
  <c r="L24" i="56"/>
  <c r="L13" i="56"/>
  <c r="H26" i="56"/>
  <c r="L11" i="56"/>
  <c r="L29" i="56"/>
  <c r="L14" i="56"/>
  <c r="C32" i="56"/>
  <c r="D32" i="56"/>
  <c r="C29" i="56"/>
  <c r="D29" i="56"/>
  <c r="C30" i="56"/>
  <c r="D30" i="56"/>
  <c r="C13" i="56"/>
  <c r="D13" i="56"/>
  <c r="H45" i="56"/>
  <c r="C47" i="56"/>
  <c r="D47" i="56"/>
  <c r="C11" i="56"/>
  <c r="D11" i="56"/>
  <c r="C18" i="56"/>
  <c r="D18" i="56"/>
  <c r="L54" i="56"/>
  <c r="C17" i="56"/>
  <c r="D17" i="56"/>
  <c r="C38" i="56"/>
  <c r="D38" i="56"/>
  <c r="C24" i="56"/>
  <c r="D24" i="56"/>
  <c r="L56" i="56"/>
  <c r="H52" i="56"/>
  <c r="H14" i="56"/>
  <c r="C53" i="56"/>
  <c r="D53" i="56"/>
  <c r="H56" i="56"/>
  <c r="L51" i="56"/>
  <c r="L43" i="56"/>
  <c r="L48" i="56"/>
  <c r="L26" i="56"/>
  <c r="L53" i="56"/>
  <c r="H50" i="56"/>
  <c r="H40" i="56"/>
  <c r="L21" i="56"/>
  <c r="H22" i="56"/>
  <c r="L47" i="56"/>
  <c r="H42" i="56"/>
  <c r="H10" i="56"/>
  <c r="H10" i="57"/>
  <c r="H49" i="56"/>
  <c r="H51" i="56"/>
  <c r="H28" i="56"/>
  <c r="C36" i="56"/>
  <c r="D36" i="56"/>
  <c r="H11" i="56"/>
  <c r="L27" i="56"/>
  <c r="H55" i="56"/>
  <c r="H23" i="56"/>
  <c r="H35" i="56"/>
  <c r="C49" i="56"/>
  <c r="D49" i="56"/>
  <c r="L10" i="56"/>
  <c r="H48" i="56"/>
  <c r="L38" i="56"/>
  <c r="H41" i="56"/>
  <c r="L31" i="56"/>
  <c r="H31" i="56"/>
  <c r="C28" i="56"/>
  <c r="D28" i="56"/>
  <c r="C19" i="56"/>
  <c r="D19" i="56"/>
  <c r="H17" i="56"/>
  <c r="E44" i="60"/>
  <c r="F44" i="60"/>
  <c r="G44" i="60"/>
  <c r="N51" i="54"/>
  <c r="E12" i="52"/>
  <c r="F12" i="52"/>
  <c r="G12" i="52"/>
  <c r="E26" i="52"/>
  <c r="F26" i="52"/>
  <c r="O34" i="53"/>
  <c r="S34" i="53" s="1"/>
  <c r="C39" i="1"/>
  <c r="D39" i="1"/>
  <c r="C13" i="1"/>
  <c r="D13" i="1"/>
  <c r="C44" i="1"/>
  <c r="D44" i="1"/>
  <c r="C40" i="1"/>
  <c r="D40" i="1"/>
  <c r="L17" i="1"/>
  <c r="C49" i="1"/>
  <c r="D49" i="1"/>
  <c r="C26" i="1"/>
  <c r="D26" i="1"/>
  <c r="L15" i="1"/>
  <c r="L50" i="1"/>
  <c r="L23" i="1"/>
  <c r="C18" i="1"/>
  <c r="D18" i="1"/>
  <c r="L33" i="1"/>
  <c r="C53" i="1"/>
  <c r="D53" i="1"/>
  <c r="L53" i="1"/>
  <c r="H23" i="1"/>
  <c r="H26" i="1"/>
  <c r="H11" i="1"/>
  <c r="H9" i="1"/>
  <c r="H18" i="1"/>
  <c r="H55" i="1"/>
  <c r="H52" i="1"/>
  <c r="H40" i="1"/>
  <c r="H33" i="1"/>
  <c r="H38" i="1"/>
  <c r="C41" i="1"/>
  <c r="D41" i="1"/>
  <c r="H43" i="1"/>
  <c r="C14" i="1"/>
  <c r="D14" i="1"/>
  <c r="H5" i="1"/>
  <c r="H5" i="52"/>
  <c r="H53" i="1"/>
  <c r="H28" i="1"/>
  <c r="L18" i="1"/>
  <c r="L9" i="1"/>
  <c r="H6" i="1"/>
  <c r="H21" i="1"/>
  <c r="C33" i="1"/>
  <c r="D33" i="1"/>
  <c r="H17" i="1"/>
  <c r="H36" i="1"/>
  <c r="H46" i="1"/>
  <c r="H25" i="1"/>
  <c r="H31" i="1"/>
  <c r="H32" i="1"/>
  <c r="H49" i="1"/>
  <c r="H16" i="1"/>
  <c r="H54" i="1"/>
  <c r="L46" i="1"/>
  <c r="C8" i="1"/>
  <c r="D8" i="1"/>
  <c r="L29" i="1"/>
  <c r="L21" i="1"/>
  <c r="L54" i="1"/>
  <c r="L52" i="1"/>
  <c r="C51" i="1"/>
  <c r="D51" i="1"/>
  <c r="C22" i="1"/>
  <c r="D22" i="1"/>
  <c r="C36" i="1"/>
  <c r="D36" i="1"/>
  <c r="H10" i="1"/>
  <c r="H44" i="1"/>
  <c r="H7" i="1"/>
  <c r="H24" i="1"/>
  <c r="H12" i="1"/>
  <c r="H47" i="1"/>
  <c r="H20" i="1"/>
  <c r="L45" i="1"/>
  <c r="L12" i="1"/>
  <c r="L37" i="1"/>
  <c r="L34" i="1"/>
  <c r="C16" i="1"/>
  <c r="D16" i="1"/>
  <c r="L22" i="1"/>
  <c r="L5" i="1"/>
  <c r="L5" i="52"/>
  <c r="N5" i="52"/>
  <c r="L24" i="1"/>
  <c r="L56" i="1"/>
  <c r="L31" i="1"/>
  <c r="C28" i="1"/>
  <c r="D28" i="1"/>
  <c r="C55" i="1"/>
  <c r="D55" i="1"/>
  <c r="H15" i="1"/>
  <c r="H30" i="1"/>
  <c r="H19" i="1"/>
  <c r="H35" i="1"/>
  <c r="H45" i="1"/>
  <c r="H48" i="1"/>
  <c r="H34" i="1"/>
  <c r="L36" i="1"/>
  <c r="C50" i="1"/>
  <c r="D50" i="1"/>
  <c r="H50" i="1"/>
  <c r="H27" i="1"/>
  <c r="L19" i="1"/>
  <c r="H41" i="1"/>
  <c r="C32" i="1"/>
  <c r="D32" i="1"/>
  <c r="H51" i="1"/>
  <c r="H56" i="1"/>
  <c r="H42" i="1"/>
  <c r="H39" i="1"/>
  <c r="H14" i="1"/>
  <c r="H13" i="1"/>
  <c r="H22" i="1"/>
  <c r="H29" i="1"/>
  <c r="L13" i="1"/>
  <c r="H8" i="1"/>
  <c r="C30" i="1"/>
  <c r="D30" i="1"/>
  <c r="C56" i="1"/>
  <c r="D56" i="1"/>
  <c r="C45" i="1"/>
  <c r="D45" i="1"/>
  <c r="C35" i="1"/>
  <c r="D35" i="1"/>
  <c r="L14" i="1"/>
  <c r="L40" i="1"/>
  <c r="L26" i="1"/>
  <c r="C19" i="1"/>
  <c r="D19" i="1"/>
  <c r="C5" i="1"/>
  <c r="L49" i="1"/>
  <c r="L48" i="1"/>
  <c r="L20" i="1"/>
  <c r="L16" i="1"/>
  <c r="C10" i="1"/>
  <c r="D10" i="1"/>
  <c r="C6" i="1"/>
  <c r="D6" i="1"/>
  <c r="C15" i="1"/>
  <c r="D15" i="1"/>
  <c r="L39" i="1"/>
  <c r="L28" i="1"/>
  <c r="C12" i="1"/>
  <c r="D12" i="1"/>
  <c r="C31" i="1"/>
  <c r="D31" i="1"/>
  <c r="L8" i="1"/>
  <c r="L47" i="1"/>
  <c r="C20" i="1"/>
  <c r="D20" i="1"/>
  <c r="C21" i="1"/>
  <c r="D21" i="1"/>
  <c r="C23" i="1"/>
  <c r="D23" i="1"/>
  <c r="C38" i="1"/>
  <c r="D38" i="1"/>
  <c r="C42" i="1"/>
  <c r="D42" i="1"/>
  <c r="L51" i="1"/>
  <c r="L27" i="1"/>
  <c r="L41" i="1"/>
  <c r="C9" i="1"/>
  <c r="D9" i="1"/>
  <c r="L55" i="1"/>
  <c r="C37" i="1"/>
  <c r="D37" i="1"/>
  <c r="C34" i="1"/>
  <c r="D34" i="1"/>
  <c r="C25" i="1"/>
  <c r="D25" i="1"/>
  <c r="L43" i="1"/>
  <c r="L10" i="1"/>
  <c r="C27" i="1"/>
  <c r="D27" i="1"/>
  <c r="L30" i="1"/>
  <c r="C46" i="1"/>
  <c r="D46" i="1"/>
  <c r="C52" i="1"/>
  <c r="D52" i="1"/>
  <c r="L42" i="1"/>
  <c r="L44" i="1"/>
  <c r="C54" i="1"/>
  <c r="D54" i="1"/>
  <c r="L25" i="1"/>
  <c r="L11" i="1"/>
  <c r="C7" i="1"/>
  <c r="D7" i="1"/>
  <c r="C24" i="1"/>
  <c r="D24" i="1"/>
  <c r="C43" i="1"/>
  <c r="D43" i="1"/>
  <c r="L7" i="1"/>
  <c r="C48" i="1"/>
  <c r="D48" i="1"/>
  <c r="C17" i="1"/>
  <c r="D17" i="1"/>
  <c r="L10" i="52"/>
  <c r="C50" i="52"/>
  <c r="D50" i="52"/>
  <c r="H35" i="52"/>
  <c r="H33" i="52"/>
  <c r="L17" i="52"/>
  <c r="H39" i="52"/>
  <c r="L38" i="52"/>
  <c r="L25" i="52"/>
  <c r="L54" i="52"/>
  <c r="C19" i="52"/>
  <c r="D19" i="52"/>
  <c r="L49" i="52"/>
  <c r="H43" i="52"/>
  <c r="L8" i="52"/>
  <c r="H56" i="52"/>
  <c r="H17" i="52"/>
  <c r="L16" i="52"/>
  <c r="L7" i="52"/>
  <c r="H10" i="52"/>
  <c r="C44" i="52"/>
  <c r="D44" i="52"/>
  <c r="C53" i="52"/>
  <c r="D53" i="52"/>
  <c r="C28" i="52"/>
  <c r="D28" i="52"/>
  <c r="L45" i="52"/>
  <c r="H41" i="52"/>
  <c r="H15" i="52"/>
  <c r="H38" i="52"/>
  <c r="H8" i="52"/>
  <c r="H36" i="52"/>
  <c r="H46" i="52"/>
  <c r="L33" i="52"/>
  <c r="L36" i="52"/>
  <c r="L24" i="52"/>
  <c r="C48" i="52"/>
  <c r="D48" i="52"/>
  <c r="H11" i="52"/>
  <c r="C21" i="52"/>
  <c r="D21" i="52"/>
  <c r="C32" i="52"/>
  <c r="D32" i="52"/>
  <c r="H54" i="52"/>
  <c r="L43" i="52"/>
  <c r="L46" i="52"/>
  <c r="L52" i="52"/>
  <c r="H52" i="52"/>
  <c r="L11" i="52"/>
  <c r="L48" i="52"/>
  <c r="C34" i="52"/>
  <c r="D34" i="52"/>
  <c r="C40" i="52"/>
  <c r="D40" i="52"/>
  <c r="L41" i="52"/>
  <c r="H48" i="52"/>
  <c r="H21" i="52"/>
  <c r="H55" i="52"/>
  <c r="L18" i="52"/>
  <c r="H34" i="52"/>
  <c r="L20" i="52"/>
  <c r="L23" i="52"/>
  <c r="C55" i="52"/>
  <c r="D55" i="52"/>
  <c r="H16" i="52"/>
  <c r="H44" i="52"/>
  <c r="H47" i="52"/>
  <c r="L51" i="52"/>
  <c r="H12" i="52"/>
  <c r="H51" i="52"/>
  <c r="H7" i="52"/>
  <c r="H50" i="52"/>
  <c r="C47" i="52"/>
  <c r="D47" i="52"/>
  <c r="L28" i="52"/>
  <c r="H26" i="52"/>
  <c r="H49" i="52"/>
  <c r="C7" i="52"/>
  <c r="D7" i="52"/>
  <c r="L30" i="52"/>
  <c r="L29" i="52"/>
  <c r="H27" i="52"/>
  <c r="C22" i="52"/>
  <c r="D22" i="52"/>
  <c r="H24" i="52"/>
  <c r="L31" i="52"/>
  <c r="L47" i="52"/>
  <c r="H20" i="52"/>
  <c r="C18" i="52"/>
  <c r="D18" i="52"/>
  <c r="C8" i="52"/>
  <c r="D8" i="52"/>
  <c r="C10" i="52"/>
  <c r="D10" i="52"/>
  <c r="C39" i="52"/>
  <c r="D39" i="52"/>
  <c r="C46" i="52"/>
  <c r="D46" i="52"/>
  <c r="C36" i="52"/>
  <c r="D36" i="52"/>
  <c r="C27" i="52"/>
  <c r="D27" i="52"/>
  <c r="C30" i="52"/>
  <c r="D30" i="52"/>
  <c r="C56" i="52"/>
  <c r="D56" i="52"/>
  <c r="H30" i="52"/>
  <c r="C43" i="52"/>
  <c r="D43" i="52"/>
  <c r="L56" i="52"/>
  <c r="C54" i="52"/>
  <c r="D54" i="52"/>
  <c r="L6" i="52"/>
  <c r="L34" i="52"/>
  <c r="C13" i="52"/>
  <c r="D13" i="52"/>
  <c r="C29" i="52"/>
  <c r="D29" i="52"/>
  <c r="H14" i="52"/>
  <c r="L14" i="52"/>
  <c r="C51" i="52"/>
  <c r="D51" i="52"/>
  <c r="H18" i="52"/>
  <c r="L12" i="52"/>
  <c r="H22" i="52"/>
  <c r="H40" i="52"/>
  <c r="C41" i="52"/>
  <c r="D41" i="52"/>
  <c r="C35" i="52"/>
  <c r="D35" i="52"/>
  <c r="C17" i="52"/>
  <c r="D17" i="52"/>
  <c r="C15" i="52"/>
  <c r="D15" i="52"/>
  <c r="C52" i="52"/>
  <c r="D52" i="52"/>
  <c r="C49" i="52"/>
  <c r="D49" i="52"/>
  <c r="C24" i="52"/>
  <c r="D24" i="52"/>
  <c r="C25" i="52"/>
  <c r="D25" i="52"/>
  <c r="C16" i="52"/>
  <c r="D16" i="52"/>
  <c r="C38" i="52"/>
  <c r="D38" i="52"/>
  <c r="H25" i="52"/>
  <c r="C11" i="52"/>
  <c r="D11" i="52"/>
  <c r="L15" i="52"/>
  <c r="L39" i="52"/>
  <c r="H13" i="52"/>
  <c r="C14" i="52"/>
  <c r="D14" i="52"/>
  <c r="H53" i="52"/>
  <c r="H32" i="52"/>
  <c r="L22" i="52"/>
  <c r="L27" i="52"/>
  <c r="L44" i="52"/>
  <c r="H28" i="52"/>
  <c r="H23" i="52"/>
  <c r="C33" i="52"/>
  <c r="D33" i="52"/>
  <c r="C6" i="52"/>
  <c r="L21" i="52"/>
  <c r="H9" i="52"/>
  <c r="L35" i="52"/>
  <c r="L37" i="52"/>
  <c r="H6" i="52"/>
  <c r="H6" i="53"/>
  <c r="L53" i="52"/>
  <c r="L32" i="52"/>
  <c r="C45" i="52"/>
  <c r="D45" i="52"/>
  <c r="L26" i="52"/>
  <c r="H37" i="52"/>
  <c r="H45" i="52"/>
  <c r="L42" i="52"/>
  <c r="L9" i="52"/>
  <c r="H29" i="52"/>
  <c r="L19" i="52"/>
  <c r="H19" i="52"/>
  <c r="L50" i="52"/>
  <c r="H42" i="52"/>
  <c r="H31" i="52"/>
  <c r="H31" i="59"/>
  <c r="C31" i="59"/>
  <c r="D31" i="59"/>
  <c r="L31" i="59"/>
  <c r="H17" i="59"/>
  <c r="L16" i="59"/>
  <c r="H39" i="59"/>
  <c r="L49" i="59"/>
  <c r="H43" i="59"/>
  <c r="H38" i="59"/>
  <c r="L46" i="59"/>
  <c r="L29" i="59"/>
  <c r="L54" i="59"/>
  <c r="L36" i="59"/>
  <c r="H36" i="59"/>
  <c r="H54" i="59"/>
  <c r="L56" i="59"/>
  <c r="L24" i="59"/>
  <c r="C56" i="59"/>
  <c r="D56" i="59"/>
  <c r="L48" i="59"/>
  <c r="C32" i="59"/>
  <c r="D32" i="59"/>
  <c r="L35" i="59"/>
  <c r="H44" i="59"/>
  <c r="L19" i="59"/>
  <c r="H52" i="59"/>
  <c r="H33" i="59"/>
  <c r="H21" i="59"/>
  <c r="H45" i="59"/>
  <c r="L51" i="59"/>
  <c r="L47" i="59"/>
  <c r="C19" i="59"/>
  <c r="D19" i="59"/>
  <c r="C42" i="59"/>
  <c r="D42" i="59"/>
  <c r="H56" i="59"/>
  <c r="C13" i="59"/>
  <c r="L22" i="59"/>
  <c r="C47" i="59"/>
  <c r="D47" i="59"/>
  <c r="L55" i="59"/>
  <c r="C36" i="59"/>
  <c r="D36" i="59"/>
  <c r="H46" i="59"/>
  <c r="H14" i="59"/>
  <c r="L28" i="59"/>
  <c r="C29" i="59"/>
  <c r="D29" i="59"/>
  <c r="C44" i="59"/>
  <c r="D44" i="59"/>
  <c r="H29" i="59"/>
  <c r="L27" i="59"/>
  <c r="C27" i="59"/>
  <c r="D27" i="59"/>
  <c r="C53" i="59"/>
  <c r="D53" i="59"/>
  <c r="C26" i="59"/>
  <c r="D26" i="59"/>
  <c r="L52" i="59"/>
  <c r="C34" i="59"/>
  <c r="D34" i="59"/>
  <c r="C20" i="59"/>
  <c r="D20" i="59"/>
  <c r="C25" i="59"/>
  <c r="D25" i="59"/>
  <c r="C54" i="59"/>
  <c r="D54" i="59"/>
  <c r="C55" i="59"/>
  <c r="D55" i="59"/>
  <c r="H37" i="59"/>
  <c r="L32" i="59"/>
  <c r="H34" i="59"/>
  <c r="H24" i="59"/>
  <c r="L21" i="59"/>
  <c r="L18" i="59"/>
  <c r="H53" i="59"/>
  <c r="L37" i="59"/>
  <c r="L41" i="59"/>
  <c r="H41" i="59"/>
  <c r="C15" i="59"/>
  <c r="D15" i="59"/>
  <c r="H55" i="59"/>
  <c r="H47" i="59"/>
  <c r="C16" i="59"/>
  <c r="D16" i="59"/>
  <c r="H26" i="59"/>
  <c r="C41" i="59"/>
  <c r="D41" i="59"/>
  <c r="H16" i="59"/>
  <c r="H22" i="59"/>
  <c r="H19" i="59"/>
  <c r="H13" i="59"/>
  <c r="H13" i="60"/>
  <c r="L17" i="59"/>
  <c r="C24" i="59"/>
  <c r="D24" i="59"/>
  <c r="C18" i="59"/>
  <c r="D18" i="59"/>
  <c r="H50" i="59"/>
  <c r="C49" i="59"/>
  <c r="D49" i="59"/>
  <c r="C30" i="59"/>
  <c r="D30" i="59"/>
  <c r="L44" i="59"/>
  <c r="H20" i="59"/>
  <c r="C23" i="59"/>
  <c r="D23" i="59"/>
  <c r="H25" i="59"/>
  <c r="C37" i="59"/>
  <c r="D37" i="59"/>
  <c r="L39" i="59"/>
  <c r="C22" i="59"/>
  <c r="D22" i="59"/>
  <c r="L33" i="59"/>
  <c r="C21" i="59"/>
  <c r="D21" i="59"/>
  <c r="H35" i="59"/>
  <c r="C40" i="59"/>
  <c r="D40" i="59"/>
  <c r="H48" i="59"/>
  <c r="H18" i="59"/>
  <c r="H15" i="59"/>
  <c r="H27" i="59"/>
  <c r="C33" i="59"/>
  <c r="D33" i="59"/>
  <c r="L15" i="59"/>
  <c r="C35" i="59"/>
  <c r="D35" i="59"/>
  <c r="C28" i="59"/>
  <c r="D28" i="59"/>
  <c r="C43" i="59"/>
  <c r="D43" i="59"/>
  <c r="L14" i="59"/>
  <c r="L50" i="59"/>
  <c r="C51" i="59"/>
  <c r="D51" i="59"/>
  <c r="L25" i="59"/>
  <c r="N25" i="60"/>
  <c r="C46" i="59"/>
  <c r="D46" i="59"/>
  <c r="C45" i="59"/>
  <c r="D45" i="59"/>
  <c r="C50" i="59"/>
  <c r="D50" i="59"/>
  <c r="C38" i="59"/>
  <c r="D38" i="59"/>
  <c r="H42" i="59"/>
  <c r="H40" i="59"/>
  <c r="L53" i="59"/>
  <c r="H30" i="59"/>
  <c r="H32" i="59"/>
  <c r="H28" i="59"/>
  <c r="L34" i="59"/>
  <c r="C48" i="59"/>
  <c r="D48" i="59"/>
  <c r="C39" i="59"/>
  <c r="D39" i="59"/>
  <c r="H49" i="59"/>
  <c r="C17" i="59"/>
  <c r="D17" i="59"/>
  <c r="L40" i="59"/>
  <c r="N40" i="60"/>
  <c r="C52" i="59"/>
  <c r="D52" i="59"/>
  <c r="L30" i="59"/>
  <c r="L23" i="59"/>
  <c r="L45" i="59"/>
  <c r="H51" i="59"/>
  <c r="L26" i="59"/>
  <c r="L20" i="59"/>
  <c r="L42" i="59"/>
  <c r="H23" i="59"/>
  <c r="L38" i="59"/>
  <c r="L13" i="59"/>
  <c r="C14" i="59"/>
  <c r="D14" i="59"/>
  <c r="L43" i="59"/>
  <c r="L17" i="56"/>
  <c r="C9" i="52"/>
  <c r="D9" i="52"/>
  <c r="H37" i="1"/>
  <c r="O53" i="52"/>
  <c r="S53" i="52" s="1"/>
  <c r="L15" i="61"/>
  <c r="L56" i="61"/>
  <c r="L46" i="61"/>
  <c r="L33" i="61"/>
  <c r="L24" i="61"/>
  <c r="L55" i="61"/>
  <c r="L19" i="61"/>
  <c r="L22" i="61"/>
  <c r="L47" i="61"/>
  <c r="C39" i="61"/>
  <c r="D39" i="61"/>
  <c r="L27" i="61"/>
  <c r="L16" i="61"/>
  <c r="H39" i="61"/>
  <c r="C49" i="61"/>
  <c r="D49" i="61"/>
  <c r="L38" i="61"/>
  <c r="L42" i="61"/>
  <c r="L26" i="61"/>
  <c r="C41" i="61"/>
  <c r="D41" i="61"/>
  <c r="L30" i="61"/>
  <c r="L31" i="61"/>
  <c r="L53" i="61"/>
  <c r="L45" i="61"/>
  <c r="L25" i="61"/>
  <c r="H49" i="61"/>
  <c r="C38" i="61"/>
  <c r="D38" i="61"/>
  <c r="H43" i="61"/>
  <c r="C30" i="61"/>
  <c r="D30" i="61"/>
  <c r="C55" i="61"/>
  <c r="D55" i="61"/>
  <c r="H33" i="61"/>
  <c r="C54" i="61"/>
  <c r="D54" i="61"/>
  <c r="C37" i="61"/>
  <c r="D37" i="61"/>
  <c r="C23" i="61"/>
  <c r="D23" i="61"/>
  <c r="L23" i="61"/>
  <c r="L52" i="61"/>
  <c r="H41" i="61"/>
  <c r="H38" i="61"/>
  <c r="L43" i="61"/>
  <c r="H55" i="61"/>
  <c r="H56" i="61"/>
  <c r="H54" i="61"/>
  <c r="H37" i="61"/>
  <c r="C53" i="61"/>
  <c r="D53" i="61"/>
  <c r="H20" i="61"/>
  <c r="C29" i="61"/>
  <c r="D29" i="61"/>
  <c r="H51" i="61"/>
  <c r="H24" i="61"/>
  <c r="C56" i="61"/>
  <c r="D56" i="61"/>
  <c r="L54" i="61"/>
  <c r="C48" i="61"/>
  <c r="D48" i="61"/>
  <c r="L50" i="61"/>
  <c r="L18" i="61"/>
  <c r="L44" i="61"/>
  <c r="L49" i="61"/>
  <c r="C24" i="61"/>
  <c r="D24" i="61"/>
  <c r="H30" i="61"/>
  <c r="L37" i="61"/>
  <c r="H53" i="61"/>
  <c r="H48" i="61"/>
  <c r="L29" i="61"/>
  <c r="L39" i="61"/>
  <c r="C27" i="61"/>
  <c r="D27" i="61"/>
  <c r="H40" i="61"/>
  <c r="C17" i="61"/>
  <c r="D17" i="61"/>
  <c r="C34" i="61"/>
  <c r="D34" i="61"/>
  <c r="H50" i="61"/>
  <c r="C47" i="61"/>
  <c r="D47" i="61"/>
  <c r="C43" i="61"/>
  <c r="D43" i="61"/>
  <c r="H29" i="61"/>
  <c r="C40" i="61"/>
  <c r="D40" i="61"/>
  <c r="L17" i="61"/>
  <c r="C45" i="61"/>
  <c r="D45" i="61"/>
  <c r="H47" i="61"/>
  <c r="C51" i="61"/>
  <c r="D51" i="61"/>
  <c r="L48" i="61"/>
  <c r="H32" i="61"/>
  <c r="H27" i="61"/>
  <c r="H42" i="61"/>
  <c r="H23" i="61"/>
  <c r="C20" i="61"/>
  <c r="D20" i="61"/>
  <c r="C32" i="61"/>
  <c r="D32" i="61"/>
  <c r="C15" i="61"/>
  <c r="D15" i="61"/>
  <c r="L40" i="61"/>
  <c r="H34" i="61"/>
  <c r="C42" i="61"/>
  <c r="D42" i="61"/>
  <c r="C50" i="61"/>
  <c r="D50" i="61"/>
  <c r="C33" i="61"/>
  <c r="D33" i="61"/>
  <c r="L20" i="61"/>
  <c r="H15" i="61"/>
  <c r="H17" i="61"/>
  <c r="L34" i="61"/>
  <c r="H45" i="61"/>
  <c r="C21" i="61"/>
  <c r="D21" i="61"/>
  <c r="H52" i="61"/>
  <c r="C25" i="61"/>
  <c r="D25" i="61"/>
  <c r="L32" i="61"/>
  <c r="H46" i="61"/>
  <c r="H22" i="61"/>
  <c r="C16" i="61"/>
  <c r="D16" i="61"/>
  <c r="H26" i="61"/>
  <c r="L21" i="61"/>
  <c r="H25" i="61"/>
  <c r="C44" i="61"/>
  <c r="D44" i="61"/>
  <c r="C31" i="61"/>
  <c r="D31" i="61"/>
  <c r="H19" i="61"/>
  <c r="H16" i="61"/>
  <c r="C26" i="61"/>
  <c r="D26" i="61"/>
  <c r="H21" i="61"/>
  <c r="L41" i="61"/>
  <c r="C28" i="61"/>
  <c r="D28" i="61"/>
  <c r="H31" i="61"/>
  <c r="C19" i="61"/>
  <c r="D19" i="61"/>
  <c r="C18" i="61"/>
  <c r="D18" i="61"/>
  <c r="C52" i="61"/>
  <c r="D52" i="61"/>
  <c r="H35" i="61"/>
  <c r="H44" i="61"/>
  <c r="H28" i="61"/>
  <c r="C22" i="61"/>
  <c r="D22" i="61"/>
  <c r="H18" i="61"/>
  <c r="H36" i="61"/>
  <c r="C35" i="61"/>
  <c r="D35" i="61"/>
  <c r="C46" i="61"/>
  <c r="D46" i="61"/>
  <c r="L28" i="61"/>
  <c r="C36" i="61"/>
  <c r="D36" i="61"/>
  <c r="L39" i="60"/>
  <c r="L16" i="60"/>
  <c r="L22" i="60"/>
  <c r="L32" i="60"/>
  <c r="L50" i="60"/>
  <c r="L18" i="60"/>
  <c r="L38" i="60"/>
  <c r="L28" i="60"/>
  <c r="L15" i="60"/>
  <c r="L51" i="60"/>
  <c r="L43" i="60"/>
  <c r="L35" i="60"/>
  <c r="L36" i="60"/>
  <c r="L33" i="60"/>
  <c r="L47" i="60"/>
  <c r="L46" i="60"/>
  <c r="H18" i="60"/>
  <c r="C32" i="60"/>
  <c r="D32" i="60"/>
  <c r="L37" i="60"/>
  <c r="L45" i="60"/>
  <c r="C18" i="60"/>
  <c r="D18" i="60"/>
  <c r="L19" i="60"/>
  <c r="H52" i="60"/>
  <c r="L27" i="60"/>
  <c r="C35" i="60"/>
  <c r="D35" i="60"/>
  <c r="C38" i="60"/>
  <c r="D38" i="60"/>
  <c r="C36" i="60"/>
  <c r="D36" i="60"/>
  <c r="H41" i="60"/>
  <c r="C16" i="60"/>
  <c r="D16" i="60"/>
  <c r="L48" i="60"/>
  <c r="H36" i="60"/>
  <c r="C41" i="60"/>
  <c r="D41" i="60"/>
  <c r="H48" i="60"/>
  <c r="L44" i="60"/>
  <c r="C14" i="60"/>
  <c r="H42" i="60"/>
  <c r="L34" i="60"/>
  <c r="C15" i="60"/>
  <c r="D15" i="60"/>
  <c r="C52" i="60"/>
  <c r="D52" i="60"/>
  <c r="H19" i="60"/>
  <c r="H33" i="60"/>
  <c r="H45" i="60"/>
  <c r="C48" i="60"/>
  <c r="D48" i="60"/>
  <c r="L14" i="60"/>
  <c r="C42" i="60"/>
  <c r="D42" i="60"/>
  <c r="H30" i="60"/>
  <c r="H55" i="60"/>
  <c r="H32" i="60"/>
  <c r="H35" i="60"/>
  <c r="C33" i="60"/>
  <c r="D33" i="60"/>
  <c r="H38" i="60"/>
  <c r="C21" i="60"/>
  <c r="D21" i="60"/>
  <c r="C45" i="60"/>
  <c r="D45" i="60"/>
  <c r="H16" i="60"/>
  <c r="C30" i="60"/>
  <c r="D30" i="60"/>
  <c r="C55" i="60"/>
  <c r="D55" i="60"/>
  <c r="H56" i="60"/>
  <c r="C37" i="60"/>
  <c r="D37" i="60"/>
  <c r="H27" i="60"/>
  <c r="H47" i="60"/>
  <c r="C46" i="60"/>
  <c r="D46" i="60"/>
  <c r="H34" i="60"/>
  <c r="C29" i="60"/>
  <c r="D29" i="60"/>
  <c r="L55" i="60"/>
  <c r="L56" i="60"/>
  <c r="L54" i="60"/>
  <c r="C47" i="60"/>
  <c r="D47" i="60"/>
  <c r="C34" i="60"/>
  <c r="D34" i="60"/>
  <c r="H43" i="60"/>
  <c r="H21" i="60"/>
  <c r="H14" i="60"/>
  <c r="H14" i="61"/>
  <c r="H37" i="60"/>
  <c r="H24" i="60"/>
  <c r="L41" i="60"/>
  <c r="C56" i="60"/>
  <c r="D56" i="60"/>
  <c r="C54" i="60"/>
  <c r="D54" i="60"/>
  <c r="C24" i="60"/>
  <c r="D24" i="60"/>
  <c r="H46" i="60"/>
  <c r="C43" i="60"/>
  <c r="D43" i="60"/>
  <c r="L29" i="60"/>
  <c r="C19" i="60"/>
  <c r="D19" i="60"/>
  <c r="L30" i="60"/>
  <c r="H54" i="60"/>
  <c r="C27" i="60"/>
  <c r="D27" i="60"/>
  <c r="H29" i="60"/>
  <c r="C40" i="60"/>
  <c r="D40" i="60"/>
  <c r="H51" i="60"/>
  <c r="C53" i="60"/>
  <c r="D53" i="60"/>
  <c r="H28" i="60"/>
  <c r="C49" i="60"/>
  <c r="D49" i="60"/>
  <c r="H23" i="60"/>
  <c r="H17" i="60"/>
  <c r="C31" i="60"/>
  <c r="D31" i="60"/>
  <c r="C22" i="60"/>
  <c r="D22" i="60"/>
  <c r="C20" i="60"/>
  <c r="D20" i="60"/>
  <c r="C28" i="60"/>
  <c r="D28" i="60"/>
  <c r="L26" i="60"/>
  <c r="C25" i="60"/>
  <c r="D25" i="60"/>
  <c r="C39" i="60"/>
  <c r="D39" i="60"/>
  <c r="L17" i="60"/>
  <c r="C51" i="60"/>
  <c r="D51" i="60"/>
  <c r="H49" i="60"/>
  <c r="H25" i="60"/>
  <c r="L23" i="60"/>
  <c r="H22" i="60"/>
  <c r="H53" i="60"/>
  <c r="C26" i="60"/>
  <c r="D26" i="60"/>
  <c r="H50" i="60"/>
  <c r="H39" i="60"/>
  <c r="C17" i="60"/>
  <c r="D17" i="60"/>
  <c r="L31" i="60"/>
  <c r="H44" i="60"/>
  <c r="H40" i="60"/>
  <c r="H20" i="60"/>
  <c r="L20" i="60"/>
  <c r="L53" i="60"/>
  <c r="H26" i="60"/>
  <c r="L49" i="60"/>
  <c r="C50" i="60"/>
  <c r="D50" i="60"/>
  <c r="C23" i="60"/>
  <c r="D23" i="60"/>
  <c r="H31" i="60"/>
  <c r="H15" i="60"/>
  <c r="C17" i="57"/>
  <c r="D17" i="57"/>
  <c r="H21" i="57"/>
  <c r="C21" i="57"/>
  <c r="D21" i="57"/>
  <c r="L21" i="57"/>
  <c r="H34" i="57"/>
  <c r="L34" i="57"/>
  <c r="H23" i="57"/>
  <c r="L36" i="57"/>
  <c r="H36" i="57"/>
  <c r="H53" i="57"/>
  <c r="H26" i="57"/>
  <c r="L12" i="57"/>
  <c r="L11" i="57"/>
  <c r="L39" i="57"/>
  <c r="L27" i="57"/>
  <c r="C27" i="57"/>
  <c r="D27" i="57"/>
  <c r="L22" i="57"/>
  <c r="L41" i="57"/>
  <c r="C14" i="57"/>
  <c r="D14" i="57"/>
  <c r="C48" i="57"/>
  <c r="D48" i="57"/>
  <c r="H14" i="57"/>
  <c r="H20" i="57"/>
  <c r="C16" i="57"/>
  <c r="D16" i="57"/>
  <c r="C35" i="57"/>
  <c r="D35" i="57"/>
  <c r="H31" i="57"/>
  <c r="C30" i="57"/>
  <c r="D30" i="57"/>
  <c r="L30" i="57"/>
  <c r="H46" i="57"/>
  <c r="C33" i="57"/>
  <c r="D33" i="57"/>
  <c r="L52" i="57"/>
  <c r="H32" i="57"/>
  <c r="C44" i="57"/>
  <c r="D44" i="57"/>
  <c r="H11" i="57"/>
  <c r="H11" i="58"/>
  <c r="L25" i="57"/>
  <c r="C43" i="57"/>
  <c r="D43" i="57"/>
  <c r="H29" i="57"/>
  <c r="C41" i="57"/>
  <c r="D41" i="57"/>
  <c r="H19" i="57"/>
  <c r="L46" i="57"/>
  <c r="C39" i="57"/>
  <c r="D39" i="57"/>
  <c r="H33" i="57"/>
  <c r="L26" i="57"/>
  <c r="H35" i="57"/>
  <c r="L32" i="57"/>
  <c r="L50" i="57"/>
  <c r="H28" i="57"/>
  <c r="H37" i="57"/>
  <c r="H45" i="57"/>
  <c r="L40" i="57"/>
  <c r="H15" i="57"/>
  <c r="C32" i="57"/>
  <c r="D32" i="57"/>
  <c r="C31" i="57"/>
  <c r="D31" i="57"/>
  <c r="H25" i="57"/>
  <c r="C42" i="57"/>
  <c r="D42" i="57"/>
  <c r="L42" i="57"/>
  <c r="H16" i="57"/>
  <c r="C15" i="57"/>
  <c r="D15" i="57"/>
  <c r="L18" i="57"/>
  <c r="C50" i="57"/>
  <c r="D50" i="57"/>
  <c r="L16" i="57"/>
  <c r="H39" i="57"/>
  <c r="L33" i="57"/>
  <c r="C37" i="57"/>
  <c r="D37" i="57"/>
  <c r="C46" i="57"/>
  <c r="D46" i="57"/>
  <c r="C19" i="57"/>
  <c r="D19" i="57"/>
  <c r="H41" i="57"/>
  <c r="C53" i="57"/>
  <c r="D53" i="57"/>
  <c r="L19" i="57"/>
  <c r="H38" i="57"/>
  <c r="L49" i="57"/>
  <c r="H52" i="57"/>
  <c r="C11" i="57"/>
  <c r="L13" i="57"/>
  <c r="H54" i="57"/>
  <c r="H12" i="57"/>
  <c r="C12" i="57"/>
  <c r="D12" i="57"/>
  <c r="C40" i="57"/>
  <c r="D40" i="57"/>
  <c r="C38" i="57"/>
  <c r="D38" i="57"/>
  <c r="C18" i="57"/>
  <c r="D18" i="57"/>
  <c r="H56" i="57"/>
  <c r="C13" i="57"/>
  <c r="D13" i="57"/>
  <c r="L44" i="57"/>
  <c r="H17" i="57"/>
  <c r="C23" i="57"/>
  <c r="D23" i="57"/>
  <c r="L20" i="57"/>
  <c r="C25" i="57"/>
  <c r="D25" i="57"/>
  <c r="L53" i="57"/>
  <c r="L48" i="57"/>
  <c r="H13" i="57"/>
  <c r="L45" i="57"/>
  <c r="L43" i="57"/>
  <c r="H55" i="57"/>
  <c r="L56" i="57"/>
  <c r="N56" i="58"/>
  <c r="H24" i="57"/>
  <c r="H30" i="57"/>
  <c r="C49" i="57"/>
  <c r="D49" i="57"/>
  <c r="C54" i="57"/>
  <c r="D54" i="57"/>
  <c r="H48" i="57"/>
  <c r="L28" i="57"/>
  <c r="C22" i="57"/>
  <c r="D22" i="57"/>
  <c r="H44" i="57"/>
  <c r="H47" i="57"/>
  <c r="C26" i="57"/>
  <c r="D26" i="57"/>
  <c r="H50" i="57"/>
  <c r="L51" i="57"/>
  <c r="L29" i="57"/>
  <c r="H51" i="57"/>
  <c r="L31" i="57"/>
  <c r="L14" i="57"/>
  <c r="C24" i="57"/>
  <c r="D24" i="57"/>
  <c r="C34" i="57"/>
  <c r="D34" i="57"/>
  <c r="C29" i="57"/>
  <c r="D29" i="57"/>
  <c r="L17" i="57"/>
  <c r="C52" i="57"/>
  <c r="D52" i="57"/>
  <c r="L37" i="57"/>
  <c r="C47" i="57"/>
  <c r="D47" i="57"/>
  <c r="C45" i="57"/>
  <c r="D45" i="57"/>
  <c r="H27" i="57"/>
  <c r="H43" i="57"/>
  <c r="L55" i="57"/>
  <c r="H22" i="57"/>
  <c r="H49" i="57"/>
  <c r="C36" i="57"/>
  <c r="D36" i="57"/>
  <c r="C28" i="57"/>
  <c r="D28" i="57"/>
  <c r="H42" i="57"/>
  <c r="H40" i="57"/>
  <c r="L54" i="57"/>
  <c r="N54" i="58"/>
  <c r="H18" i="57"/>
  <c r="C20" i="57"/>
  <c r="D20" i="57"/>
  <c r="C56" i="57"/>
  <c r="D56" i="57"/>
  <c r="L23" i="57"/>
  <c r="L38" i="57"/>
  <c r="C51" i="57"/>
  <c r="D51" i="57"/>
  <c r="C55" i="57"/>
  <c r="D55" i="57"/>
  <c r="L24" i="57"/>
  <c r="L35" i="57"/>
  <c r="L15" i="57"/>
  <c r="L47" i="57"/>
  <c r="C10" i="55"/>
  <c r="D10" i="55"/>
  <c r="L13" i="52"/>
  <c r="C47" i="1"/>
  <c r="D47" i="1"/>
  <c r="N51" i="61"/>
  <c r="G26" i="52"/>
  <c r="N30" i="54"/>
  <c r="J42" i="52"/>
  <c r="G42" i="52"/>
  <c r="I42" i="52"/>
  <c r="N52" i="60"/>
  <c r="N40" i="52"/>
  <c r="N21" i="60"/>
  <c r="I12" i="52"/>
  <c r="I31" i="52"/>
  <c r="I37" i="52"/>
  <c r="N55" i="52"/>
  <c r="I29" i="1"/>
  <c r="I20" i="52"/>
  <c r="E51" i="57"/>
  <c r="F51" i="57"/>
  <c r="J51" i="57"/>
  <c r="G51" i="57"/>
  <c r="I51" i="57"/>
  <c r="N14" i="57"/>
  <c r="E47" i="1"/>
  <c r="F47" i="1"/>
  <c r="J47" i="1"/>
  <c r="N47" i="57"/>
  <c r="E55" i="57"/>
  <c r="F55" i="57"/>
  <c r="J55" i="57"/>
  <c r="P55" i="57"/>
  <c r="E56" i="57"/>
  <c r="F56" i="57"/>
  <c r="J56" i="57"/>
  <c r="P56" i="57"/>
  <c r="E52" i="57"/>
  <c r="F52" i="57"/>
  <c r="J52" i="57"/>
  <c r="P52" i="57"/>
  <c r="E24" i="57"/>
  <c r="F24" i="57"/>
  <c r="J24" i="57"/>
  <c r="N29" i="57"/>
  <c r="N45" i="57"/>
  <c r="E25" i="57"/>
  <c r="F25" i="57"/>
  <c r="J25" i="57"/>
  <c r="P25" i="57"/>
  <c r="N44" i="57"/>
  <c r="E38" i="57"/>
  <c r="F38" i="57"/>
  <c r="J38" i="57"/>
  <c r="P38" i="57"/>
  <c r="N49" i="57"/>
  <c r="N33" i="57"/>
  <c r="N18" i="57"/>
  <c r="E42" i="57"/>
  <c r="F42" i="57"/>
  <c r="J42" i="57"/>
  <c r="P42" i="57"/>
  <c r="N26" i="57"/>
  <c r="N25" i="57"/>
  <c r="N52" i="57"/>
  <c r="E30" i="57"/>
  <c r="F30" i="57"/>
  <c r="J30" i="57"/>
  <c r="N41" i="57"/>
  <c r="N39" i="57"/>
  <c r="N34" i="57"/>
  <c r="E23" i="60"/>
  <c r="F23" i="60"/>
  <c r="J23" i="60"/>
  <c r="P23" i="60"/>
  <c r="N53" i="60"/>
  <c r="N23" i="60"/>
  <c r="N17" i="60"/>
  <c r="E28" i="60"/>
  <c r="F28" i="60"/>
  <c r="J28" i="60"/>
  <c r="P28" i="60"/>
  <c r="E53" i="60"/>
  <c r="F53" i="60"/>
  <c r="J53" i="60"/>
  <c r="P53" i="60"/>
  <c r="E27" i="60"/>
  <c r="F27" i="60"/>
  <c r="J27" i="60"/>
  <c r="P27" i="60"/>
  <c r="N29" i="60"/>
  <c r="E54" i="60"/>
  <c r="F54" i="60"/>
  <c r="J54" i="60"/>
  <c r="P54" i="60"/>
  <c r="E34" i="60"/>
  <c r="F34" i="60"/>
  <c r="J34" i="60"/>
  <c r="P34" i="60"/>
  <c r="N55" i="60"/>
  <c r="E55" i="60"/>
  <c r="F55" i="60"/>
  <c r="J55" i="60"/>
  <c r="P55" i="60"/>
  <c r="E21" i="60"/>
  <c r="F21" i="60"/>
  <c r="J21" i="60"/>
  <c r="P21" i="60"/>
  <c r="L14" i="61"/>
  <c r="N14" i="61"/>
  <c r="N14" i="60"/>
  <c r="E41" i="60"/>
  <c r="F41" i="60"/>
  <c r="J41" i="60"/>
  <c r="N27" i="60"/>
  <c r="N45" i="60"/>
  <c r="N46" i="60"/>
  <c r="N35" i="60"/>
  <c r="N28" i="60"/>
  <c r="N32" i="60"/>
  <c r="E36" i="61"/>
  <c r="F36" i="61"/>
  <c r="J36" i="61"/>
  <c r="P36" i="61"/>
  <c r="E19" i="61"/>
  <c r="F19" i="61"/>
  <c r="J19" i="61"/>
  <c r="P19" i="61"/>
  <c r="E31" i="61"/>
  <c r="F31" i="61"/>
  <c r="J31" i="61"/>
  <c r="P31" i="61"/>
  <c r="N32" i="61"/>
  <c r="N20" i="61"/>
  <c r="E20" i="61"/>
  <c r="F20" i="61"/>
  <c r="J20" i="61"/>
  <c r="P20" i="61"/>
  <c r="E45" i="61"/>
  <c r="F45" i="61"/>
  <c r="J45" i="61"/>
  <c r="G45" i="61"/>
  <c r="I45" i="61"/>
  <c r="E43" i="61"/>
  <c r="F43" i="61"/>
  <c r="J43" i="61"/>
  <c r="P43" i="61"/>
  <c r="E17" i="61"/>
  <c r="F17" i="61"/>
  <c r="J17" i="61"/>
  <c r="N29" i="61"/>
  <c r="N18" i="61"/>
  <c r="E56" i="61"/>
  <c r="F56" i="61"/>
  <c r="J56" i="61"/>
  <c r="E37" i="61"/>
  <c r="F37" i="61"/>
  <c r="J37" i="61"/>
  <c r="P37" i="61"/>
  <c r="E30" i="61"/>
  <c r="F30" i="61"/>
  <c r="J30" i="61"/>
  <c r="P30" i="61"/>
  <c r="N25" i="61"/>
  <c r="N30" i="61"/>
  <c r="N38" i="61"/>
  <c r="N27" i="61"/>
  <c r="N19" i="61"/>
  <c r="N46" i="61"/>
  <c r="E9" i="52"/>
  <c r="F9" i="52"/>
  <c r="J9" i="52"/>
  <c r="N13" i="59"/>
  <c r="L13" i="60"/>
  <c r="N13" i="60"/>
  <c r="N20" i="59"/>
  <c r="N23" i="59"/>
  <c r="E17" i="59"/>
  <c r="F17" i="59"/>
  <c r="J17" i="59"/>
  <c r="P17" i="59"/>
  <c r="N34" i="59"/>
  <c r="N53" i="59"/>
  <c r="E50" i="59"/>
  <c r="F50" i="59"/>
  <c r="J50" i="59"/>
  <c r="P50" i="59"/>
  <c r="E51" i="59"/>
  <c r="F51" i="59"/>
  <c r="J51" i="59"/>
  <c r="E28" i="59"/>
  <c r="F28" i="59"/>
  <c r="J28" i="59"/>
  <c r="P28" i="59"/>
  <c r="E40" i="59"/>
  <c r="F40" i="59"/>
  <c r="J40" i="59"/>
  <c r="E22" i="59"/>
  <c r="F22" i="59"/>
  <c r="J22" i="59"/>
  <c r="P22" i="59"/>
  <c r="E23" i="59"/>
  <c r="F23" i="59"/>
  <c r="J23" i="59"/>
  <c r="P23" i="59"/>
  <c r="E49" i="59"/>
  <c r="F49" i="59"/>
  <c r="J49" i="59"/>
  <c r="P49" i="59"/>
  <c r="N17" i="59"/>
  <c r="N41" i="59"/>
  <c r="N21" i="59"/>
  <c r="E20" i="59"/>
  <c r="F20" i="59"/>
  <c r="J20" i="59"/>
  <c r="P20" i="59"/>
  <c r="E53" i="59"/>
  <c r="F53" i="59"/>
  <c r="J53" i="59"/>
  <c r="P53" i="59"/>
  <c r="E44" i="59"/>
  <c r="F44" i="59"/>
  <c r="J44" i="59"/>
  <c r="P44" i="59"/>
  <c r="N22" i="59"/>
  <c r="E19" i="59"/>
  <c r="F19" i="59"/>
  <c r="J19" i="59"/>
  <c r="P19" i="59"/>
  <c r="E56" i="59"/>
  <c r="F56" i="59"/>
  <c r="J56" i="59"/>
  <c r="N46" i="59"/>
  <c r="E31" i="59"/>
  <c r="F31" i="59"/>
  <c r="J31" i="59"/>
  <c r="N50" i="52"/>
  <c r="N9" i="52"/>
  <c r="P9" i="52"/>
  <c r="N26" i="52"/>
  <c r="N21" i="52"/>
  <c r="N39" i="52"/>
  <c r="E38" i="52"/>
  <c r="F38" i="52"/>
  <c r="J38" i="52"/>
  <c r="P38" i="52"/>
  <c r="E49" i="52"/>
  <c r="F49" i="52"/>
  <c r="J49" i="52"/>
  <c r="E35" i="52"/>
  <c r="F35" i="52"/>
  <c r="J35" i="52"/>
  <c r="P35" i="52"/>
  <c r="N12" i="52"/>
  <c r="L6" i="53"/>
  <c r="N6" i="53"/>
  <c r="N6" i="52"/>
  <c r="E36" i="52"/>
  <c r="F36" i="52"/>
  <c r="J36" i="52"/>
  <c r="P36" i="52"/>
  <c r="E8" i="52"/>
  <c r="F8" i="52"/>
  <c r="J8" i="52"/>
  <c r="P8" i="52"/>
  <c r="N31" i="52"/>
  <c r="N29" i="52"/>
  <c r="N23" i="52"/>
  <c r="E40" i="52"/>
  <c r="F40" i="52"/>
  <c r="J40" i="52"/>
  <c r="P40" i="52"/>
  <c r="E48" i="52"/>
  <c r="F48" i="52"/>
  <c r="J48" i="52"/>
  <c r="P48" i="52"/>
  <c r="E53" i="52"/>
  <c r="F53" i="52"/>
  <c r="J53" i="52"/>
  <c r="N16" i="52"/>
  <c r="N25" i="52"/>
  <c r="E17" i="1"/>
  <c r="F17" i="1"/>
  <c r="J17" i="1"/>
  <c r="E24" i="1"/>
  <c r="F24" i="1"/>
  <c r="J24" i="1"/>
  <c r="G24" i="1"/>
  <c r="I24" i="1"/>
  <c r="E54" i="1"/>
  <c r="F54" i="1"/>
  <c r="J54" i="1"/>
  <c r="E46" i="1"/>
  <c r="F46" i="1"/>
  <c r="J46" i="1"/>
  <c r="E21" i="1"/>
  <c r="F21" i="1"/>
  <c r="J21" i="1"/>
  <c r="E31" i="1"/>
  <c r="F31" i="1"/>
  <c r="J31" i="1"/>
  <c r="E15" i="1"/>
  <c r="F15" i="1"/>
  <c r="J15" i="1"/>
  <c r="E19" i="1"/>
  <c r="F19" i="1"/>
  <c r="J19" i="1"/>
  <c r="E35" i="1"/>
  <c r="F35" i="1"/>
  <c r="J35" i="1"/>
  <c r="E55" i="1"/>
  <c r="F55" i="1"/>
  <c r="J55" i="1"/>
  <c r="E22" i="1"/>
  <c r="F22" i="1"/>
  <c r="J22" i="1"/>
  <c r="E40" i="1"/>
  <c r="F40" i="1"/>
  <c r="J40" i="1"/>
  <c r="N35" i="61"/>
  <c r="J44" i="60"/>
  <c r="P44" i="60"/>
  <c r="N31" i="56"/>
  <c r="L10" i="57"/>
  <c r="N10" i="57"/>
  <c r="N10" i="56"/>
  <c r="N48" i="56"/>
  <c r="E53" i="56"/>
  <c r="F53" i="56"/>
  <c r="J53" i="56"/>
  <c r="P53" i="56"/>
  <c r="E24" i="56"/>
  <c r="F24" i="56"/>
  <c r="J24" i="56"/>
  <c r="E18" i="56"/>
  <c r="F18" i="56"/>
  <c r="J18" i="56"/>
  <c r="P18" i="56"/>
  <c r="E13" i="56"/>
  <c r="F13" i="56"/>
  <c r="J13" i="56"/>
  <c r="P13" i="56"/>
  <c r="N14" i="56"/>
  <c r="N13" i="56"/>
  <c r="E27" i="56"/>
  <c r="F27" i="56"/>
  <c r="J27" i="56"/>
  <c r="E41" i="56"/>
  <c r="F41" i="56"/>
  <c r="J41" i="56"/>
  <c r="P41" i="56"/>
  <c r="C10" i="57"/>
  <c r="D10" i="57"/>
  <c r="D10" i="56"/>
  <c r="E39" i="56"/>
  <c r="F39" i="56"/>
  <c r="J39" i="56"/>
  <c r="P39" i="56"/>
  <c r="N46" i="56"/>
  <c r="E12" i="56"/>
  <c r="F12" i="56"/>
  <c r="J12" i="56"/>
  <c r="P12" i="56"/>
  <c r="E20" i="56"/>
  <c r="F20" i="56"/>
  <c r="J20" i="56"/>
  <c r="E56" i="56"/>
  <c r="F56" i="56"/>
  <c r="J56" i="56"/>
  <c r="N37" i="56"/>
  <c r="N34" i="56"/>
  <c r="E21" i="56"/>
  <c r="F21" i="56"/>
  <c r="J21" i="56"/>
  <c r="P21" i="56"/>
  <c r="E33" i="56"/>
  <c r="F33" i="56"/>
  <c r="J33" i="56"/>
  <c r="N41" i="56"/>
  <c r="E52" i="56"/>
  <c r="F52" i="56"/>
  <c r="J52" i="56"/>
  <c r="E51" i="56"/>
  <c r="F51" i="56"/>
  <c r="J51" i="56"/>
  <c r="P51" i="56"/>
  <c r="E15" i="53"/>
  <c r="F15" i="53"/>
  <c r="J15" i="53"/>
  <c r="E14" i="53"/>
  <c r="F14" i="53"/>
  <c r="J14" i="53"/>
  <c r="P14" i="53"/>
  <c r="N27" i="53"/>
  <c r="N30" i="53"/>
  <c r="E12" i="53"/>
  <c r="F12" i="53"/>
  <c r="J12" i="53"/>
  <c r="P12" i="53"/>
  <c r="N36" i="53"/>
  <c r="N12" i="53"/>
  <c r="E30" i="53"/>
  <c r="F30" i="53"/>
  <c r="J30" i="53"/>
  <c r="P30" i="53"/>
  <c r="E51" i="53"/>
  <c r="F51" i="53"/>
  <c r="J51" i="53"/>
  <c r="P51" i="53"/>
  <c r="N47" i="53"/>
  <c r="N32" i="53"/>
  <c r="N41" i="53"/>
  <c r="E10" i="53"/>
  <c r="F10" i="53"/>
  <c r="J10" i="53"/>
  <c r="P10" i="53"/>
  <c r="E54" i="53"/>
  <c r="F54" i="53"/>
  <c r="J54" i="53"/>
  <c r="P54" i="53"/>
  <c r="E41" i="53"/>
  <c r="F41" i="53"/>
  <c r="J41" i="53"/>
  <c r="P41" i="53"/>
  <c r="N19" i="53"/>
  <c r="N54" i="53"/>
  <c r="E26" i="53"/>
  <c r="F26" i="53"/>
  <c r="J26" i="53"/>
  <c r="E46" i="53"/>
  <c r="F46" i="53"/>
  <c r="J46" i="53"/>
  <c r="P46" i="53"/>
  <c r="N25" i="53"/>
  <c r="E33" i="53"/>
  <c r="F33" i="53"/>
  <c r="J33" i="53"/>
  <c r="E20" i="53"/>
  <c r="F20" i="53"/>
  <c r="J20" i="53"/>
  <c r="E24" i="53"/>
  <c r="F24" i="53"/>
  <c r="J24" i="53"/>
  <c r="P24" i="53"/>
  <c r="N49" i="53"/>
  <c r="N56" i="53"/>
  <c r="N50" i="53"/>
  <c r="E53" i="53"/>
  <c r="F53" i="53"/>
  <c r="J53" i="53"/>
  <c r="J23" i="52"/>
  <c r="P23" i="52"/>
  <c r="J11" i="1"/>
  <c r="E27" i="55"/>
  <c r="F27" i="55"/>
  <c r="J27" i="55"/>
  <c r="E11" i="55"/>
  <c r="F11" i="55"/>
  <c r="J11" i="55"/>
  <c r="N44" i="55"/>
  <c r="E36" i="55"/>
  <c r="F36" i="55"/>
  <c r="J36" i="55"/>
  <c r="G36" i="55"/>
  <c r="I36" i="55"/>
  <c r="E17" i="55"/>
  <c r="F17" i="55"/>
  <c r="J17" i="55"/>
  <c r="P17" i="55"/>
  <c r="E48" i="55"/>
  <c r="F48" i="55"/>
  <c r="J48" i="55"/>
  <c r="P48" i="55"/>
  <c r="E34" i="55"/>
  <c r="F34" i="55"/>
  <c r="J34" i="55"/>
  <c r="P34" i="55"/>
  <c r="N46" i="55"/>
  <c r="E43" i="55"/>
  <c r="F43" i="55"/>
  <c r="J43" i="55"/>
  <c r="N50" i="55"/>
  <c r="E20" i="55"/>
  <c r="F20" i="55"/>
  <c r="J20" i="55"/>
  <c r="P20" i="55"/>
  <c r="E55" i="55"/>
  <c r="F55" i="55"/>
  <c r="J55" i="55"/>
  <c r="P55" i="55"/>
  <c r="E50" i="55"/>
  <c r="F50" i="55"/>
  <c r="J50" i="55"/>
  <c r="P50" i="55"/>
  <c r="N22" i="55"/>
  <c r="N35" i="55"/>
  <c r="E18" i="55"/>
  <c r="F18" i="55"/>
  <c r="J18" i="55"/>
  <c r="E26" i="55"/>
  <c r="F26" i="55"/>
  <c r="J26" i="55"/>
  <c r="P26" i="55"/>
  <c r="E31" i="55"/>
  <c r="F31" i="55"/>
  <c r="J31" i="55"/>
  <c r="P31" i="55"/>
  <c r="E49" i="55"/>
  <c r="F49" i="55"/>
  <c r="J49" i="55"/>
  <c r="P49" i="55"/>
  <c r="N56" i="55"/>
  <c r="E35" i="55"/>
  <c r="F35" i="55"/>
  <c r="J35" i="55"/>
  <c r="P35" i="55"/>
  <c r="E54" i="55"/>
  <c r="F54" i="55"/>
  <c r="N37" i="55"/>
  <c r="N39" i="55"/>
  <c r="N29" i="55"/>
  <c r="N27" i="58"/>
  <c r="E49" i="58"/>
  <c r="F49" i="58"/>
  <c r="J49" i="58"/>
  <c r="D12" i="58"/>
  <c r="C12" i="59"/>
  <c r="D12" i="59"/>
  <c r="E43" i="58"/>
  <c r="F43" i="58"/>
  <c r="J43" i="58"/>
  <c r="P43" i="58"/>
  <c r="N31" i="58"/>
  <c r="E42" i="58"/>
  <c r="F42" i="58"/>
  <c r="J42" i="58"/>
  <c r="E31" i="58"/>
  <c r="F31" i="58"/>
  <c r="P42" i="58"/>
  <c r="N42" i="58"/>
  <c r="E29" i="58"/>
  <c r="F29" i="58"/>
  <c r="J29" i="58"/>
  <c r="G29" i="58"/>
  <c r="I29" i="58"/>
  <c r="N48" i="58"/>
  <c r="E40" i="58"/>
  <c r="F40" i="58"/>
  <c r="J40" i="58"/>
  <c r="P40" i="58"/>
  <c r="E46" i="58"/>
  <c r="F46" i="58"/>
  <c r="J46" i="58"/>
  <c r="N53" i="58"/>
  <c r="N14" i="58"/>
  <c r="E56" i="58"/>
  <c r="F56" i="58"/>
  <c r="J56" i="58"/>
  <c r="P56" i="58"/>
  <c r="N39" i="58"/>
  <c r="N38" i="58"/>
  <c r="N37" i="58"/>
  <c r="E18" i="58"/>
  <c r="F18" i="58"/>
  <c r="J18" i="58"/>
  <c r="E32" i="58"/>
  <c r="F32" i="58"/>
  <c r="J32" i="58"/>
  <c r="P32" i="58"/>
  <c r="E38" i="58"/>
  <c r="F38" i="58"/>
  <c r="J38" i="58"/>
  <c r="P38" i="58"/>
  <c r="N35" i="58"/>
  <c r="N17" i="58"/>
  <c r="E42" i="54"/>
  <c r="F42" i="54"/>
  <c r="J42" i="54"/>
  <c r="P42" i="54"/>
  <c r="N50" i="54"/>
  <c r="E56" i="54"/>
  <c r="F56" i="54"/>
  <c r="J56" i="54"/>
  <c r="P56" i="54"/>
  <c r="E26" i="54"/>
  <c r="F26" i="54"/>
  <c r="J26" i="54"/>
  <c r="E25" i="54"/>
  <c r="F25" i="54"/>
  <c r="J25" i="54"/>
  <c r="P25" i="54"/>
  <c r="E54" i="54"/>
  <c r="F54" i="54"/>
  <c r="J54" i="54"/>
  <c r="P54" i="54"/>
  <c r="E14" i="54"/>
  <c r="F14" i="54"/>
  <c r="J14" i="54"/>
  <c r="P14" i="54"/>
  <c r="N18" i="54"/>
  <c r="N55" i="54"/>
  <c r="E50" i="54"/>
  <c r="F50" i="54"/>
  <c r="J50" i="54"/>
  <c r="P50" i="54"/>
  <c r="G50" i="54"/>
  <c r="I50" i="54"/>
  <c r="E22" i="54"/>
  <c r="F22" i="54"/>
  <c r="J22" i="54"/>
  <c r="P22" i="54"/>
  <c r="E24" i="54"/>
  <c r="F24" i="54"/>
  <c r="J24" i="54"/>
  <c r="P24" i="54"/>
  <c r="E17" i="54"/>
  <c r="F17" i="54"/>
  <c r="J17" i="54"/>
  <c r="E45" i="54"/>
  <c r="F45" i="54"/>
  <c r="J45" i="54"/>
  <c r="P45" i="54"/>
  <c r="E34" i="54"/>
  <c r="F34" i="54"/>
  <c r="J34" i="54"/>
  <c r="E46" i="54"/>
  <c r="F46" i="54"/>
  <c r="J46" i="54"/>
  <c r="P46" i="54"/>
  <c r="N39" i="54"/>
  <c r="N56" i="54"/>
  <c r="E20" i="57"/>
  <c r="F20" i="57"/>
  <c r="N17" i="57"/>
  <c r="E13" i="57"/>
  <c r="F13" i="57"/>
  <c r="J13" i="57"/>
  <c r="G13" i="57"/>
  <c r="I13" i="57"/>
  <c r="E15" i="57"/>
  <c r="F15" i="57"/>
  <c r="J15" i="57"/>
  <c r="P15" i="57"/>
  <c r="N50" i="57"/>
  <c r="N11" i="57"/>
  <c r="L11" i="58"/>
  <c r="N11" i="58"/>
  <c r="E17" i="57"/>
  <c r="F17" i="57"/>
  <c r="E50" i="60"/>
  <c r="F50" i="60"/>
  <c r="J50" i="60"/>
  <c r="P50" i="60"/>
  <c r="N20" i="60"/>
  <c r="N31" i="60"/>
  <c r="E26" i="60"/>
  <c r="F26" i="60"/>
  <c r="E39" i="60"/>
  <c r="F39" i="60"/>
  <c r="J39" i="60"/>
  <c r="E20" i="60"/>
  <c r="F20" i="60"/>
  <c r="E43" i="60"/>
  <c r="F43" i="60"/>
  <c r="J43" i="60"/>
  <c r="P43" i="60"/>
  <c r="E56" i="60"/>
  <c r="F56" i="60"/>
  <c r="E47" i="60"/>
  <c r="F47" i="60"/>
  <c r="J47" i="60"/>
  <c r="P47" i="60"/>
  <c r="E29" i="60"/>
  <c r="F29" i="60"/>
  <c r="J29" i="60"/>
  <c r="P29" i="60"/>
  <c r="E30" i="60"/>
  <c r="F30" i="60"/>
  <c r="J30" i="60"/>
  <c r="P30" i="60"/>
  <c r="E48" i="60"/>
  <c r="F48" i="60"/>
  <c r="E52" i="60"/>
  <c r="F52" i="60"/>
  <c r="J52" i="60"/>
  <c r="P52" i="60"/>
  <c r="D14" i="60"/>
  <c r="C14" i="61"/>
  <c r="D14" i="61"/>
  <c r="E36" i="60"/>
  <c r="F36" i="60"/>
  <c r="J36" i="60"/>
  <c r="P36" i="60"/>
  <c r="N37" i="60"/>
  <c r="N47" i="60"/>
  <c r="N43" i="60"/>
  <c r="N38" i="60"/>
  <c r="N22" i="60"/>
  <c r="N28" i="61"/>
  <c r="E26" i="61"/>
  <c r="F26" i="61"/>
  <c r="E44" i="61"/>
  <c r="F44" i="61"/>
  <c r="J44" i="61"/>
  <c r="P44" i="61"/>
  <c r="E16" i="61"/>
  <c r="F16" i="61"/>
  <c r="E25" i="61"/>
  <c r="F25" i="61"/>
  <c r="J25" i="61"/>
  <c r="P25" i="61"/>
  <c r="N34" i="61"/>
  <c r="E33" i="61"/>
  <c r="F33" i="61"/>
  <c r="J33" i="61"/>
  <c r="P33" i="61"/>
  <c r="N40" i="61"/>
  <c r="N48" i="61"/>
  <c r="P17" i="61"/>
  <c r="N17" i="61"/>
  <c r="E47" i="61"/>
  <c r="F47" i="61"/>
  <c r="J47" i="61"/>
  <c r="P47" i="61"/>
  <c r="E24" i="61"/>
  <c r="F24" i="61"/>
  <c r="N50" i="61"/>
  <c r="E53" i="61"/>
  <c r="F53" i="61"/>
  <c r="N52" i="61"/>
  <c r="E54" i="61"/>
  <c r="F54" i="61"/>
  <c r="N45" i="61"/>
  <c r="P45" i="61"/>
  <c r="E41" i="61"/>
  <c r="F41" i="61"/>
  <c r="J41" i="61"/>
  <c r="P41" i="61"/>
  <c r="E49" i="61"/>
  <c r="F49" i="61"/>
  <c r="J49" i="61"/>
  <c r="E39" i="61"/>
  <c r="F39" i="61"/>
  <c r="J39" i="61"/>
  <c r="P39" i="61"/>
  <c r="N55" i="61"/>
  <c r="N56" i="61"/>
  <c r="P56" i="61"/>
  <c r="N17" i="56"/>
  <c r="N38" i="59"/>
  <c r="N26" i="59"/>
  <c r="N30" i="59"/>
  <c r="E45" i="59"/>
  <c r="F45" i="59"/>
  <c r="J45" i="59"/>
  <c r="P45" i="59"/>
  <c r="N50" i="59"/>
  <c r="E35" i="59"/>
  <c r="F35" i="59"/>
  <c r="J35" i="59"/>
  <c r="P35" i="59"/>
  <c r="N39" i="59"/>
  <c r="E41" i="59"/>
  <c r="F41" i="59"/>
  <c r="J41" i="59"/>
  <c r="P41" i="59"/>
  <c r="N37" i="59"/>
  <c r="E55" i="59"/>
  <c r="F55" i="59"/>
  <c r="J55" i="59"/>
  <c r="E34" i="59"/>
  <c r="F34" i="59"/>
  <c r="J34" i="59"/>
  <c r="P34" i="59"/>
  <c r="E27" i="59"/>
  <c r="F27" i="59"/>
  <c r="J27" i="59"/>
  <c r="P27" i="59"/>
  <c r="E29" i="59"/>
  <c r="F29" i="59"/>
  <c r="J29" i="59"/>
  <c r="P29" i="59"/>
  <c r="E36" i="59"/>
  <c r="F36" i="59"/>
  <c r="J36" i="59"/>
  <c r="P36" i="59"/>
  <c r="D13" i="59"/>
  <c r="C13" i="60"/>
  <c r="D13" i="60"/>
  <c r="N47" i="59"/>
  <c r="N35" i="59"/>
  <c r="N24" i="59"/>
  <c r="N36" i="59"/>
  <c r="N16" i="59"/>
  <c r="N42" i="52"/>
  <c r="P42" i="52"/>
  <c r="E45" i="52"/>
  <c r="F45" i="52"/>
  <c r="J45" i="52"/>
  <c r="N37" i="52"/>
  <c r="D6" i="52"/>
  <c r="C6" i="53"/>
  <c r="D6" i="53"/>
  <c r="N44" i="52"/>
  <c r="N15" i="52"/>
  <c r="E16" i="52"/>
  <c r="F16" i="52"/>
  <c r="J16" i="52"/>
  <c r="P16" i="52"/>
  <c r="G16" i="52"/>
  <c r="I16" i="52"/>
  <c r="E52" i="52"/>
  <c r="F52" i="52"/>
  <c r="J52" i="52"/>
  <c r="P52" i="52"/>
  <c r="E41" i="52"/>
  <c r="F41" i="52"/>
  <c r="J41" i="52"/>
  <c r="E29" i="52"/>
  <c r="F29" i="52"/>
  <c r="J29" i="52"/>
  <c r="P29" i="52"/>
  <c r="E54" i="52"/>
  <c r="F54" i="52"/>
  <c r="E56" i="52"/>
  <c r="F56" i="52"/>
  <c r="J56" i="52"/>
  <c r="E46" i="52"/>
  <c r="F46" i="52"/>
  <c r="J46" i="52"/>
  <c r="E18" i="52"/>
  <c r="F18" i="52"/>
  <c r="J18" i="52"/>
  <c r="P18" i="52"/>
  <c r="N30" i="52"/>
  <c r="N28" i="52"/>
  <c r="N20" i="52"/>
  <c r="E34" i="52"/>
  <c r="F34" i="52"/>
  <c r="J34" i="52"/>
  <c r="P34" i="52"/>
  <c r="N52" i="52"/>
  <c r="E32" i="52"/>
  <c r="F32" i="52"/>
  <c r="J32" i="52"/>
  <c r="N24" i="52"/>
  <c r="E44" i="52"/>
  <c r="F44" i="52"/>
  <c r="J44" i="52"/>
  <c r="P44" i="52"/>
  <c r="N49" i="52"/>
  <c r="P49" i="52"/>
  <c r="N38" i="52"/>
  <c r="E48" i="1"/>
  <c r="F48" i="1"/>
  <c r="J48" i="1"/>
  <c r="E7" i="1"/>
  <c r="F7" i="1"/>
  <c r="J7" i="1"/>
  <c r="E25" i="1"/>
  <c r="F25" i="1"/>
  <c r="J25" i="1"/>
  <c r="E9" i="1"/>
  <c r="F9" i="1"/>
  <c r="J9" i="1"/>
  <c r="E42" i="1"/>
  <c r="F42" i="1"/>
  <c r="J42" i="1"/>
  <c r="E20" i="1"/>
  <c r="F20" i="1"/>
  <c r="J20" i="1"/>
  <c r="E12" i="1"/>
  <c r="F12" i="1"/>
  <c r="J12" i="1"/>
  <c r="E6" i="1"/>
  <c r="F6" i="1"/>
  <c r="J6" i="1"/>
  <c r="E45" i="1"/>
  <c r="F45" i="1"/>
  <c r="J45" i="1"/>
  <c r="E28" i="1"/>
  <c r="F28" i="1"/>
  <c r="J28" i="1"/>
  <c r="E51" i="1"/>
  <c r="F51" i="1"/>
  <c r="E33" i="1"/>
  <c r="F33" i="1"/>
  <c r="J33" i="1"/>
  <c r="E14" i="1"/>
  <c r="F14" i="1"/>
  <c r="E18" i="1"/>
  <c r="F18" i="1"/>
  <c r="J18" i="1"/>
  <c r="E26" i="1"/>
  <c r="F26" i="1"/>
  <c r="E44" i="1"/>
  <c r="F44" i="1"/>
  <c r="J44" i="1"/>
  <c r="J12" i="52"/>
  <c r="P12" i="52"/>
  <c r="I44" i="60"/>
  <c r="E19" i="56"/>
  <c r="F19" i="56"/>
  <c r="J19" i="56"/>
  <c r="P19" i="56"/>
  <c r="E49" i="56"/>
  <c r="F49" i="56"/>
  <c r="J49" i="56"/>
  <c r="N27" i="56"/>
  <c r="P27" i="56"/>
  <c r="N47" i="56"/>
  <c r="N43" i="56"/>
  <c r="E38" i="56"/>
  <c r="F38" i="56"/>
  <c r="E11" i="56"/>
  <c r="F11" i="56"/>
  <c r="J11" i="56"/>
  <c r="P11" i="56"/>
  <c r="E30" i="56"/>
  <c r="F30" i="56"/>
  <c r="J30" i="56"/>
  <c r="P30" i="56"/>
  <c r="N29" i="56"/>
  <c r="P24" i="56"/>
  <c r="N24" i="56"/>
  <c r="N35" i="56"/>
  <c r="E35" i="56"/>
  <c r="F35" i="56"/>
  <c r="J35" i="56"/>
  <c r="P35" i="56"/>
  <c r="E42" i="56"/>
  <c r="F42" i="56"/>
  <c r="J42" i="56"/>
  <c r="E25" i="56"/>
  <c r="F25" i="56"/>
  <c r="J25" i="56"/>
  <c r="P25" i="56"/>
  <c r="N40" i="56"/>
  <c r="E46" i="56"/>
  <c r="F46" i="56"/>
  <c r="J46" i="56"/>
  <c r="P46" i="56"/>
  <c r="P33" i="56"/>
  <c r="N33" i="56"/>
  <c r="E48" i="56"/>
  <c r="F48" i="56"/>
  <c r="J48" i="56"/>
  <c r="P48" i="56"/>
  <c r="E55" i="56"/>
  <c r="F55" i="56"/>
  <c r="J55" i="56"/>
  <c r="P55" i="56"/>
  <c r="N19" i="56"/>
  <c r="N16" i="56"/>
  <c r="E16" i="56"/>
  <c r="F16" i="56"/>
  <c r="J16" i="56"/>
  <c r="P16" i="56"/>
  <c r="N18" i="56"/>
  <c r="N50" i="56"/>
  <c r="N23" i="56"/>
  <c r="E50" i="56"/>
  <c r="F50" i="56"/>
  <c r="J50" i="56"/>
  <c r="P50" i="56"/>
  <c r="P52" i="56"/>
  <c r="N52" i="56"/>
  <c r="N30" i="56"/>
  <c r="E39" i="53"/>
  <c r="F39" i="53"/>
  <c r="J39" i="53"/>
  <c r="P39" i="53"/>
  <c r="N45" i="53"/>
  <c r="N15" i="53"/>
  <c r="P15" i="53"/>
  <c r="N52" i="53"/>
  <c r="N11" i="53"/>
  <c r="E36" i="53"/>
  <c r="F36" i="53"/>
  <c r="J36" i="53"/>
  <c r="P36" i="53"/>
  <c r="E17" i="53"/>
  <c r="F17" i="53"/>
  <c r="J17" i="53"/>
  <c r="P17" i="53"/>
  <c r="N39" i="53"/>
  <c r="E27" i="53"/>
  <c r="F27" i="53"/>
  <c r="J27" i="53"/>
  <c r="P27" i="53"/>
  <c r="E45" i="53"/>
  <c r="F45" i="53"/>
  <c r="J45" i="53"/>
  <c r="P45" i="53"/>
  <c r="E18" i="53"/>
  <c r="F18" i="53"/>
  <c r="J18" i="53"/>
  <c r="P18" i="53"/>
  <c r="N21" i="53"/>
  <c r="E38" i="53"/>
  <c r="F38" i="53"/>
  <c r="J38" i="53"/>
  <c r="E40" i="53"/>
  <c r="F40" i="53"/>
  <c r="J40" i="53"/>
  <c r="G40" i="53"/>
  <c r="I40" i="53"/>
  <c r="N20" i="53"/>
  <c r="P20" i="53"/>
  <c r="N9" i="53"/>
  <c r="E8" i="53"/>
  <c r="F8" i="53"/>
  <c r="J8" i="53"/>
  <c r="P8" i="53"/>
  <c r="E43" i="53"/>
  <c r="F43" i="53"/>
  <c r="J43" i="53"/>
  <c r="G43" i="53"/>
  <c r="I43" i="53"/>
  <c r="N16" i="53"/>
  <c r="P53" i="53"/>
  <c r="N53" i="53"/>
  <c r="N35" i="53"/>
  <c r="E55" i="53"/>
  <c r="F55" i="53"/>
  <c r="J55" i="53"/>
  <c r="G55" i="53"/>
  <c r="I55" i="53"/>
  <c r="C7" i="54"/>
  <c r="D7" i="54"/>
  <c r="D7" i="53"/>
  <c r="N55" i="53"/>
  <c r="P55" i="53"/>
  <c r="N7" i="53"/>
  <c r="L7" i="54"/>
  <c r="N7" i="54"/>
  <c r="N48" i="53"/>
  <c r="N18" i="53"/>
  <c r="I23" i="52"/>
  <c r="J29" i="1"/>
  <c r="N48" i="55"/>
  <c r="N17" i="55"/>
  <c r="E15" i="55"/>
  <c r="F15" i="55"/>
  <c r="J15" i="55"/>
  <c r="P15" i="55"/>
  <c r="N10" i="55"/>
  <c r="E30" i="55"/>
  <c r="F30" i="55"/>
  <c r="J30" i="55"/>
  <c r="P30" i="55"/>
  <c r="E19" i="55"/>
  <c r="F19" i="55"/>
  <c r="J19" i="55"/>
  <c r="P19" i="55"/>
  <c r="N30" i="55"/>
  <c r="N47" i="55"/>
  <c r="E42" i="55"/>
  <c r="F42" i="55"/>
  <c r="J42" i="55"/>
  <c r="P42" i="55"/>
  <c r="E51" i="55"/>
  <c r="F51" i="55"/>
  <c r="J51" i="55"/>
  <c r="P51" i="55"/>
  <c r="N55" i="55"/>
  <c r="N14" i="55"/>
  <c r="E46" i="55"/>
  <c r="F46" i="55"/>
  <c r="J46" i="55"/>
  <c r="P46" i="55"/>
  <c r="E44" i="55"/>
  <c r="F44" i="55"/>
  <c r="J44" i="55"/>
  <c r="P44" i="55"/>
  <c r="E52" i="55"/>
  <c r="F52" i="55"/>
  <c r="J52" i="55"/>
  <c r="P52" i="55"/>
  <c r="N52" i="55"/>
  <c r="E33" i="55"/>
  <c r="F33" i="55"/>
  <c r="J33" i="55"/>
  <c r="P33" i="55"/>
  <c r="N16" i="55"/>
  <c r="N11" i="55"/>
  <c r="P11" i="55"/>
  <c r="N25" i="55"/>
  <c r="N31" i="55"/>
  <c r="L9" i="56"/>
  <c r="N9" i="56"/>
  <c r="N9" i="55"/>
  <c r="N21" i="55"/>
  <c r="N15" i="55"/>
  <c r="N44" i="58"/>
  <c r="E16" i="58"/>
  <c r="F16" i="58"/>
  <c r="N16" i="58"/>
  <c r="N25" i="58"/>
  <c r="E47" i="58"/>
  <c r="F47" i="58"/>
  <c r="J47" i="58"/>
  <c r="P47" i="58"/>
  <c r="E44" i="58"/>
  <c r="F44" i="58"/>
  <c r="N52" i="58"/>
  <c r="E54" i="58"/>
  <c r="F54" i="58"/>
  <c r="J54" i="58"/>
  <c r="P54" i="58"/>
  <c r="E48" i="58"/>
  <c r="F48" i="58"/>
  <c r="J48" i="58"/>
  <c r="P48" i="58"/>
  <c r="N28" i="58"/>
  <c r="E17" i="58"/>
  <c r="F17" i="58"/>
  <c r="J17" i="58"/>
  <c r="P17" i="58"/>
  <c r="E21" i="58"/>
  <c r="F21" i="58"/>
  <c r="E53" i="58"/>
  <c r="F53" i="58"/>
  <c r="J53" i="58"/>
  <c r="P53" i="58"/>
  <c r="E30" i="58"/>
  <c r="F30" i="58"/>
  <c r="E23" i="58"/>
  <c r="F23" i="58"/>
  <c r="J23" i="58"/>
  <c r="P23" i="58"/>
  <c r="E34" i="58"/>
  <c r="F34" i="58"/>
  <c r="N20" i="58"/>
  <c r="N26" i="58"/>
  <c r="E19" i="58"/>
  <c r="F19" i="58"/>
  <c r="J19" i="58"/>
  <c r="P19" i="58"/>
  <c r="E35" i="58"/>
  <c r="F35" i="58"/>
  <c r="N50" i="58"/>
  <c r="N36" i="58"/>
  <c r="N46" i="58"/>
  <c r="P46" i="58"/>
  <c r="D8" i="54"/>
  <c r="C8" i="55"/>
  <c r="D8" i="55"/>
  <c r="E39" i="54"/>
  <c r="F39" i="54"/>
  <c r="J39" i="54"/>
  <c r="P39" i="54"/>
  <c r="E53" i="54"/>
  <c r="F53" i="54"/>
  <c r="E11" i="54"/>
  <c r="F11" i="54"/>
  <c r="J11" i="54"/>
  <c r="P11" i="54"/>
  <c r="N49" i="54"/>
  <c r="N13" i="54"/>
  <c r="N15" i="54"/>
  <c r="E19" i="54"/>
  <c r="F19" i="54"/>
  <c r="J19" i="54"/>
  <c r="E18" i="54"/>
  <c r="F18" i="54"/>
  <c r="E20" i="54"/>
  <c r="F20" i="54"/>
  <c r="J20" i="54"/>
  <c r="E32" i="54"/>
  <c r="F32" i="54"/>
  <c r="N37" i="54"/>
  <c r="E15" i="54"/>
  <c r="F15" i="54"/>
  <c r="N17" i="54"/>
  <c r="P17" i="54"/>
  <c r="N14" i="54"/>
  <c r="N52" i="54"/>
  <c r="E51" i="54"/>
  <c r="F51" i="54"/>
  <c r="E52" i="54"/>
  <c r="F52" i="54"/>
  <c r="J52" i="54"/>
  <c r="P52" i="54"/>
  <c r="E55" i="54"/>
  <c r="F55" i="54"/>
  <c r="J55" i="54"/>
  <c r="P55" i="54"/>
  <c r="N54" i="54"/>
  <c r="E35" i="54"/>
  <c r="F35" i="54"/>
  <c r="N24" i="54"/>
  <c r="N34" i="54"/>
  <c r="P34" i="54"/>
  <c r="N40" i="54"/>
  <c r="J31" i="52"/>
  <c r="P31" i="52"/>
  <c r="J20" i="52"/>
  <c r="P20" i="52"/>
  <c r="N15" i="57"/>
  <c r="E54" i="57"/>
  <c r="F54" i="57"/>
  <c r="E40" i="57"/>
  <c r="F40" i="57"/>
  <c r="J40" i="57"/>
  <c r="P40" i="57"/>
  <c r="N13" i="57"/>
  <c r="P13" i="57"/>
  <c r="E41" i="57"/>
  <c r="F41" i="57"/>
  <c r="J41" i="57"/>
  <c r="P41" i="57"/>
  <c r="E28" i="57"/>
  <c r="F28" i="57"/>
  <c r="E47" i="57"/>
  <c r="F47" i="57"/>
  <c r="J47" i="57"/>
  <c r="P47" i="57"/>
  <c r="N31" i="57"/>
  <c r="E49" i="57"/>
  <c r="F49" i="57"/>
  <c r="J49" i="57"/>
  <c r="P49" i="57"/>
  <c r="E23" i="57"/>
  <c r="F23" i="57"/>
  <c r="D11" i="57"/>
  <c r="C11" i="58"/>
  <c r="D11" i="58"/>
  <c r="N19" i="57"/>
  <c r="E46" i="57"/>
  <c r="F46" i="57"/>
  <c r="J46" i="57"/>
  <c r="P46" i="57"/>
  <c r="N16" i="57"/>
  <c r="E31" i="57"/>
  <c r="F31" i="57"/>
  <c r="J31" i="57"/>
  <c r="P31" i="57"/>
  <c r="N32" i="57"/>
  <c r="E39" i="57"/>
  <c r="F39" i="57"/>
  <c r="J39" i="57"/>
  <c r="P39" i="57"/>
  <c r="E44" i="57"/>
  <c r="F44" i="57"/>
  <c r="E35" i="57"/>
  <c r="F35" i="57"/>
  <c r="J35" i="57"/>
  <c r="E48" i="57"/>
  <c r="F48" i="57"/>
  <c r="J48" i="57"/>
  <c r="P48" i="57"/>
  <c r="E27" i="57"/>
  <c r="F27" i="57"/>
  <c r="J27" i="57"/>
  <c r="P27" i="57"/>
  <c r="N12" i="57"/>
  <c r="N36" i="57"/>
  <c r="N21" i="57"/>
  <c r="N49" i="60"/>
  <c r="E17" i="60"/>
  <c r="F17" i="60"/>
  <c r="E25" i="60"/>
  <c r="F25" i="60"/>
  <c r="J25" i="60"/>
  <c r="P25" i="60"/>
  <c r="E22" i="60"/>
  <c r="F22" i="60"/>
  <c r="E49" i="60"/>
  <c r="F49" i="60"/>
  <c r="J49" i="60"/>
  <c r="P49" i="60"/>
  <c r="E40" i="60"/>
  <c r="F40" i="60"/>
  <c r="N30" i="60"/>
  <c r="N41" i="60"/>
  <c r="P41" i="60"/>
  <c r="N54" i="60"/>
  <c r="E37" i="60"/>
  <c r="F37" i="60"/>
  <c r="E33" i="60"/>
  <c r="F33" i="60"/>
  <c r="J33" i="60"/>
  <c r="P33" i="60"/>
  <c r="E15" i="60"/>
  <c r="F15" i="60"/>
  <c r="N44" i="60"/>
  <c r="N48" i="60"/>
  <c r="E38" i="60"/>
  <c r="F38" i="60"/>
  <c r="J38" i="60"/>
  <c r="P38" i="60"/>
  <c r="N19" i="60"/>
  <c r="E32" i="60"/>
  <c r="F32" i="60"/>
  <c r="J32" i="60"/>
  <c r="P32" i="60"/>
  <c r="N33" i="60"/>
  <c r="N51" i="60"/>
  <c r="N18" i="60"/>
  <c r="N16" i="60"/>
  <c r="E46" i="61"/>
  <c r="F46" i="61"/>
  <c r="E22" i="61"/>
  <c r="F22" i="61"/>
  <c r="J22" i="61"/>
  <c r="P22" i="61"/>
  <c r="E52" i="61"/>
  <c r="F52" i="61"/>
  <c r="J52" i="61"/>
  <c r="P52" i="61"/>
  <c r="E28" i="61"/>
  <c r="F28" i="61"/>
  <c r="J28" i="61"/>
  <c r="P28" i="61"/>
  <c r="E50" i="61"/>
  <c r="F50" i="61"/>
  <c r="E15" i="61"/>
  <c r="F15" i="61"/>
  <c r="J15" i="61"/>
  <c r="E51" i="61"/>
  <c r="F51" i="61"/>
  <c r="E40" i="61"/>
  <c r="F40" i="61"/>
  <c r="J40" i="61"/>
  <c r="P40" i="61"/>
  <c r="E27" i="61"/>
  <c r="F27" i="61"/>
  <c r="P49" i="61"/>
  <c r="N49" i="61"/>
  <c r="E48" i="61"/>
  <c r="F48" i="61"/>
  <c r="N43" i="61"/>
  <c r="N23" i="61"/>
  <c r="E38" i="61"/>
  <c r="F38" i="61"/>
  <c r="J38" i="61"/>
  <c r="P38" i="61"/>
  <c r="N53" i="61"/>
  <c r="N26" i="61"/>
  <c r="N47" i="61"/>
  <c r="N24" i="61"/>
  <c r="N15" i="61"/>
  <c r="P15" i="61"/>
  <c r="N43" i="59"/>
  <c r="E52" i="59"/>
  <c r="F52" i="59"/>
  <c r="E39" i="59"/>
  <c r="F39" i="59"/>
  <c r="J39" i="59"/>
  <c r="P39" i="59"/>
  <c r="E46" i="59"/>
  <c r="F46" i="59"/>
  <c r="N14" i="59"/>
  <c r="N15" i="59"/>
  <c r="E21" i="59"/>
  <c r="F21" i="59"/>
  <c r="J21" i="59"/>
  <c r="P21" i="59"/>
  <c r="E37" i="59"/>
  <c r="F37" i="59"/>
  <c r="N44" i="59"/>
  <c r="E18" i="59"/>
  <c r="F18" i="59"/>
  <c r="E15" i="59"/>
  <c r="F15" i="59"/>
  <c r="J15" i="59"/>
  <c r="P15" i="59"/>
  <c r="E54" i="59"/>
  <c r="F54" i="59"/>
  <c r="N52" i="59"/>
  <c r="N27" i="59"/>
  <c r="N28" i="59"/>
  <c r="N55" i="59"/>
  <c r="P55" i="59"/>
  <c r="N51" i="59"/>
  <c r="P51" i="59"/>
  <c r="E32" i="59"/>
  <c r="F32" i="59"/>
  <c r="N56" i="59"/>
  <c r="P56" i="59"/>
  <c r="N54" i="59"/>
  <c r="N19" i="52"/>
  <c r="P32" i="52"/>
  <c r="N32" i="52"/>
  <c r="N35" i="52"/>
  <c r="E33" i="52"/>
  <c r="F33" i="52"/>
  <c r="N27" i="52"/>
  <c r="E14" i="52"/>
  <c r="F14" i="52"/>
  <c r="E11" i="52"/>
  <c r="F11" i="52"/>
  <c r="J11" i="52"/>
  <c r="P11" i="52"/>
  <c r="E25" i="52"/>
  <c r="F25" i="52"/>
  <c r="E15" i="52"/>
  <c r="F15" i="52"/>
  <c r="J15" i="52"/>
  <c r="P15" i="52"/>
  <c r="E51" i="52"/>
  <c r="F51" i="52"/>
  <c r="E13" i="52"/>
  <c r="F13" i="52"/>
  <c r="J13" i="52"/>
  <c r="P13" i="52"/>
  <c r="N56" i="52"/>
  <c r="P56" i="52"/>
  <c r="E30" i="52"/>
  <c r="F30" i="52"/>
  <c r="J30" i="52"/>
  <c r="P30" i="52"/>
  <c r="E39" i="52"/>
  <c r="F39" i="52"/>
  <c r="E22" i="52"/>
  <c r="F22" i="52"/>
  <c r="J22" i="52"/>
  <c r="E7" i="52"/>
  <c r="F7" i="52"/>
  <c r="E47" i="52"/>
  <c r="F47" i="52"/>
  <c r="J47" i="52"/>
  <c r="N48" i="52"/>
  <c r="N46" i="52"/>
  <c r="P46" i="52"/>
  <c r="E21" i="52"/>
  <c r="F21" i="52"/>
  <c r="N36" i="52"/>
  <c r="N45" i="52"/>
  <c r="P45" i="52"/>
  <c r="E19" i="52"/>
  <c r="F19" i="52"/>
  <c r="J19" i="52"/>
  <c r="P19" i="52"/>
  <c r="E50" i="52"/>
  <c r="F50" i="52"/>
  <c r="E27" i="1"/>
  <c r="F27" i="1"/>
  <c r="J27" i="1"/>
  <c r="E34" i="1"/>
  <c r="F34" i="1"/>
  <c r="E38" i="1"/>
  <c r="F38" i="1"/>
  <c r="J38" i="1"/>
  <c r="E10" i="1"/>
  <c r="F10" i="1"/>
  <c r="E56" i="1"/>
  <c r="F56" i="1"/>
  <c r="J56" i="1"/>
  <c r="E32" i="1"/>
  <c r="F32" i="1"/>
  <c r="E8" i="1"/>
  <c r="F8" i="1"/>
  <c r="J8" i="1"/>
  <c r="E49" i="1"/>
  <c r="F49" i="1"/>
  <c r="E13" i="1"/>
  <c r="F13" i="1"/>
  <c r="J13" i="1"/>
  <c r="I26" i="52"/>
  <c r="E28" i="56"/>
  <c r="F28" i="56"/>
  <c r="J28" i="56"/>
  <c r="P28" i="56"/>
  <c r="N38" i="56"/>
  <c r="N53" i="56"/>
  <c r="N51" i="56"/>
  <c r="E17" i="56"/>
  <c r="F17" i="56"/>
  <c r="J17" i="56"/>
  <c r="P17" i="56"/>
  <c r="E47" i="56"/>
  <c r="F47" i="56"/>
  <c r="J47" i="56"/>
  <c r="P47" i="56"/>
  <c r="E29" i="56"/>
  <c r="F29" i="56"/>
  <c r="J29" i="56"/>
  <c r="P29" i="56"/>
  <c r="N11" i="56"/>
  <c r="E31" i="56"/>
  <c r="F31" i="56"/>
  <c r="J31" i="56"/>
  <c r="P31" i="56"/>
  <c r="N25" i="56"/>
  <c r="N20" i="56"/>
  <c r="P20" i="56"/>
  <c r="E22" i="56"/>
  <c r="F22" i="56"/>
  <c r="J22" i="56"/>
  <c r="P22" i="56"/>
  <c r="N49" i="56"/>
  <c r="P49" i="56"/>
  <c r="E34" i="56"/>
  <c r="F34" i="56"/>
  <c r="J34" i="56"/>
  <c r="P34" i="56"/>
  <c r="E44" i="56"/>
  <c r="F44" i="56"/>
  <c r="J44" i="56"/>
  <c r="P44" i="56"/>
  <c r="E37" i="56"/>
  <c r="F37" i="56"/>
  <c r="E14" i="56"/>
  <c r="F14" i="56"/>
  <c r="J14" i="56"/>
  <c r="P14" i="56"/>
  <c r="E15" i="56"/>
  <c r="F15" i="56"/>
  <c r="J15" i="56"/>
  <c r="P15" i="56"/>
  <c r="N28" i="56"/>
  <c r="N42" i="56"/>
  <c r="P42" i="56"/>
  <c r="N44" i="56"/>
  <c r="E26" i="56"/>
  <c r="F26" i="56"/>
  <c r="E23" i="56"/>
  <c r="F23" i="56"/>
  <c r="J23" i="56"/>
  <c r="P23" i="56"/>
  <c r="N17" i="53"/>
  <c r="E11" i="53"/>
  <c r="F11" i="53"/>
  <c r="J11" i="53"/>
  <c r="P11" i="53"/>
  <c r="N22" i="53"/>
  <c r="E22" i="53"/>
  <c r="F22" i="53"/>
  <c r="J22" i="53"/>
  <c r="P22" i="53"/>
  <c r="N31" i="53"/>
  <c r="N8" i="53"/>
  <c r="E31" i="53"/>
  <c r="F31" i="53"/>
  <c r="J31" i="53"/>
  <c r="P31" i="53"/>
  <c r="E9" i="53"/>
  <c r="F9" i="53"/>
  <c r="J9" i="53"/>
  <c r="P9" i="53"/>
  <c r="N10" i="53"/>
  <c r="E29" i="53"/>
  <c r="F29" i="53"/>
  <c r="J29" i="53"/>
  <c r="P29" i="53"/>
  <c r="E44" i="53"/>
  <c r="F44" i="53"/>
  <c r="J44" i="53"/>
  <c r="N34" i="53"/>
  <c r="E32" i="53"/>
  <c r="F32" i="53"/>
  <c r="J32" i="53"/>
  <c r="P32" i="53"/>
  <c r="E23" i="53"/>
  <c r="F23" i="53"/>
  <c r="J23" i="53"/>
  <c r="P23" i="53"/>
  <c r="N46" i="53"/>
  <c r="E25" i="53"/>
  <c r="F25" i="53"/>
  <c r="J25" i="53"/>
  <c r="P25" i="53"/>
  <c r="N33" i="53"/>
  <c r="P33" i="53"/>
  <c r="P26" i="53"/>
  <c r="N26" i="53"/>
  <c r="N37" i="53"/>
  <c r="E48" i="53"/>
  <c r="F48" i="53"/>
  <c r="J48" i="53"/>
  <c r="P48" i="53"/>
  <c r="E56" i="53"/>
  <c r="F56" i="53"/>
  <c r="J56" i="53"/>
  <c r="P56" i="53"/>
  <c r="E47" i="55"/>
  <c r="F47" i="55"/>
  <c r="J47" i="55"/>
  <c r="P47" i="55"/>
  <c r="E28" i="55"/>
  <c r="F28" i="55"/>
  <c r="J28" i="55"/>
  <c r="P28" i="55"/>
  <c r="E12" i="55"/>
  <c r="F12" i="55"/>
  <c r="J12" i="55"/>
  <c r="P12" i="55"/>
  <c r="N12" i="55"/>
  <c r="E14" i="55"/>
  <c r="F14" i="55"/>
  <c r="J14" i="55"/>
  <c r="P14" i="55"/>
  <c r="N41" i="55"/>
  <c r="E16" i="55"/>
  <c r="F16" i="55"/>
  <c r="J16" i="55"/>
  <c r="P16" i="55"/>
  <c r="E41" i="55"/>
  <c r="F41" i="55"/>
  <c r="J41" i="55"/>
  <c r="P41" i="55"/>
  <c r="N51" i="55"/>
  <c r="E45" i="55"/>
  <c r="F45" i="55"/>
  <c r="J45" i="55"/>
  <c r="P45" i="55"/>
  <c r="E22" i="55"/>
  <c r="F22" i="55"/>
  <c r="J22" i="55"/>
  <c r="P22" i="55"/>
  <c r="E37" i="55"/>
  <c r="F37" i="55"/>
  <c r="J37" i="55"/>
  <c r="P37" i="55"/>
  <c r="N33" i="55"/>
  <c r="E25" i="55"/>
  <c r="F25" i="55"/>
  <c r="J25" i="55"/>
  <c r="P25" i="55"/>
  <c r="N19" i="55"/>
  <c r="N43" i="55"/>
  <c r="P43" i="55"/>
  <c r="N42" i="55"/>
  <c r="E40" i="55"/>
  <c r="F40" i="55"/>
  <c r="J40" i="55"/>
  <c r="N49" i="55"/>
  <c r="N36" i="55"/>
  <c r="P36" i="55"/>
  <c r="N41" i="58"/>
  <c r="N47" i="58"/>
  <c r="E13" i="58"/>
  <c r="F13" i="58"/>
  <c r="J13" i="58"/>
  <c r="P13" i="58"/>
  <c r="N13" i="58"/>
  <c r="P49" i="58"/>
  <c r="N49" i="58"/>
  <c r="E27" i="58"/>
  <c r="F27" i="58"/>
  <c r="J27" i="58"/>
  <c r="P27" i="58"/>
  <c r="N24" i="58"/>
  <c r="E26" i="58"/>
  <c r="F26" i="58"/>
  <c r="J26" i="58"/>
  <c r="P26" i="58"/>
  <c r="E45" i="58"/>
  <c r="F45" i="58"/>
  <c r="J45" i="58"/>
  <c r="P45" i="58"/>
  <c r="N40" i="58"/>
  <c r="N29" i="58"/>
  <c r="P29" i="58"/>
  <c r="E28" i="58"/>
  <c r="F28" i="58"/>
  <c r="J28" i="58"/>
  <c r="P28" i="58"/>
  <c r="E15" i="58"/>
  <c r="F15" i="58"/>
  <c r="J15" i="58"/>
  <c r="P15" i="58"/>
  <c r="N22" i="58"/>
  <c r="E22" i="58"/>
  <c r="F22" i="58"/>
  <c r="J22" i="58"/>
  <c r="P22" i="58"/>
  <c r="N45" i="58"/>
  <c r="N32" i="58"/>
  <c r="E36" i="58"/>
  <c r="F36" i="58"/>
  <c r="J36" i="58"/>
  <c r="P36" i="58"/>
  <c r="N30" i="58"/>
  <c r="L12" i="59"/>
  <c r="N12" i="59"/>
  <c r="N12" i="58"/>
  <c r="E12" i="54"/>
  <c r="F12" i="54"/>
  <c r="J12" i="54"/>
  <c r="E41" i="54"/>
  <c r="F41" i="54"/>
  <c r="N48" i="54"/>
  <c r="E10" i="54"/>
  <c r="F10" i="54"/>
  <c r="N33" i="54"/>
  <c r="N23" i="54"/>
  <c r="N47" i="54"/>
  <c r="N43" i="54"/>
  <c r="E49" i="54"/>
  <c r="F49" i="54"/>
  <c r="J49" i="54"/>
  <c r="P49" i="54"/>
  <c r="N38" i="54"/>
  <c r="E33" i="54"/>
  <c r="F33" i="54"/>
  <c r="J33" i="54"/>
  <c r="P33" i="54"/>
  <c r="N36" i="54"/>
  <c r="E9" i="54"/>
  <c r="F9" i="54"/>
  <c r="J9" i="54"/>
  <c r="P9" i="54"/>
  <c r="E28" i="54"/>
  <c r="F28" i="54"/>
  <c r="E27" i="54"/>
  <c r="F27" i="54"/>
  <c r="J27" i="54"/>
  <c r="P27" i="54"/>
  <c r="E43" i="54"/>
  <c r="F43" i="54"/>
  <c r="E38" i="54"/>
  <c r="F38" i="54"/>
  <c r="J38" i="54"/>
  <c r="P38" i="54"/>
  <c r="E31" i="54"/>
  <c r="F31" i="54"/>
  <c r="E44" i="54"/>
  <c r="F44" i="54"/>
  <c r="J44" i="54"/>
  <c r="P44" i="54"/>
  <c r="E48" i="54"/>
  <c r="F48" i="54"/>
  <c r="N9" i="54"/>
  <c r="N35" i="54"/>
  <c r="N28" i="54"/>
  <c r="N29" i="54"/>
  <c r="J37" i="52"/>
  <c r="P37" i="52"/>
  <c r="N13" i="52"/>
  <c r="E45" i="57"/>
  <c r="F45" i="57"/>
  <c r="J45" i="57"/>
  <c r="P45" i="57"/>
  <c r="P51" i="57"/>
  <c r="N51" i="57"/>
  <c r="N56" i="57"/>
  <c r="N20" i="57"/>
  <c r="E19" i="57"/>
  <c r="F19" i="57"/>
  <c r="J19" i="57"/>
  <c r="P19" i="57"/>
  <c r="G19" i="57"/>
  <c r="I19" i="57"/>
  <c r="N40" i="57"/>
  <c r="E33" i="57"/>
  <c r="F33" i="57"/>
  <c r="J33" i="57"/>
  <c r="P33" i="57"/>
  <c r="G33" i="57"/>
  <c r="I33" i="57"/>
  <c r="N22" i="57"/>
  <c r="N35" i="57"/>
  <c r="P35" i="57"/>
  <c r="N38" i="57"/>
  <c r="N55" i="57"/>
  <c r="E29" i="57"/>
  <c r="F29" i="57"/>
  <c r="J29" i="57"/>
  <c r="P29" i="57"/>
  <c r="E22" i="57"/>
  <c r="F22" i="57"/>
  <c r="J22" i="57"/>
  <c r="P22" i="57"/>
  <c r="N48" i="57"/>
  <c r="E12" i="57"/>
  <c r="F12" i="57"/>
  <c r="J12" i="57"/>
  <c r="P12" i="57"/>
  <c r="E10" i="55"/>
  <c r="F10" i="55"/>
  <c r="J10" i="55"/>
  <c r="P10" i="55"/>
  <c r="N24" i="57"/>
  <c r="P24" i="57"/>
  <c r="N23" i="57"/>
  <c r="N54" i="57"/>
  <c r="E36" i="57"/>
  <c r="F36" i="57"/>
  <c r="J36" i="57"/>
  <c r="P36" i="57"/>
  <c r="N37" i="57"/>
  <c r="E34" i="57"/>
  <c r="F34" i="57"/>
  <c r="J34" i="57"/>
  <c r="P34" i="57"/>
  <c r="E26" i="57"/>
  <c r="F26" i="57"/>
  <c r="J26" i="57"/>
  <c r="P26" i="57"/>
  <c r="N28" i="57"/>
  <c r="N43" i="57"/>
  <c r="N53" i="57"/>
  <c r="E18" i="57"/>
  <c r="F18" i="57"/>
  <c r="J18" i="57"/>
  <c r="P18" i="57"/>
  <c r="E53" i="57"/>
  <c r="F53" i="57"/>
  <c r="J53" i="57"/>
  <c r="P53" i="57"/>
  <c r="E37" i="57"/>
  <c r="F37" i="57"/>
  <c r="J37" i="57"/>
  <c r="P37" i="57"/>
  <c r="E50" i="57"/>
  <c r="F50" i="57"/>
  <c r="J50" i="57"/>
  <c r="P50" i="57"/>
  <c r="N42" i="57"/>
  <c r="E32" i="57"/>
  <c r="F32" i="57"/>
  <c r="J32" i="57"/>
  <c r="P32" i="57"/>
  <c r="N46" i="57"/>
  <c r="E43" i="57"/>
  <c r="F43" i="57"/>
  <c r="J43" i="57"/>
  <c r="P43" i="57"/>
  <c r="N30" i="57"/>
  <c r="P30" i="57"/>
  <c r="E16" i="57"/>
  <c r="F16" i="57"/>
  <c r="J16" i="57"/>
  <c r="P16" i="57"/>
  <c r="E14" i="57"/>
  <c r="F14" i="57"/>
  <c r="J14" i="57"/>
  <c r="P14" i="57"/>
  <c r="N27" i="57"/>
  <c r="E21" i="57"/>
  <c r="F21" i="57"/>
  <c r="J21" i="57"/>
  <c r="P21" i="57"/>
  <c r="E51" i="60"/>
  <c r="F51" i="60"/>
  <c r="J51" i="60"/>
  <c r="P51" i="60"/>
  <c r="N26" i="60"/>
  <c r="E31" i="60"/>
  <c r="F31" i="60"/>
  <c r="J31" i="60"/>
  <c r="P31" i="60"/>
  <c r="E19" i="60"/>
  <c r="F19" i="60"/>
  <c r="J19" i="60"/>
  <c r="P19" i="60"/>
  <c r="E24" i="60"/>
  <c r="F24" i="60"/>
  <c r="J24" i="60"/>
  <c r="P24" i="60"/>
  <c r="N56" i="60"/>
  <c r="E46" i="60"/>
  <c r="F46" i="60"/>
  <c r="J46" i="60"/>
  <c r="P46" i="60"/>
  <c r="E45" i="60"/>
  <c r="F45" i="60"/>
  <c r="J45" i="60"/>
  <c r="P45" i="60"/>
  <c r="E42" i="60"/>
  <c r="F42" i="60"/>
  <c r="N34" i="60"/>
  <c r="E16" i="60"/>
  <c r="F16" i="60"/>
  <c r="E35" i="60"/>
  <c r="F35" i="60"/>
  <c r="J35" i="60"/>
  <c r="P35" i="60"/>
  <c r="E18" i="60"/>
  <c r="F18" i="60"/>
  <c r="N36" i="60"/>
  <c r="N15" i="60"/>
  <c r="N50" i="60"/>
  <c r="N39" i="60"/>
  <c r="P39" i="60"/>
  <c r="E35" i="61"/>
  <c r="F35" i="61"/>
  <c r="J35" i="61"/>
  <c r="P35" i="61"/>
  <c r="E18" i="61"/>
  <c r="F18" i="61"/>
  <c r="N41" i="61"/>
  <c r="N21" i="61"/>
  <c r="E21" i="61"/>
  <c r="F21" i="61"/>
  <c r="J21" i="61"/>
  <c r="P21" i="61"/>
  <c r="E42" i="61"/>
  <c r="F42" i="61"/>
  <c r="E32" i="61"/>
  <c r="F32" i="61"/>
  <c r="J32" i="61"/>
  <c r="P32" i="61"/>
  <c r="E34" i="61"/>
  <c r="F34" i="61"/>
  <c r="N39" i="61"/>
  <c r="N37" i="61"/>
  <c r="N44" i="61"/>
  <c r="N54" i="61"/>
  <c r="E29" i="61"/>
  <c r="F29" i="61"/>
  <c r="J29" i="61"/>
  <c r="P29" i="61"/>
  <c r="E23" i="61"/>
  <c r="F23" i="61"/>
  <c r="E55" i="61"/>
  <c r="F55" i="61"/>
  <c r="J55" i="61"/>
  <c r="P55" i="61"/>
  <c r="N31" i="61"/>
  <c r="N42" i="61"/>
  <c r="N16" i="61"/>
  <c r="N22" i="61"/>
  <c r="N33" i="61"/>
  <c r="N24" i="60"/>
  <c r="G14" i="59"/>
  <c r="I14" i="59"/>
  <c r="E14" i="59"/>
  <c r="F14" i="59"/>
  <c r="J14" i="59"/>
  <c r="P14" i="59"/>
  <c r="N42" i="59"/>
  <c r="N45" i="59"/>
  <c r="N40" i="59"/>
  <c r="P40" i="59"/>
  <c r="E48" i="59"/>
  <c r="F48" i="59"/>
  <c r="J48" i="59"/>
  <c r="P48" i="59"/>
  <c r="E38" i="59"/>
  <c r="F38" i="59"/>
  <c r="J38" i="59"/>
  <c r="P38" i="59"/>
  <c r="N25" i="59"/>
  <c r="E43" i="59"/>
  <c r="F43" i="59"/>
  <c r="J43" i="59"/>
  <c r="P43" i="59"/>
  <c r="G43" i="59"/>
  <c r="I43" i="59"/>
  <c r="E33" i="59"/>
  <c r="F33" i="59"/>
  <c r="J33" i="59"/>
  <c r="P33" i="59"/>
  <c r="N33" i="59"/>
  <c r="E30" i="59"/>
  <c r="F30" i="59"/>
  <c r="J30" i="59"/>
  <c r="P30" i="59"/>
  <c r="E24" i="59"/>
  <c r="F24" i="59"/>
  <c r="J24" i="59"/>
  <c r="P24" i="59"/>
  <c r="E16" i="59"/>
  <c r="F16" i="59"/>
  <c r="J16" i="59"/>
  <c r="P16" i="59"/>
  <c r="N18" i="59"/>
  <c r="N32" i="59"/>
  <c r="E25" i="59"/>
  <c r="F25" i="59"/>
  <c r="J25" i="59"/>
  <c r="P25" i="59"/>
  <c r="E26" i="59"/>
  <c r="F26" i="59"/>
  <c r="J26" i="59"/>
  <c r="P26" i="59"/>
  <c r="E47" i="59"/>
  <c r="F47" i="59"/>
  <c r="J47" i="59"/>
  <c r="P47" i="59"/>
  <c r="E42" i="59"/>
  <c r="F42" i="59"/>
  <c r="J42" i="59"/>
  <c r="P42" i="59"/>
  <c r="N19" i="59"/>
  <c r="N48" i="59"/>
  <c r="N29" i="59"/>
  <c r="N49" i="59"/>
  <c r="N31" i="59"/>
  <c r="P31" i="59"/>
  <c r="N53" i="52"/>
  <c r="P53" i="52"/>
  <c r="P22" i="52"/>
  <c r="N22" i="52"/>
  <c r="E24" i="52"/>
  <c r="F24" i="52"/>
  <c r="J24" i="52"/>
  <c r="P24" i="52"/>
  <c r="E17" i="52"/>
  <c r="F17" i="52"/>
  <c r="J17" i="52"/>
  <c r="P17" i="52"/>
  <c r="G17" i="52"/>
  <c r="I17" i="52"/>
  <c r="N14" i="52"/>
  <c r="N34" i="52"/>
  <c r="E43" i="52"/>
  <c r="F43" i="52"/>
  <c r="J43" i="52"/>
  <c r="P43" i="52"/>
  <c r="E27" i="52"/>
  <c r="F27" i="52"/>
  <c r="J27" i="52"/>
  <c r="P27" i="52"/>
  <c r="E10" i="52"/>
  <c r="F10" i="52"/>
  <c r="J10" i="52"/>
  <c r="P10" i="52"/>
  <c r="N47" i="52"/>
  <c r="P47" i="52"/>
  <c r="N51" i="52"/>
  <c r="E55" i="52"/>
  <c r="F55" i="52"/>
  <c r="J55" i="52"/>
  <c r="P55" i="52"/>
  <c r="N18" i="52"/>
  <c r="N41" i="52"/>
  <c r="P41" i="52"/>
  <c r="N11" i="52"/>
  <c r="N43" i="52"/>
  <c r="N33" i="52"/>
  <c r="E28" i="52"/>
  <c r="F28" i="52"/>
  <c r="J28" i="52"/>
  <c r="P28" i="52"/>
  <c r="N7" i="52"/>
  <c r="N8" i="52"/>
  <c r="N54" i="52"/>
  <c r="N17" i="52"/>
  <c r="N10" i="52"/>
  <c r="E43" i="1"/>
  <c r="F43" i="1"/>
  <c r="J43" i="1"/>
  <c r="E52" i="1"/>
  <c r="F52" i="1"/>
  <c r="J52" i="1"/>
  <c r="E37" i="1"/>
  <c r="F37" i="1"/>
  <c r="J37" i="1"/>
  <c r="E23" i="1"/>
  <c r="F23" i="1"/>
  <c r="J23" i="1"/>
  <c r="C5" i="52"/>
  <c r="D5" i="52"/>
  <c r="D5" i="1"/>
  <c r="E30" i="1"/>
  <c r="F30" i="1"/>
  <c r="J30" i="1"/>
  <c r="E50" i="1"/>
  <c r="F50" i="1"/>
  <c r="J50" i="1"/>
  <c r="E16" i="1"/>
  <c r="F16" i="1"/>
  <c r="J16" i="1"/>
  <c r="E36" i="1"/>
  <c r="F36" i="1"/>
  <c r="J36" i="1"/>
  <c r="E41" i="1"/>
  <c r="F41" i="1"/>
  <c r="J41" i="1"/>
  <c r="E53" i="1"/>
  <c r="F53" i="1"/>
  <c r="J53" i="1"/>
  <c r="E39" i="1"/>
  <c r="F39" i="1"/>
  <c r="J39" i="1"/>
  <c r="J26" i="52"/>
  <c r="P26" i="52"/>
  <c r="N36" i="61"/>
  <c r="E36" i="56"/>
  <c r="F36" i="56"/>
  <c r="J36" i="56"/>
  <c r="P36" i="56"/>
  <c r="N21" i="56"/>
  <c r="N26" i="56"/>
  <c r="P56" i="56"/>
  <c r="N56" i="56"/>
  <c r="N54" i="56"/>
  <c r="E32" i="56"/>
  <c r="F32" i="56"/>
  <c r="J32" i="56"/>
  <c r="P32" i="56"/>
  <c r="E43" i="56"/>
  <c r="F43" i="56"/>
  <c r="J43" i="56"/>
  <c r="P43" i="56"/>
  <c r="N55" i="56"/>
  <c r="N32" i="56"/>
  <c r="N12" i="56"/>
  <c r="E40" i="56"/>
  <c r="F40" i="56"/>
  <c r="J40" i="56"/>
  <c r="P40" i="56"/>
  <c r="N15" i="56"/>
  <c r="N36" i="56"/>
  <c r="E54" i="56"/>
  <c r="F54" i="56"/>
  <c r="J54" i="56"/>
  <c r="P54" i="56"/>
  <c r="N39" i="56"/>
  <c r="N45" i="56"/>
  <c r="N22" i="56"/>
  <c r="E45" i="56"/>
  <c r="F45" i="56"/>
  <c r="J45" i="56"/>
  <c r="P45" i="56"/>
  <c r="E52" i="53"/>
  <c r="F52" i="53"/>
  <c r="J52" i="53"/>
  <c r="P52" i="53"/>
  <c r="N13" i="53"/>
  <c r="N28" i="53"/>
  <c r="E13" i="53"/>
  <c r="F13" i="53"/>
  <c r="J13" i="53"/>
  <c r="P13" i="53"/>
  <c r="E28" i="53"/>
  <c r="F28" i="53"/>
  <c r="J28" i="53"/>
  <c r="P28" i="53"/>
  <c r="N14" i="53"/>
  <c r="E21" i="53"/>
  <c r="F21" i="53"/>
  <c r="J21" i="53"/>
  <c r="P21" i="53"/>
  <c r="E34" i="53"/>
  <c r="F34" i="53"/>
  <c r="J34" i="53"/>
  <c r="P34" i="53"/>
  <c r="N44" i="53"/>
  <c r="P44" i="53"/>
  <c r="N40" i="53"/>
  <c r="P40" i="53"/>
  <c r="E19" i="53"/>
  <c r="F19" i="53"/>
  <c r="J19" i="53"/>
  <c r="P19" i="53"/>
  <c r="N51" i="53"/>
  <c r="N29" i="53"/>
  <c r="G47" i="53"/>
  <c r="I47" i="53"/>
  <c r="E47" i="53"/>
  <c r="F47" i="53"/>
  <c r="J47" i="53"/>
  <c r="P47" i="53"/>
  <c r="N23" i="53"/>
  <c r="E49" i="53"/>
  <c r="F49" i="53"/>
  <c r="J49" i="53"/>
  <c r="P49" i="53"/>
  <c r="E37" i="53"/>
  <c r="F37" i="53"/>
  <c r="J37" i="53"/>
  <c r="P37" i="53"/>
  <c r="E35" i="53"/>
  <c r="F35" i="53"/>
  <c r="J35" i="53"/>
  <c r="P35" i="53"/>
  <c r="E16" i="53"/>
  <c r="F16" i="53"/>
  <c r="J16" i="53"/>
  <c r="P16" i="53"/>
  <c r="P38" i="53"/>
  <c r="N38" i="53"/>
  <c r="N24" i="53"/>
  <c r="P43" i="53"/>
  <c r="N43" i="53"/>
  <c r="E42" i="53"/>
  <c r="F42" i="53"/>
  <c r="J42" i="53"/>
  <c r="P42" i="53"/>
  <c r="N42" i="53"/>
  <c r="E50" i="53"/>
  <c r="F50" i="53"/>
  <c r="J50" i="53"/>
  <c r="P50" i="53"/>
  <c r="N42" i="60"/>
  <c r="I11" i="1"/>
  <c r="E21" i="55"/>
  <c r="F21" i="55"/>
  <c r="J21" i="55"/>
  <c r="P21" i="55"/>
  <c r="P40" i="55"/>
  <c r="N40" i="55"/>
  <c r="N53" i="55"/>
  <c r="E13" i="55"/>
  <c r="F13" i="55"/>
  <c r="E53" i="55"/>
  <c r="F53" i="55"/>
  <c r="J53" i="55"/>
  <c r="P53" i="55"/>
  <c r="P27" i="55"/>
  <c r="N27" i="55"/>
  <c r="E32" i="55"/>
  <c r="F32" i="55"/>
  <c r="J32" i="55"/>
  <c r="P32" i="55"/>
  <c r="E24" i="55"/>
  <c r="F24" i="55"/>
  <c r="E39" i="55"/>
  <c r="F39" i="55"/>
  <c r="J39" i="55"/>
  <c r="P39" i="55"/>
  <c r="N26" i="55"/>
  <c r="N23" i="55"/>
  <c r="E29" i="55"/>
  <c r="F29" i="55"/>
  <c r="E23" i="55"/>
  <c r="F23" i="55"/>
  <c r="J23" i="55"/>
  <c r="P23" i="55"/>
  <c r="E38" i="55"/>
  <c r="F38" i="55"/>
  <c r="C9" i="56"/>
  <c r="D9" i="56"/>
  <c r="D9" i="55"/>
  <c r="N54" i="55"/>
  <c r="E56" i="55"/>
  <c r="F56" i="55"/>
  <c r="J56" i="55"/>
  <c r="P56" i="55"/>
  <c r="N24" i="55"/>
  <c r="N38" i="55"/>
  <c r="N18" i="55"/>
  <c r="P18" i="55"/>
  <c r="N45" i="55"/>
  <c r="E50" i="58"/>
  <c r="F50" i="58"/>
  <c r="E41" i="58"/>
  <c r="F41" i="58"/>
  <c r="J41" i="58"/>
  <c r="P41" i="58"/>
  <c r="E25" i="58"/>
  <c r="F25" i="58"/>
  <c r="N33" i="58"/>
  <c r="E33" i="58"/>
  <c r="F33" i="58"/>
  <c r="N21" i="58"/>
  <c r="N51" i="58"/>
  <c r="E39" i="58"/>
  <c r="F39" i="58"/>
  <c r="J39" i="58"/>
  <c r="P39" i="58"/>
  <c r="E55" i="58"/>
  <c r="F55" i="58"/>
  <c r="E24" i="58"/>
  <c r="F24" i="58"/>
  <c r="J24" i="58"/>
  <c r="P24" i="58"/>
  <c r="E52" i="58"/>
  <c r="F52" i="58"/>
  <c r="E14" i="58"/>
  <c r="F14" i="58"/>
  <c r="J14" i="58"/>
  <c r="P14" i="58"/>
  <c r="E37" i="58"/>
  <c r="F37" i="58"/>
  <c r="N19" i="58"/>
  <c r="N43" i="58"/>
  <c r="N18" i="58"/>
  <c r="P18" i="58"/>
  <c r="N34" i="58"/>
  <c r="E20" i="58"/>
  <c r="F20" i="58"/>
  <c r="J20" i="58"/>
  <c r="P20" i="58"/>
  <c r="E51" i="58"/>
  <c r="F51" i="58"/>
  <c r="N23" i="58"/>
  <c r="N55" i="58"/>
  <c r="N15" i="58"/>
  <c r="E47" i="54"/>
  <c r="F47" i="54"/>
  <c r="N20" i="54"/>
  <c r="P20" i="54"/>
  <c r="E13" i="54"/>
  <c r="F13" i="54"/>
  <c r="N12" i="54"/>
  <c r="P12" i="54"/>
  <c r="E16" i="54"/>
  <c r="F16" i="54"/>
  <c r="N31" i="54"/>
  <c r="N8" i="54"/>
  <c r="L8" i="55"/>
  <c r="N8" i="55"/>
  <c r="N46" i="54"/>
  <c r="N11" i="54"/>
  <c r="E30" i="54"/>
  <c r="F30" i="54"/>
  <c r="J30" i="54"/>
  <c r="P30" i="54"/>
  <c r="N10" i="54"/>
  <c r="E40" i="54"/>
  <c r="F40" i="54"/>
  <c r="J40" i="54"/>
  <c r="P40" i="54"/>
  <c r="N22" i="54"/>
  <c r="N32" i="54"/>
  <c r="N44" i="54"/>
  <c r="E29" i="54"/>
  <c r="F29" i="54"/>
  <c r="J29" i="54"/>
  <c r="P29" i="54"/>
  <c r="E37" i="54"/>
  <c r="F37" i="54"/>
  <c r="J37" i="54"/>
  <c r="P37" i="54"/>
  <c r="N27" i="54"/>
  <c r="N45" i="54"/>
  <c r="E21" i="54"/>
  <c r="F21" i="54"/>
  <c r="J21" i="54"/>
  <c r="P21" i="54"/>
  <c r="N21" i="54"/>
  <c r="E36" i="54"/>
  <c r="F36" i="54"/>
  <c r="J36" i="54"/>
  <c r="P36" i="54"/>
  <c r="P19" i="54"/>
  <c r="N19" i="54"/>
  <c r="E23" i="54"/>
  <c r="F23" i="54"/>
  <c r="J23" i="54"/>
  <c r="P23" i="54"/>
  <c r="N26" i="54"/>
  <c r="P26" i="54"/>
  <c r="N41" i="54"/>
  <c r="N25" i="54"/>
  <c r="N16" i="54"/>
  <c r="N28" i="55"/>
  <c r="G36" i="53"/>
  <c r="I36" i="53"/>
  <c r="G50" i="56"/>
  <c r="I50" i="56"/>
  <c r="G41" i="52"/>
  <c r="I41" i="52"/>
  <c r="G43" i="60"/>
  <c r="I43" i="60"/>
  <c r="G56" i="58"/>
  <c r="I56" i="58"/>
  <c r="G22" i="1"/>
  <c r="I22" i="1"/>
  <c r="G19" i="1"/>
  <c r="I19" i="1"/>
  <c r="G53" i="1"/>
  <c r="I53" i="1"/>
  <c r="G43" i="1"/>
  <c r="I43" i="1"/>
  <c r="G47" i="56"/>
  <c r="I47" i="56"/>
  <c r="G15" i="61"/>
  <c r="I15" i="61"/>
  <c r="G18" i="57"/>
  <c r="I18" i="57"/>
  <c r="G27" i="54"/>
  <c r="I27" i="54"/>
  <c r="G15" i="56"/>
  <c r="I15" i="56"/>
  <c r="G39" i="57"/>
  <c r="I39" i="57"/>
  <c r="G47" i="58"/>
  <c r="I47" i="58"/>
  <c r="G44" i="61"/>
  <c r="I44" i="61"/>
  <c r="G31" i="55"/>
  <c r="I31" i="55"/>
  <c r="G19" i="61"/>
  <c r="I19" i="61"/>
  <c r="G46" i="57"/>
  <c r="I46" i="57"/>
  <c r="G19" i="53"/>
  <c r="I19" i="53"/>
  <c r="G35" i="60"/>
  <c r="I35" i="60"/>
  <c r="G14" i="57"/>
  <c r="I14" i="57"/>
  <c r="G31" i="53"/>
  <c r="I31" i="53"/>
  <c r="G27" i="1"/>
  <c r="I27" i="1"/>
  <c r="G52" i="61"/>
  <c r="I52" i="61"/>
  <c r="G33" i="1"/>
  <c r="I33" i="1"/>
  <c r="G45" i="1"/>
  <c r="I45" i="1"/>
  <c r="G46" i="1"/>
  <c r="I46" i="1"/>
  <c r="G56" i="61"/>
  <c r="I56" i="61"/>
  <c r="G17" i="61"/>
  <c r="I17" i="61"/>
  <c r="G21" i="57"/>
  <c r="I21" i="57"/>
  <c r="G12" i="54"/>
  <c r="I12" i="54"/>
  <c r="G30" i="52"/>
  <c r="I30" i="52"/>
  <c r="G13" i="52"/>
  <c r="I13" i="52"/>
  <c r="G38" i="61"/>
  <c r="I38" i="61"/>
  <c r="G33" i="60"/>
  <c r="I33" i="60"/>
  <c r="G41" i="57"/>
  <c r="I41" i="57"/>
  <c r="G40" i="57"/>
  <c r="I40" i="57"/>
  <c r="G23" i="58"/>
  <c r="I23" i="58"/>
  <c r="G25" i="56"/>
  <c r="I25" i="56"/>
  <c r="G42" i="1"/>
  <c r="I42" i="1"/>
  <c r="G29" i="59"/>
  <c r="I29" i="59"/>
  <c r="G46" i="54"/>
  <c r="I46" i="54"/>
  <c r="G38" i="58"/>
  <c r="I38" i="58"/>
  <c r="G55" i="55"/>
  <c r="I55" i="55"/>
  <c r="G53" i="53"/>
  <c r="I53" i="53"/>
  <c r="G31" i="1"/>
  <c r="I31" i="1"/>
  <c r="G48" i="52"/>
  <c r="I48" i="52"/>
  <c r="G21" i="53"/>
  <c r="I21" i="53"/>
  <c r="G28" i="53"/>
  <c r="I28" i="53"/>
  <c r="G28" i="52"/>
  <c r="I28" i="52"/>
  <c r="G16" i="57"/>
  <c r="I16" i="57"/>
  <c r="G9" i="54"/>
  <c r="I9" i="54"/>
  <c r="G8" i="1"/>
  <c r="I8" i="1"/>
  <c r="G21" i="59"/>
  <c r="I21" i="59"/>
  <c r="G28" i="61"/>
  <c r="I28" i="61"/>
  <c r="G22" i="61"/>
  <c r="I22" i="61"/>
  <c r="G32" i="60"/>
  <c r="I32" i="60"/>
  <c r="G31" i="57"/>
  <c r="I31" i="57"/>
  <c r="G51" i="55"/>
  <c r="I51" i="55"/>
  <c r="G45" i="53"/>
  <c r="I45" i="53"/>
  <c r="G35" i="56"/>
  <c r="I35" i="56"/>
  <c r="G44" i="1"/>
  <c r="I44" i="1"/>
  <c r="G12" i="1"/>
  <c r="I12" i="1"/>
  <c r="G33" i="61"/>
  <c r="I33" i="61"/>
  <c r="G30" i="60"/>
  <c r="I30" i="60"/>
  <c r="G50" i="60"/>
  <c r="I50" i="60"/>
  <c r="G26" i="54"/>
  <c r="I26" i="54"/>
  <c r="G40" i="58"/>
  <c r="I40" i="58"/>
  <c r="G11" i="55"/>
  <c r="I11" i="55"/>
  <c r="G30" i="61"/>
  <c r="I30" i="61"/>
  <c r="G56" i="55"/>
  <c r="I56" i="55"/>
  <c r="G36" i="1"/>
  <c r="I36" i="1"/>
  <c r="G37" i="1"/>
  <c r="I37" i="1"/>
  <c r="G55" i="52"/>
  <c r="I55" i="52"/>
  <c r="G38" i="59"/>
  <c r="I38" i="59"/>
  <c r="G37" i="57"/>
  <c r="I37" i="57"/>
  <c r="G26" i="57"/>
  <c r="I26" i="57"/>
  <c r="G45" i="57"/>
  <c r="I45" i="57"/>
  <c r="G28" i="58"/>
  <c r="I28" i="58"/>
  <c r="G40" i="55"/>
  <c r="I40" i="55"/>
  <c r="G25" i="55"/>
  <c r="I25" i="55"/>
  <c r="G37" i="55"/>
  <c r="I37" i="55"/>
  <c r="G22" i="52"/>
  <c r="I22" i="52"/>
  <c r="S54" i="60"/>
  <c r="G20" i="54"/>
  <c r="I20" i="54"/>
  <c r="G53" i="58"/>
  <c r="I53" i="58"/>
  <c r="G48" i="56"/>
  <c r="I48" i="56"/>
  <c r="G46" i="56"/>
  <c r="I46" i="56"/>
  <c r="G30" i="56"/>
  <c r="I30" i="56"/>
  <c r="G49" i="56"/>
  <c r="I49" i="56"/>
  <c r="G46" i="52"/>
  <c r="I46" i="52"/>
  <c r="G52" i="52"/>
  <c r="I52" i="52"/>
  <c r="G34" i="59"/>
  <c r="I34" i="59"/>
  <c r="G47" i="61"/>
  <c r="I47" i="61"/>
  <c r="G24" i="54"/>
  <c r="I24" i="54"/>
  <c r="G18" i="58"/>
  <c r="I18" i="58"/>
  <c r="G18" i="55"/>
  <c r="I18" i="55"/>
  <c r="G48" i="55"/>
  <c r="I48" i="55"/>
  <c r="G55" i="57"/>
  <c r="I55" i="57"/>
  <c r="G36" i="54"/>
  <c r="I36" i="54"/>
  <c r="G40" i="1"/>
  <c r="I40" i="1"/>
  <c r="G15" i="1"/>
  <c r="I15" i="1"/>
  <c r="G21" i="1"/>
  <c r="I21" i="1"/>
  <c r="G54" i="1"/>
  <c r="I54" i="1"/>
  <c r="G17" i="1"/>
  <c r="I17" i="1"/>
  <c r="G53" i="52"/>
  <c r="I53" i="52"/>
  <c r="G40" i="52"/>
  <c r="I40" i="52"/>
  <c r="G51" i="59"/>
  <c r="I51" i="59"/>
  <c r="G30" i="54"/>
  <c r="I30" i="54"/>
  <c r="G26" i="59"/>
  <c r="I26" i="59"/>
  <c r="S42" i="59"/>
  <c r="G48" i="53"/>
  <c r="I48" i="53"/>
  <c r="G48" i="57"/>
  <c r="I48" i="57"/>
  <c r="G55" i="54"/>
  <c r="I55" i="54"/>
  <c r="G54" i="58"/>
  <c r="I54" i="58"/>
  <c r="G55" i="56"/>
  <c r="I55" i="56"/>
  <c r="G36" i="60"/>
  <c r="I36" i="60"/>
  <c r="G52" i="60"/>
  <c r="I52" i="60"/>
  <c r="G39" i="60"/>
  <c r="I39" i="60"/>
  <c r="G36" i="52"/>
  <c r="I36" i="52"/>
  <c r="G47" i="1"/>
  <c r="I47" i="1"/>
  <c r="G37" i="54"/>
  <c r="I37" i="54"/>
  <c r="G37" i="53"/>
  <c r="I37" i="53"/>
  <c r="G52" i="53"/>
  <c r="I52" i="53"/>
  <c r="G43" i="56"/>
  <c r="I43" i="56"/>
  <c r="G27" i="52"/>
  <c r="I27" i="52"/>
  <c r="G47" i="59"/>
  <c r="I47" i="59"/>
  <c r="G25" i="59"/>
  <c r="I25" i="59"/>
  <c r="G55" i="61"/>
  <c r="I55" i="61"/>
  <c r="G32" i="61"/>
  <c r="I32" i="61"/>
  <c r="G35" i="61"/>
  <c r="I35" i="61"/>
  <c r="G45" i="60"/>
  <c r="I45" i="60"/>
  <c r="G38" i="54"/>
  <c r="I38" i="54"/>
  <c r="G36" i="58"/>
  <c r="I36" i="58"/>
  <c r="G27" i="58"/>
  <c r="I27" i="58"/>
  <c r="S51" i="55"/>
  <c r="G56" i="53"/>
  <c r="I56" i="53"/>
  <c r="G44" i="53"/>
  <c r="I44" i="53"/>
  <c r="G34" i="56"/>
  <c r="I34" i="56"/>
  <c r="G22" i="56"/>
  <c r="I22" i="56"/>
  <c r="G38" i="1"/>
  <c r="I38" i="1"/>
  <c r="G47" i="52"/>
  <c r="I47" i="52"/>
  <c r="G11" i="52"/>
  <c r="I11" i="52"/>
  <c r="G15" i="59"/>
  <c r="I15" i="59"/>
  <c r="G39" i="59"/>
  <c r="I39" i="59"/>
  <c r="G40" i="61"/>
  <c r="I40" i="61"/>
  <c r="G25" i="60"/>
  <c r="I25" i="60"/>
  <c r="G27" i="57"/>
  <c r="I27" i="57"/>
  <c r="G35" i="57"/>
  <c r="I35" i="57"/>
  <c r="G49" i="57"/>
  <c r="I49" i="57"/>
  <c r="G47" i="57"/>
  <c r="I47" i="57"/>
  <c r="G39" i="54"/>
  <c r="I39" i="54"/>
  <c r="G48" i="58"/>
  <c r="I48" i="58"/>
  <c r="G44" i="55"/>
  <c r="I44" i="55"/>
  <c r="G19" i="55"/>
  <c r="I19" i="55"/>
  <c r="G7" i="1"/>
  <c r="I7" i="1"/>
  <c r="G39" i="61"/>
  <c r="I39" i="61"/>
  <c r="G41" i="61"/>
  <c r="I41" i="61"/>
  <c r="G14" i="54"/>
  <c r="I14" i="54"/>
  <c r="G12" i="56"/>
  <c r="I12" i="56"/>
  <c r="G24" i="56"/>
  <c r="I24" i="56"/>
  <c r="G14" i="58"/>
  <c r="I14" i="58"/>
  <c r="G50" i="53"/>
  <c r="I50" i="53"/>
  <c r="G42" i="53"/>
  <c r="I42" i="53"/>
  <c r="G16" i="53"/>
  <c r="I16" i="53"/>
  <c r="G40" i="56"/>
  <c r="I40" i="56"/>
  <c r="G36" i="56"/>
  <c r="I36" i="56"/>
  <c r="G50" i="1"/>
  <c r="I50" i="1"/>
  <c r="G24" i="59"/>
  <c r="I24" i="59"/>
  <c r="G48" i="59"/>
  <c r="I48" i="59"/>
  <c r="G19" i="60"/>
  <c r="I19" i="60"/>
  <c r="G12" i="57"/>
  <c r="I12" i="57"/>
  <c r="G22" i="57"/>
  <c r="I22" i="57"/>
  <c r="G44" i="54"/>
  <c r="I44" i="54"/>
  <c r="G33" i="54"/>
  <c r="I33" i="54"/>
  <c r="G49" i="54"/>
  <c r="I49" i="54"/>
  <c r="G26" i="58"/>
  <c r="I26" i="58"/>
  <c r="G45" i="55"/>
  <c r="I45" i="55"/>
  <c r="G41" i="55"/>
  <c r="I41" i="55"/>
  <c r="G28" i="55"/>
  <c r="I28" i="55"/>
  <c r="G32" i="53"/>
  <c r="I32" i="53"/>
  <c r="G56" i="1"/>
  <c r="I56" i="1"/>
  <c r="G15" i="52"/>
  <c r="I15" i="52"/>
  <c r="G38" i="60"/>
  <c r="I38" i="60"/>
  <c r="G49" i="60"/>
  <c r="I49" i="60"/>
  <c r="G11" i="54"/>
  <c r="I11" i="54"/>
  <c r="G19" i="58"/>
  <c r="I19" i="58"/>
  <c r="G17" i="58"/>
  <c r="I17" i="58"/>
  <c r="G16" i="56"/>
  <c r="I16" i="56"/>
  <c r="G18" i="1"/>
  <c r="I18" i="1"/>
  <c r="G25" i="1"/>
  <c r="I25" i="1"/>
  <c r="G48" i="1"/>
  <c r="I48" i="1"/>
  <c r="G49" i="61"/>
  <c r="I49" i="61"/>
  <c r="G25" i="61"/>
  <c r="I25" i="61"/>
  <c r="G29" i="60"/>
  <c r="I29" i="60"/>
  <c r="G45" i="54"/>
  <c r="I45" i="54"/>
  <c r="G54" i="54"/>
  <c r="I54" i="54"/>
  <c r="G24" i="53"/>
  <c r="I24" i="53"/>
  <c r="G8" i="52"/>
  <c r="I8" i="52"/>
  <c r="G19" i="59"/>
  <c r="I19" i="59"/>
  <c r="G53" i="59"/>
  <c r="I53" i="59"/>
  <c r="G9" i="52"/>
  <c r="I9" i="52"/>
  <c r="G37" i="61"/>
  <c r="I37" i="61"/>
  <c r="G43" i="61"/>
  <c r="I43" i="61"/>
  <c r="G31" i="61"/>
  <c r="I31" i="61"/>
  <c r="G36" i="61"/>
  <c r="I36" i="61"/>
  <c r="J13" i="54"/>
  <c r="P13" i="54"/>
  <c r="G13" i="54"/>
  <c r="I13" i="54"/>
  <c r="J37" i="58"/>
  <c r="P37" i="58"/>
  <c r="G37" i="58"/>
  <c r="I37" i="58"/>
  <c r="G24" i="58"/>
  <c r="I24" i="58"/>
  <c r="J33" i="58"/>
  <c r="P33" i="58"/>
  <c r="G33" i="58"/>
  <c r="I33" i="58"/>
  <c r="G41" i="58"/>
  <c r="I41" i="58"/>
  <c r="G23" i="55"/>
  <c r="I23" i="55"/>
  <c r="J13" i="55"/>
  <c r="P13" i="55"/>
  <c r="G13" i="55"/>
  <c r="I13" i="55"/>
  <c r="G29" i="61"/>
  <c r="I29" i="61"/>
  <c r="J16" i="60"/>
  <c r="P16" i="60"/>
  <c r="G16" i="60"/>
  <c r="I16" i="60"/>
  <c r="J28" i="54"/>
  <c r="P28" i="54"/>
  <c r="G28" i="54"/>
  <c r="I28" i="54"/>
  <c r="J10" i="54"/>
  <c r="P10" i="54"/>
  <c r="G10" i="54"/>
  <c r="I10" i="54"/>
  <c r="J32" i="1"/>
  <c r="G32" i="1"/>
  <c r="I32" i="1"/>
  <c r="J51" i="52"/>
  <c r="P51" i="52"/>
  <c r="G51" i="52"/>
  <c r="I51" i="52"/>
  <c r="J33" i="52"/>
  <c r="P33" i="52"/>
  <c r="G33" i="52"/>
  <c r="I33" i="52"/>
  <c r="J51" i="61"/>
  <c r="P51" i="61"/>
  <c r="G51" i="61"/>
  <c r="I51" i="61"/>
  <c r="J37" i="60"/>
  <c r="P37" i="60"/>
  <c r="G37" i="60"/>
  <c r="I37" i="60"/>
  <c r="J54" i="57"/>
  <c r="P54" i="57"/>
  <c r="G54" i="57"/>
  <c r="I54" i="57"/>
  <c r="J51" i="54"/>
  <c r="P51" i="54"/>
  <c r="G51" i="54"/>
  <c r="I51" i="54"/>
  <c r="J32" i="54"/>
  <c r="P32" i="54"/>
  <c r="G32" i="54"/>
  <c r="I32" i="54"/>
  <c r="J35" i="58"/>
  <c r="P35" i="58"/>
  <c r="G35" i="58"/>
  <c r="I35" i="58"/>
  <c r="J21" i="58"/>
  <c r="P21" i="58"/>
  <c r="G21" i="58"/>
  <c r="I21" i="58"/>
  <c r="J26" i="1"/>
  <c r="G26" i="1"/>
  <c r="I26" i="1"/>
  <c r="J16" i="61"/>
  <c r="P16" i="61"/>
  <c r="G16" i="61"/>
  <c r="I16" i="61"/>
  <c r="J56" i="60"/>
  <c r="P56" i="60"/>
  <c r="S56" i="60"/>
  <c r="G56" i="60"/>
  <c r="I56" i="60"/>
  <c r="J31" i="58"/>
  <c r="P31" i="58"/>
  <c r="G31" i="58"/>
  <c r="I31" i="58"/>
  <c r="J51" i="58"/>
  <c r="P51" i="58"/>
  <c r="G51" i="58"/>
  <c r="I51" i="58"/>
  <c r="E9" i="55"/>
  <c r="F9" i="55"/>
  <c r="J9" i="55"/>
  <c r="P9" i="55"/>
  <c r="J42" i="61"/>
  <c r="P42" i="61"/>
  <c r="G42" i="61"/>
  <c r="I42" i="61"/>
  <c r="J49" i="1"/>
  <c r="G49" i="1"/>
  <c r="I49" i="1"/>
  <c r="J39" i="52"/>
  <c r="P39" i="52"/>
  <c r="G39" i="52"/>
  <c r="I39" i="52"/>
  <c r="J37" i="59"/>
  <c r="P37" i="59"/>
  <c r="G37" i="59"/>
  <c r="I37" i="59"/>
  <c r="J15" i="60"/>
  <c r="P15" i="60"/>
  <c r="G15" i="60"/>
  <c r="I15" i="60"/>
  <c r="J44" i="57"/>
  <c r="P44" i="57"/>
  <c r="G44" i="57"/>
  <c r="I44" i="57"/>
  <c r="J30" i="58"/>
  <c r="P30" i="58"/>
  <c r="G30" i="58"/>
  <c r="I30" i="58"/>
  <c r="J53" i="61"/>
  <c r="P53" i="61"/>
  <c r="G53" i="61"/>
  <c r="I53" i="61"/>
  <c r="E12" i="59"/>
  <c r="F12" i="59"/>
  <c r="J12" i="59"/>
  <c r="G21" i="54"/>
  <c r="I21" i="54"/>
  <c r="G29" i="54"/>
  <c r="I29" i="54"/>
  <c r="G40" i="54"/>
  <c r="I40" i="54"/>
  <c r="G20" i="58"/>
  <c r="I20" i="58"/>
  <c r="J55" i="58"/>
  <c r="P55" i="58"/>
  <c r="G55" i="58"/>
  <c r="I55" i="58"/>
  <c r="J50" i="58"/>
  <c r="P50" i="58"/>
  <c r="G50" i="58"/>
  <c r="I50" i="58"/>
  <c r="E9" i="56"/>
  <c r="F9" i="56"/>
  <c r="J9" i="56"/>
  <c r="J29" i="55"/>
  <c r="P29" i="55"/>
  <c r="G29" i="55"/>
  <c r="I29" i="55"/>
  <c r="G32" i="55"/>
  <c r="I32" i="55"/>
  <c r="G53" i="55"/>
  <c r="I53" i="55"/>
  <c r="G21" i="55"/>
  <c r="I21" i="55"/>
  <c r="G32" i="56"/>
  <c r="I32" i="56"/>
  <c r="J34" i="61"/>
  <c r="P34" i="61"/>
  <c r="G34" i="61"/>
  <c r="I34" i="61"/>
  <c r="G21" i="61"/>
  <c r="I21" i="61"/>
  <c r="J31" i="54"/>
  <c r="P31" i="54"/>
  <c r="G31" i="54"/>
  <c r="I31" i="54"/>
  <c r="J41" i="54"/>
  <c r="P41" i="54"/>
  <c r="G41" i="54"/>
  <c r="I41" i="54"/>
  <c r="J34" i="1"/>
  <c r="G34" i="1"/>
  <c r="I34" i="1"/>
  <c r="J7" i="52"/>
  <c r="P7" i="52"/>
  <c r="G7" i="52"/>
  <c r="I7" i="52"/>
  <c r="J14" i="52"/>
  <c r="P14" i="52"/>
  <c r="G14" i="52"/>
  <c r="I14" i="52"/>
  <c r="J18" i="59"/>
  <c r="P18" i="59"/>
  <c r="G18" i="59"/>
  <c r="I18" i="59"/>
  <c r="J52" i="59"/>
  <c r="P52" i="59"/>
  <c r="G52" i="59"/>
  <c r="I52" i="59"/>
  <c r="J48" i="61"/>
  <c r="P48" i="61"/>
  <c r="G48" i="61"/>
  <c r="I48" i="61"/>
  <c r="J46" i="61"/>
  <c r="P46" i="61"/>
  <c r="G46" i="61"/>
  <c r="I46" i="61"/>
  <c r="J22" i="60"/>
  <c r="P22" i="60"/>
  <c r="G22" i="60"/>
  <c r="I22" i="60"/>
  <c r="J23" i="57"/>
  <c r="P23" i="57"/>
  <c r="G23" i="57"/>
  <c r="I23" i="57"/>
  <c r="J35" i="54"/>
  <c r="P35" i="54"/>
  <c r="G35" i="54"/>
  <c r="I35" i="54"/>
  <c r="J15" i="54"/>
  <c r="P15" i="54"/>
  <c r="G15" i="54"/>
  <c r="I15" i="54"/>
  <c r="J34" i="58"/>
  <c r="P34" i="58"/>
  <c r="G34" i="58"/>
  <c r="I34" i="58"/>
  <c r="J38" i="56"/>
  <c r="P38" i="56"/>
  <c r="G38" i="56"/>
  <c r="I38" i="56"/>
  <c r="J51" i="1"/>
  <c r="G51" i="1"/>
  <c r="I51" i="1"/>
  <c r="J54" i="52"/>
  <c r="P54" i="52"/>
  <c r="G54" i="52"/>
  <c r="I54" i="52"/>
  <c r="J48" i="60"/>
  <c r="P48" i="60"/>
  <c r="G48" i="60"/>
  <c r="I48" i="60"/>
  <c r="J26" i="60"/>
  <c r="P26" i="60"/>
  <c r="G26" i="60"/>
  <c r="I26" i="60"/>
  <c r="J54" i="55"/>
  <c r="P54" i="55"/>
  <c r="G54" i="55"/>
  <c r="I54" i="55"/>
  <c r="J16" i="54"/>
  <c r="P16" i="54"/>
  <c r="G16" i="54"/>
  <c r="I16" i="54"/>
  <c r="J24" i="55"/>
  <c r="P24" i="55"/>
  <c r="G24" i="55"/>
  <c r="I24" i="55"/>
  <c r="E5" i="1"/>
  <c r="F5" i="1"/>
  <c r="J5" i="1"/>
  <c r="J18" i="60"/>
  <c r="P18" i="60"/>
  <c r="G18" i="60"/>
  <c r="I18" i="60"/>
  <c r="J43" i="54"/>
  <c r="P43" i="54"/>
  <c r="G43" i="54"/>
  <c r="I43" i="54"/>
  <c r="J50" i="52"/>
  <c r="P50" i="52"/>
  <c r="G50" i="52"/>
  <c r="I50" i="52"/>
  <c r="J32" i="59"/>
  <c r="P32" i="59"/>
  <c r="G32" i="59"/>
  <c r="I32" i="59"/>
  <c r="J27" i="61"/>
  <c r="P27" i="61"/>
  <c r="G27" i="61"/>
  <c r="I27" i="61"/>
  <c r="J17" i="60"/>
  <c r="P17" i="60"/>
  <c r="G17" i="60"/>
  <c r="I17" i="60"/>
  <c r="J28" i="57"/>
  <c r="P28" i="57"/>
  <c r="G28" i="57"/>
  <c r="I28" i="57"/>
  <c r="J44" i="58"/>
  <c r="P44" i="58"/>
  <c r="S44" i="58"/>
  <c r="G44" i="58"/>
  <c r="I44" i="58"/>
  <c r="G23" i="54"/>
  <c r="I23" i="54"/>
  <c r="J47" i="54"/>
  <c r="P47" i="54"/>
  <c r="G47" i="54"/>
  <c r="I47" i="54"/>
  <c r="J52" i="58"/>
  <c r="P52" i="58"/>
  <c r="G52" i="58"/>
  <c r="I52" i="58"/>
  <c r="G39" i="58"/>
  <c r="I39" i="58"/>
  <c r="J25" i="58"/>
  <c r="P25" i="58"/>
  <c r="G25" i="58"/>
  <c r="I25" i="58"/>
  <c r="J38" i="55"/>
  <c r="P38" i="55"/>
  <c r="G38" i="55"/>
  <c r="I38" i="55"/>
  <c r="G39" i="55"/>
  <c r="I39" i="55"/>
  <c r="G35" i="53"/>
  <c r="I35" i="53"/>
  <c r="G49" i="53"/>
  <c r="I49" i="53"/>
  <c r="G34" i="53"/>
  <c r="I34" i="53"/>
  <c r="G13" i="53"/>
  <c r="I13" i="53"/>
  <c r="G45" i="56"/>
  <c r="I45" i="56"/>
  <c r="G54" i="56"/>
  <c r="I54" i="56"/>
  <c r="G39" i="1"/>
  <c r="I39" i="1"/>
  <c r="G41" i="1"/>
  <c r="I41" i="1"/>
  <c r="G16" i="1"/>
  <c r="I16" i="1"/>
  <c r="G30" i="1"/>
  <c r="I30" i="1"/>
  <c r="G23" i="1"/>
  <c r="I23" i="1"/>
  <c r="G52" i="1"/>
  <c r="I52" i="1"/>
  <c r="G10" i="52"/>
  <c r="I10" i="52"/>
  <c r="G43" i="52"/>
  <c r="I43" i="52"/>
  <c r="G24" i="52"/>
  <c r="I24" i="52"/>
  <c r="G42" i="59"/>
  <c r="I42" i="59"/>
  <c r="G16" i="59"/>
  <c r="I16" i="59"/>
  <c r="G30" i="59"/>
  <c r="I30" i="59"/>
  <c r="G33" i="59"/>
  <c r="I33" i="59"/>
  <c r="J23" i="61"/>
  <c r="P23" i="61"/>
  <c r="G23" i="61"/>
  <c r="I23" i="61"/>
  <c r="J18" i="61"/>
  <c r="P18" i="61"/>
  <c r="G18" i="61"/>
  <c r="I18" i="61"/>
  <c r="J42" i="60"/>
  <c r="P42" i="60"/>
  <c r="G42" i="60"/>
  <c r="I42" i="60"/>
  <c r="J48" i="54"/>
  <c r="P48" i="54"/>
  <c r="G48" i="54"/>
  <c r="I48" i="54"/>
  <c r="J26" i="56"/>
  <c r="P26" i="56"/>
  <c r="G26" i="56"/>
  <c r="I26" i="56"/>
  <c r="J37" i="56"/>
  <c r="P37" i="56"/>
  <c r="G37" i="56"/>
  <c r="I37" i="56"/>
  <c r="J10" i="1"/>
  <c r="G10" i="1"/>
  <c r="I10" i="1"/>
  <c r="J21" i="52"/>
  <c r="P21" i="52"/>
  <c r="G21" i="52"/>
  <c r="I21" i="52"/>
  <c r="J25" i="52"/>
  <c r="P25" i="52"/>
  <c r="G25" i="52"/>
  <c r="I25" i="52"/>
  <c r="J54" i="59"/>
  <c r="P54" i="59"/>
  <c r="G54" i="59"/>
  <c r="I54" i="59"/>
  <c r="J46" i="59"/>
  <c r="P46" i="59"/>
  <c r="G46" i="59"/>
  <c r="I46" i="59"/>
  <c r="J50" i="61"/>
  <c r="P50" i="61"/>
  <c r="G50" i="61"/>
  <c r="I50" i="61"/>
  <c r="J40" i="60"/>
  <c r="P40" i="60"/>
  <c r="G40" i="60"/>
  <c r="I40" i="60"/>
  <c r="J18" i="54"/>
  <c r="P18" i="54"/>
  <c r="G18" i="54"/>
  <c r="I18" i="54"/>
  <c r="J53" i="54"/>
  <c r="P53" i="54"/>
  <c r="G53" i="54"/>
  <c r="I53" i="54"/>
  <c r="E8" i="54"/>
  <c r="F8" i="54"/>
  <c r="J8" i="54"/>
  <c r="P8" i="54"/>
  <c r="J16" i="58"/>
  <c r="P16" i="58"/>
  <c r="G16" i="58"/>
  <c r="I16" i="58"/>
  <c r="J14" i="1"/>
  <c r="G14" i="1"/>
  <c r="I14" i="1"/>
  <c r="E13" i="60"/>
  <c r="F13" i="60"/>
  <c r="J13" i="60"/>
  <c r="G13" i="60"/>
  <c r="I13" i="60"/>
  <c r="J54" i="61"/>
  <c r="P54" i="61"/>
  <c r="G54" i="61"/>
  <c r="I54" i="61"/>
  <c r="J24" i="61"/>
  <c r="P24" i="61"/>
  <c r="G24" i="61"/>
  <c r="I24" i="61"/>
  <c r="J26" i="61"/>
  <c r="P26" i="61"/>
  <c r="G26" i="61"/>
  <c r="I26" i="61"/>
  <c r="E14" i="60"/>
  <c r="F14" i="60"/>
  <c r="J14" i="60"/>
  <c r="P14" i="60"/>
  <c r="J20" i="60"/>
  <c r="P20" i="60"/>
  <c r="G20" i="60"/>
  <c r="I20" i="60"/>
  <c r="J17" i="57"/>
  <c r="P17" i="57"/>
  <c r="G17" i="57"/>
  <c r="I17" i="57"/>
  <c r="J20" i="57"/>
  <c r="P20" i="57"/>
  <c r="G20" i="57"/>
  <c r="I20" i="57"/>
  <c r="E11" i="58"/>
  <c r="F11" i="58"/>
  <c r="J11" i="58"/>
  <c r="E13" i="59"/>
  <c r="F13" i="59"/>
  <c r="J13" i="59"/>
  <c r="P13" i="59"/>
  <c r="E12" i="58"/>
  <c r="F12" i="58"/>
  <c r="J12" i="58"/>
  <c r="P12" i="58"/>
  <c r="G33" i="53"/>
  <c r="I33" i="53"/>
  <c r="E5" i="52"/>
  <c r="F5" i="52"/>
  <c r="J5" i="52"/>
  <c r="G46" i="60"/>
  <c r="I46" i="60"/>
  <c r="G24" i="60"/>
  <c r="I24" i="60"/>
  <c r="G31" i="60"/>
  <c r="I31" i="60"/>
  <c r="G51" i="60"/>
  <c r="I51" i="60"/>
  <c r="G43" i="57"/>
  <c r="I43" i="57"/>
  <c r="G32" i="57"/>
  <c r="I32" i="57"/>
  <c r="G50" i="57"/>
  <c r="I50" i="57"/>
  <c r="G53" i="57"/>
  <c r="I53" i="57"/>
  <c r="G34" i="57"/>
  <c r="I34" i="57"/>
  <c r="G36" i="57"/>
  <c r="I36" i="57"/>
  <c r="G10" i="55"/>
  <c r="I10" i="55"/>
  <c r="G29" i="57"/>
  <c r="I29" i="57"/>
  <c r="G22" i="58"/>
  <c r="I22" i="58"/>
  <c r="G15" i="58"/>
  <c r="I15" i="58"/>
  <c r="G45" i="58"/>
  <c r="I45" i="58"/>
  <c r="G13" i="58"/>
  <c r="I13" i="58"/>
  <c r="G22" i="55"/>
  <c r="I22" i="55"/>
  <c r="G16" i="55"/>
  <c r="I16" i="55"/>
  <c r="G14" i="55"/>
  <c r="I14" i="55"/>
  <c r="G12" i="55"/>
  <c r="I12" i="55"/>
  <c r="G47" i="55"/>
  <c r="I47" i="55"/>
  <c r="G25" i="53"/>
  <c r="I25" i="53"/>
  <c r="G23" i="53"/>
  <c r="I23" i="53"/>
  <c r="G29" i="53"/>
  <c r="I29" i="53"/>
  <c r="G9" i="53"/>
  <c r="I9" i="53"/>
  <c r="G22" i="53"/>
  <c r="I22" i="53"/>
  <c r="G11" i="53"/>
  <c r="I11" i="53"/>
  <c r="G23" i="56"/>
  <c r="I23" i="56"/>
  <c r="G14" i="56"/>
  <c r="I14" i="56"/>
  <c r="G44" i="56"/>
  <c r="I44" i="56"/>
  <c r="G31" i="56"/>
  <c r="I31" i="56"/>
  <c r="G29" i="56"/>
  <c r="I29" i="56"/>
  <c r="G17" i="56"/>
  <c r="I17" i="56"/>
  <c r="G28" i="56"/>
  <c r="I28" i="56"/>
  <c r="G13" i="1"/>
  <c r="I13" i="1"/>
  <c r="G19" i="52"/>
  <c r="I19" i="52"/>
  <c r="E11" i="57"/>
  <c r="F11" i="57"/>
  <c r="J11" i="57"/>
  <c r="P11" i="57"/>
  <c r="G52" i="54"/>
  <c r="I52" i="54"/>
  <c r="G19" i="54"/>
  <c r="I19" i="54"/>
  <c r="G33" i="55"/>
  <c r="I33" i="55"/>
  <c r="G52" i="55"/>
  <c r="I52" i="55"/>
  <c r="G46" i="55"/>
  <c r="I46" i="55"/>
  <c r="G42" i="55"/>
  <c r="I42" i="55"/>
  <c r="G30" i="55"/>
  <c r="I30" i="55"/>
  <c r="G15" i="55"/>
  <c r="I15" i="55"/>
  <c r="S48" i="55"/>
  <c r="E7" i="53"/>
  <c r="F7" i="53"/>
  <c r="J7" i="53"/>
  <c r="P7" i="53"/>
  <c r="G8" i="53"/>
  <c r="I8" i="53"/>
  <c r="G38" i="53"/>
  <c r="I38" i="53"/>
  <c r="G18" i="53"/>
  <c r="I18" i="53"/>
  <c r="G27" i="53"/>
  <c r="I27" i="53"/>
  <c r="G17" i="53"/>
  <c r="I17" i="53"/>
  <c r="G39" i="53"/>
  <c r="I39" i="53"/>
  <c r="G42" i="56"/>
  <c r="I42" i="56"/>
  <c r="G11" i="56"/>
  <c r="I11" i="56"/>
  <c r="G19" i="56"/>
  <c r="I19" i="56"/>
  <c r="G28" i="1"/>
  <c r="I28" i="1"/>
  <c r="G6" i="1"/>
  <c r="I6" i="1"/>
  <c r="G20" i="1"/>
  <c r="I20" i="1"/>
  <c r="G9" i="1"/>
  <c r="I9" i="1"/>
  <c r="G44" i="52"/>
  <c r="I44" i="52"/>
  <c r="G32" i="52"/>
  <c r="I32" i="52"/>
  <c r="G34" i="52"/>
  <c r="I34" i="52"/>
  <c r="G18" i="52"/>
  <c r="I18" i="52"/>
  <c r="G56" i="52"/>
  <c r="I56" i="52"/>
  <c r="G29" i="52"/>
  <c r="I29" i="52"/>
  <c r="E6" i="53"/>
  <c r="F6" i="53"/>
  <c r="J6" i="53"/>
  <c r="G45" i="52"/>
  <c r="I45" i="52"/>
  <c r="G36" i="59"/>
  <c r="I36" i="59"/>
  <c r="G27" i="59"/>
  <c r="I27" i="59"/>
  <c r="G55" i="59"/>
  <c r="I55" i="59"/>
  <c r="G41" i="59"/>
  <c r="I41" i="59"/>
  <c r="G35" i="59"/>
  <c r="I35" i="59"/>
  <c r="G45" i="59"/>
  <c r="I45" i="59"/>
  <c r="G47" i="60"/>
  <c r="I47" i="60"/>
  <c r="G15" i="57"/>
  <c r="I15" i="57"/>
  <c r="G34" i="54"/>
  <c r="I34" i="54"/>
  <c r="G17" i="54"/>
  <c r="I17" i="54"/>
  <c r="G22" i="54"/>
  <c r="I22" i="54"/>
  <c r="G25" i="54"/>
  <c r="I25" i="54"/>
  <c r="G56" i="54"/>
  <c r="I56" i="54"/>
  <c r="G42" i="54"/>
  <c r="I42" i="54"/>
  <c r="G32" i="58"/>
  <c r="I32" i="58"/>
  <c r="G46" i="58"/>
  <c r="I46" i="58"/>
  <c r="G42" i="58"/>
  <c r="I42" i="58"/>
  <c r="G43" i="58"/>
  <c r="I43" i="58"/>
  <c r="G49" i="58"/>
  <c r="I49" i="58"/>
  <c r="G35" i="55"/>
  <c r="I35" i="55"/>
  <c r="G49" i="55"/>
  <c r="I49" i="55"/>
  <c r="G26" i="55"/>
  <c r="I26" i="55"/>
  <c r="G50" i="55"/>
  <c r="I50" i="55"/>
  <c r="G20" i="55"/>
  <c r="I20" i="55"/>
  <c r="G43" i="55"/>
  <c r="I43" i="55"/>
  <c r="G34" i="55"/>
  <c r="I34" i="55"/>
  <c r="G17" i="55"/>
  <c r="I17" i="55"/>
  <c r="G27" i="55"/>
  <c r="I27" i="55"/>
  <c r="G20" i="53"/>
  <c r="I20" i="53"/>
  <c r="G26" i="53"/>
  <c r="I26" i="53"/>
  <c r="G54" i="53"/>
  <c r="I54" i="53"/>
  <c r="G30" i="53"/>
  <c r="I30" i="53"/>
  <c r="G14" i="53"/>
  <c r="I14" i="53"/>
  <c r="G51" i="56"/>
  <c r="I51" i="56"/>
  <c r="G21" i="56"/>
  <c r="I21" i="56"/>
  <c r="G20" i="56"/>
  <c r="I20" i="56"/>
  <c r="E10" i="56"/>
  <c r="F10" i="56"/>
  <c r="J10" i="56"/>
  <c r="P10" i="56"/>
  <c r="G27" i="56"/>
  <c r="I27" i="56"/>
  <c r="G18" i="56"/>
  <c r="I18" i="56"/>
  <c r="G53" i="56"/>
  <c r="I53" i="56"/>
  <c r="G35" i="1"/>
  <c r="I35" i="1"/>
  <c r="G49" i="52"/>
  <c r="I49" i="52"/>
  <c r="G44" i="59"/>
  <c r="I44" i="59"/>
  <c r="G20" i="59"/>
  <c r="I20" i="59"/>
  <c r="G49" i="59"/>
  <c r="I49" i="59"/>
  <c r="G22" i="59"/>
  <c r="I22" i="59"/>
  <c r="G28" i="59"/>
  <c r="I28" i="59"/>
  <c r="G50" i="59"/>
  <c r="I50" i="59"/>
  <c r="G55" i="60"/>
  <c r="I55" i="60"/>
  <c r="G34" i="60"/>
  <c r="I34" i="60"/>
  <c r="G53" i="60"/>
  <c r="I53" i="60"/>
  <c r="G24" i="57"/>
  <c r="I24" i="57"/>
  <c r="G56" i="57"/>
  <c r="I56" i="57"/>
  <c r="E8" i="55"/>
  <c r="F8" i="55"/>
  <c r="J8" i="55"/>
  <c r="E7" i="54"/>
  <c r="F7" i="54"/>
  <c r="J7" i="54"/>
  <c r="E6" i="52"/>
  <c r="F6" i="52"/>
  <c r="J6" i="52"/>
  <c r="P6" i="52"/>
  <c r="E14" i="61"/>
  <c r="F14" i="61"/>
  <c r="J14" i="61"/>
  <c r="E10" i="57"/>
  <c r="F10" i="57"/>
  <c r="J10" i="57"/>
  <c r="S14" i="57"/>
  <c r="G46" i="53"/>
  <c r="I46" i="53"/>
  <c r="G41" i="53"/>
  <c r="I41" i="53"/>
  <c r="G10" i="53"/>
  <c r="I10" i="53"/>
  <c r="G51" i="53"/>
  <c r="I51" i="53"/>
  <c r="G12" i="53"/>
  <c r="I12" i="53"/>
  <c r="G15" i="53"/>
  <c r="I15" i="53"/>
  <c r="G52" i="56"/>
  <c r="I52" i="56"/>
  <c r="G33" i="56"/>
  <c r="I33" i="56"/>
  <c r="G56" i="56"/>
  <c r="I56" i="56"/>
  <c r="G39" i="56"/>
  <c r="I39" i="56"/>
  <c r="G41" i="56"/>
  <c r="I41" i="56"/>
  <c r="G13" i="56"/>
  <c r="I13" i="56"/>
  <c r="G55" i="1"/>
  <c r="I55" i="1"/>
  <c r="G35" i="52"/>
  <c r="I35" i="52"/>
  <c r="G38" i="52"/>
  <c r="I38" i="52"/>
  <c r="G31" i="59"/>
  <c r="I31" i="59"/>
  <c r="G56" i="59"/>
  <c r="I56" i="59"/>
  <c r="G23" i="59"/>
  <c r="I23" i="59"/>
  <c r="G40" i="59"/>
  <c r="I40" i="59"/>
  <c r="G17" i="59"/>
  <c r="I17" i="59"/>
  <c r="G20" i="61"/>
  <c r="I20" i="61"/>
  <c r="G41" i="60"/>
  <c r="I41" i="60"/>
  <c r="G21" i="60"/>
  <c r="I21" i="60"/>
  <c r="G54" i="60"/>
  <c r="I54" i="60"/>
  <c r="G27" i="60"/>
  <c r="I27" i="60"/>
  <c r="G28" i="60"/>
  <c r="I28" i="60"/>
  <c r="G23" i="60"/>
  <c r="I23" i="60"/>
  <c r="G30" i="57"/>
  <c r="I30" i="57"/>
  <c r="G42" i="57"/>
  <c r="I42" i="57"/>
  <c r="G38" i="57"/>
  <c r="I38" i="57"/>
  <c r="G25" i="57"/>
  <c r="I25" i="57"/>
  <c r="G52" i="57"/>
  <c r="I52" i="57"/>
  <c r="G12" i="58"/>
  <c r="G11" i="57"/>
  <c r="Q11" i="58"/>
  <c r="S11" i="58"/>
  <c r="G6" i="52"/>
  <c r="Q6" i="53"/>
  <c r="S6" i="53"/>
  <c r="G11" i="58"/>
  <c r="I11" i="58"/>
  <c r="G12" i="59"/>
  <c r="I12" i="59"/>
  <c r="G10" i="56"/>
  <c r="I10" i="56"/>
  <c r="G7" i="53"/>
  <c r="I7" i="53"/>
  <c r="G8" i="54"/>
  <c r="I8" i="54"/>
  <c r="G8" i="55"/>
  <c r="I8" i="55"/>
  <c r="G5" i="1"/>
  <c r="Q5" i="52"/>
  <c r="S5" i="52"/>
  <c r="G10" i="57"/>
  <c r="I10" i="57"/>
  <c r="G14" i="61"/>
  <c r="I14" i="61"/>
  <c r="G5" i="52"/>
  <c r="I5" i="52"/>
  <c r="G13" i="59"/>
  <c r="G14" i="60"/>
  <c r="G9" i="55"/>
  <c r="I6" i="52"/>
  <c r="I11" i="57"/>
  <c r="I12" i="58"/>
  <c r="Q12" i="59"/>
  <c r="S12" i="59"/>
  <c r="G9" i="56"/>
  <c r="I9" i="56"/>
  <c r="G7" i="54"/>
  <c r="I7" i="54"/>
  <c r="G6" i="53"/>
  <c r="I6" i="53"/>
  <c r="Q10" i="57"/>
  <c r="S10" i="57"/>
  <c r="I5" i="1"/>
  <c r="Q7" i="54"/>
  <c r="S7" i="54"/>
  <c r="Q8" i="55"/>
  <c r="S8" i="55"/>
  <c r="I13" i="59"/>
  <c r="Q13" i="60"/>
  <c r="S13" i="60"/>
  <c r="I14" i="60"/>
  <c r="Q14" i="61"/>
  <c r="S14" i="61"/>
  <c r="I9" i="55"/>
  <c r="Q9" i="56"/>
  <c r="S9" i="56"/>
  <c r="O16" i="54" l="1"/>
  <c r="S16" i="54" s="1"/>
  <c r="O34" i="54"/>
  <c r="S34" i="54" s="1"/>
  <c r="O25" i="52"/>
  <c r="S25" i="52" s="1"/>
  <c r="O66" i="52"/>
  <c r="S66" i="52" s="1"/>
  <c r="O17" i="60"/>
  <c r="S17" i="60" s="1"/>
  <c r="O67" i="56"/>
  <c r="S67" i="56" s="1"/>
  <c r="O17" i="61"/>
  <c r="S17" i="61" s="1"/>
  <c r="O67" i="61"/>
  <c r="S67" i="61" s="1"/>
  <c r="O63" i="61"/>
  <c r="S63" i="61" s="1"/>
  <c r="O31" i="58"/>
  <c r="S31" i="58" s="1"/>
  <c r="O38" i="59"/>
  <c r="S38" i="59" s="1"/>
  <c r="O19" i="59"/>
  <c r="S19" i="59" s="1"/>
  <c r="O55" i="60"/>
  <c r="S55" i="60" s="1"/>
  <c r="O18" i="53"/>
  <c r="S18" i="53" s="1"/>
  <c r="O65" i="61"/>
  <c r="S65" i="61" s="1"/>
  <c r="O26" i="53"/>
  <c r="S26" i="53" s="1"/>
  <c r="O34" i="56"/>
  <c r="S34" i="56" s="1"/>
  <c r="O13" i="57"/>
  <c r="S13" i="57" s="1"/>
  <c r="O38" i="58"/>
  <c r="S38" i="58" s="1"/>
  <c r="O53" i="59"/>
  <c r="S53" i="59" s="1"/>
  <c r="O34" i="59"/>
  <c r="S34" i="59" s="1"/>
  <c r="O60" i="61"/>
  <c r="S60" i="61" s="1"/>
  <c r="O61" i="55"/>
  <c r="S61" i="55" s="1"/>
  <c r="O50" i="54"/>
  <c r="S50" i="54" s="1"/>
  <c r="O44" i="61"/>
  <c r="S44" i="61" s="1"/>
  <c r="O30" i="53"/>
  <c r="S30" i="53" s="1"/>
  <c r="O43" i="56"/>
  <c r="S43" i="56" s="1"/>
  <c r="O56" i="56"/>
  <c r="S56" i="56" s="1"/>
  <c r="O63" i="56"/>
  <c r="S63" i="56" s="1"/>
  <c r="O21" i="58"/>
  <c r="S21" i="58" s="1"/>
  <c r="O43" i="58"/>
  <c r="S43" i="58" s="1"/>
  <c r="O55" i="59"/>
  <c r="S55" i="59" s="1"/>
  <c r="O63" i="59"/>
  <c r="S63" i="59" s="1"/>
  <c r="O62" i="53"/>
  <c r="S62" i="53" s="1"/>
  <c r="O60" i="58"/>
  <c r="S60" i="58" s="1"/>
  <c r="O56" i="57"/>
  <c r="S56" i="57" s="1"/>
  <c r="O22" i="52"/>
  <c r="S22" i="52" s="1"/>
  <c r="O13" i="52"/>
  <c r="S13" i="52" s="1"/>
  <c r="O54" i="57"/>
  <c r="S54" i="57" s="1"/>
  <c r="O33" i="55"/>
  <c r="S33" i="55" s="1"/>
  <c r="O37" i="55"/>
  <c r="S37" i="55" s="1"/>
  <c r="O25" i="60"/>
  <c r="S25" i="60" s="1"/>
  <c r="O57" i="60"/>
  <c r="S57" i="60" s="1"/>
  <c r="O20" i="56"/>
  <c r="S20" i="56" s="1"/>
  <c r="O36" i="56"/>
  <c r="S36" i="56" s="1"/>
  <c r="O24" i="54"/>
  <c r="S24" i="54" s="1"/>
  <c r="O7" i="53"/>
  <c r="S7" i="53" s="1"/>
  <c r="O27" i="53"/>
  <c r="S27" i="53" s="1"/>
  <c r="O59" i="53"/>
  <c r="S59" i="53" s="1"/>
  <c r="O45" i="53"/>
  <c r="S45" i="53" s="1"/>
  <c r="O54" i="56"/>
  <c r="S54" i="56" s="1"/>
  <c r="O31" i="55"/>
  <c r="S31" i="55" s="1"/>
  <c r="O58" i="56"/>
  <c r="S58" i="56" s="1"/>
  <c r="O30" i="58"/>
  <c r="S30" i="58" s="1"/>
  <c r="O62" i="59"/>
  <c r="S62" i="59" s="1"/>
  <c r="O22" i="58"/>
  <c r="S22" i="58" s="1"/>
  <c r="O27" i="60"/>
  <c r="S27" i="60" s="1"/>
  <c r="O22" i="57"/>
  <c r="S22" i="57" s="1"/>
  <c r="O39" i="56"/>
  <c r="S39" i="56" s="1"/>
  <c r="O45" i="58"/>
  <c r="S45" i="58" s="1"/>
  <c r="O39" i="58"/>
  <c r="S39" i="58" s="1"/>
  <c r="O18" i="54"/>
  <c r="S18" i="54" s="1"/>
  <c r="O50" i="61"/>
  <c r="S50" i="61" s="1"/>
  <c r="O69" i="53"/>
  <c r="S69" i="53" s="1"/>
  <c r="O24" i="53"/>
  <c r="S24" i="53" s="1"/>
  <c r="O57" i="53"/>
  <c r="S57" i="53" s="1"/>
  <c r="O66" i="56"/>
  <c r="S66" i="56" s="1"/>
  <c r="O28" i="57"/>
  <c r="S28" i="57" s="1"/>
  <c r="O24" i="55"/>
  <c r="S24" i="55" s="1"/>
  <c r="O43" i="57"/>
  <c r="S43" i="57" s="1"/>
  <c r="O25" i="55"/>
  <c r="S25" i="55" s="1"/>
  <c r="O13" i="59"/>
  <c r="S13" i="59" s="1"/>
  <c r="O66" i="57"/>
  <c r="S66" i="57" s="1"/>
  <c r="O59" i="61"/>
  <c r="S59" i="61" s="1"/>
  <c r="O50" i="52"/>
  <c r="S50" i="52" s="1"/>
  <c r="O29" i="58"/>
  <c r="S29" i="58" s="1"/>
  <c r="O37" i="54"/>
  <c r="S37" i="54" s="1"/>
  <c r="O10" i="52"/>
  <c r="S10" i="52" s="1"/>
  <c r="O31" i="59"/>
  <c r="S31" i="59" s="1"/>
  <c r="O45" i="60"/>
  <c r="S45" i="60" s="1"/>
  <c r="O50" i="60"/>
  <c r="S50" i="60" s="1"/>
  <c r="O60" i="59"/>
  <c r="S60" i="59" s="1"/>
  <c r="O54" i="55"/>
  <c r="S54" i="55" s="1"/>
  <c r="O27" i="55"/>
  <c r="S27" i="55" s="1"/>
  <c r="O21" i="61"/>
  <c r="S21" i="61" s="1"/>
  <c r="O20" i="61"/>
  <c r="S20" i="61" s="1"/>
  <c r="O47" i="60"/>
  <c r="S47" i="60" s="1"/>
  <c r="O31" i="61"/>
  <c r="S31" i="61" s="1"/>
  <c r="O35" i="61"/>
  <c r="S35" i="61" s="1"/>
  <c r="O46" i="56"/>
  <c r="S46" i="56" s="1"/>
  <c r="O23" i="56"/>
  <c r="S23" i="56" s="1"/>
  <c r="O52" i="54"/>
  <c r="S52" i="54" s="1"/>
  <c r="O51" i="56"/>
  <c r="S51" i="56" s="1"/>
  <c r="O44" i="53"/>
  <c r="S44" i="53" s="1"/>
  <c r="O62" i="58"/>
  <c r="S62" i="58" s="1"/>
  <c r="O40" i="55"/>
  <c r="S40" i="55" s="1"/>
  <c r="O46" i="61"/>
  <c r="S46" i="61" s="1"/>
  <c r="O36" i="61"/>
  <c r="S36" i="61" s="1"/>
  <c r="O46" i="52"/>
  <c r="S46" i="52" s="1"/>
  <c r="O40" i="53"/>
  <c r="S40" i="53" s="1"/>
  <c r="O6" i="52"/>
  <c r="S6" i="52" s="1"/>
  <c r="O17" i="52"/>
  <c r="S17" i="52" s="1"/>
  <c r="O55" i="52"/>
  <c r="S55" i="52" s="1"/>
  <c r="O33" i="58"/>
  <c r="S33" i="58" s="1"/>
  <c r="O35" i="59"/>
  <c r="S35" i="59" s="1"/>
  <c r="O22" i="53"/>
  <c r="S22" i="53" s="1"/>
  <c r="O23" i="53"/>
  <c r="S23" i="53" s="1"/>
  <c r="O23" i="52"/>
  <c r="S23" i="52" s="1"/>
  <c r="O31" i="52"/>
  <c r="S31" i="52" s="1"/>
  <c r="O55" i="55"/>
  <c r="S55" i="55" s="1"/>
  <c r="O68" i="60"/>
  <c r="S68" i="60" s="1"/>
  <c r="O22" i="59"/>
  <c r="S22" i="59" s="1"/>
  <c r="O43" i="54"/>
  <c r="S43" i="54" s="1"/>
  <c r="O68" i="61"/>
  <c r="S68" i="61" s="1"/>
  <c r="O45" i="61"/>
  <c r="S45" i="61" s="1"/>
  <c r="O25" i="61"/>
  <c r="S25" i="61" s="1"/>
  <c r="O64" i="52"/>
  <c r="S64" i="52" s="1"/>
  <c r="O34" i="52"/>
  <c r="S34" i="52" s="1"/>
  <c r="O35" i="56"/>
  <c r="S35" i="56" s="1"/>
  <c r="O32" i="56"/>
  <c r="S32" i="56" s="1"/>
  <c r="O61" i="61"/>
  <c r="S61" i="61" s="1"/>
  <c r="O40" i="56"/>
  <c r="S40" i="56" s="1"/>
  <c r="O26" i="56"/>
  <c r="S26" i="56" s="1"/>
  <c r="O47" i="59"/>
  <c r="S47" i="59" s="1"/>
  <c r="O36" i="59"/>
  <c r="S36" i="59" s="1"/>
  <c r="O59" i="59"/>
  <c r="S59" i="59" s="1"/>
  <c r="O50" i="53"/>
  <c r="S50" i="53" s="1"/>
  <c r="O11" i="57"/>
  <c r="S11" i="57" s="1"/>
  <c r="O33" i="52"/>
  <c r="S33" i="52" s="1"/>
  <c r="O19" i="60"/>
  <c r="S19" i="60" s="1"/>
  <c r="O19" i="52"/>
  <c r="S19" i="52" s="1"/>
  <c r="O44" i="54"/>
  <c r="S44" i="54" s="1"/>
  <c r="O21" i="55"/>
  <c r="S21" i="55" s="1"/>
  <c r="O22" i="54"/>
  <c r="S22" i="54" s="1"/>
  <c r="O39" i="55"/>
  <c r="S39" i="55" s="1"/>
  <c r="O49" i="55"/>
  <c r="S49" i="55" s="1"/>
  <c r="O59" i="55"/>
  <c r="S59" i="55" s="1"/>
  <c r="O15" i="61"/>
  <c r="S15" i="61" s="1"/>
  <c r="O15" i="53"/>
  <c r="S15" i="53" s="1"/>
  <c r="O32" i="53"/>
  <c r="S32" i="53" s="1"/>
  <c r="O14" i="53"/>
  <c r="S14" i="53" s="1"/>
  <c r="O54" i="52"/>
  <c r="S54" i="52" s="1"/>
  <c r="O68" i="53"/>
  <c r="S68" i="53" s="1"/>
  <c r="O52" i="53"/>
  <c r="S52" i="53" s="1"/>
  <c r="O25" i="56"/>
  <c r="S25" i="56" s="1"/>
  <c r="O46" i="57"/>
  <c r="S46" i="57" s="1"/>
  <c r="O55" i="56"/>
  <c r="S55" i="56" s="1"/>
  <c r="O47" i="58"/>
  <c r="S47" i="58" s="1"/>
  <c r="O14" i="58"/>
  <c r="S14" i="58" s="1"/>
  <c r="O50" i="58"/>
  <c r="S50" i="58" s="1"/>
  <c r="O66" i="58"/>
  <c r="S66" i="58" s="1"/>
  <c r="O57" i="58"/>
  <c r="S57" i="58" s="1"/>
  <c r="O65" i="60"/>
  <c r="S65" i="60" s="1"/>
  <c r="O27" i="56"/>
  <c r="S27" i="56" s="1"/>
  <c r="O50" i="57"/>
  <c r="S50" i="57" s="1"/>
  <c r="O33" i="57"/>
  <c r="S33" i="57" s="1"/>
  <c r="O38" i="61"/>
  <c r="S38" i="61" s="1"/>
  <c r="O64" i="53"/>
  <c r="S64" i="53" s="1"/>
  <c r="O23" i="55"/>
  <c r="S23" i="55" s="1"/>
  <c r="O15" i="54"/>
  <c r="S15" i="54" s="1"/>
  <c r="O64" i="55"/>
  <c r="S64" i="55" s="1"/>
  <c r="O38" i="52"/>
  <c r="S38" i="52" s="1"/>
  <c r="O21" i="53"/>
  <c r="S21" i="53" s="1"/>
  <c r="O8" i="53"/>
  <c r="S8" i="53" s="1"/>
  <c r="O51" i="52"/>
  <c r="S51" i="52" s="1"/>
  <c r="O49" i="60"/>
  <c r="S49" i="60" s="1"/>
  <c r="O68" i="57"/>
  <c r="S68" i="57" s="1"/>
  <c r="O26" i="58"/>
  <c r="S26" i="58" s="1"/>
  <c r="O41" i="58"/>
  <c r="S41" i="58" s="1"/>
  <c r="O55" i="58"/>
  <c r="S55" i="58" s="1"/>
  <c r="O53" i="58"/>
  <c r="S53" i="58" s="1"/>
  <c r="O21" i="52"/>
  <c r="S21" i="52" s="1"/>
  <c r="O49" i="52"/>
  <c r="S49" i="52" s="1"/>
  <c r="O26" i="52"/>
  <c r="S26" i="52" s="1"/>
  <c r="O20" i="52"/>
  <c r="S20" i="52" s="1"/>
  <c r="O29" i="52"/>
  <c r="S29" i="52" s="1"/>
  <c r="O67" i="53"/>
  <c r="S67" i="53" s="1"/>
  <c r="O38" i="60"/>
  <c r="S38" i="60" s="1"/>
  <c r="O51" i="61"/>
  <c r="S51" i="61" s="1"/>
  <c r="O57" i="55"/>
  <c r="S57" i="55" s="1"/>
  <c r="O8" i="54"/>
  <c r="S8" i="54" s="1"/>
  <c r="O49" i="61"/>
  <c r="S49" i="61" s="1"/>
  <c r="O41" i="61"/>
  <c r="S41" i="61" s="1"/>
  <c r="O39" i="61"/>
  <c r="S39" i="61" s="1"/>
  <c r="O54" i="61"/>
  <c r="S54" i="61" s="1"/>
  <c r="O56" i="61"/>
  <c r="S56" i="61" s="1"/>
  <c r="O48" i="56"/>
  <c r="S48" i="56" s="1"/>
  <c r="O53" i="56"/>
  <c r="S53" i="56" s="1"/>
  <c r="O60" i="56"/>
  <c r="S60" i="56" s="1"/>
  <c r="O17" i="56"/>
  <c r="S17" i="56" s="1"/>
  <c r="O41" i="56"/>
  <c r="S41" i="56" s="1"/>
  <c r="O12" i="58"/>
  <c r="S12" i="58" s="1"/>
  <c r="O9" i="53"/>
  <c r="S9" i="53" s="1"/>
  <c r="O25" i="53"/>
  <c r="S25" i="53" s="1"/>
  <c r="O65" i="54"/>
  <c r="S65" i="54" s="1"/>
  <c r="O47" i="54"/>
  <c r="S47" i="54" s="1"/>
  <c r="O33" i="53"/>
  <c r="S33" i="53" s="1"/>
  <c r="O41" i="60"/>
  <c r="S41" i="60" s="1"/>
  <c r="O39" i="60"/>
  <c r="S39" i="60" s="1"/>
  <c r="O37" i="60"/>
  <c r="S37" i="60" s="1"/>
  <c r="O43" i="55"/>
  <c r="S43" i="55" s="1"/>
  <c r="O17" i="59"/>
  <c r="S17" i="59" s="1"/>
  <c r="O64" i="56"/>
  <c r="S64" i="56" s="1"/>
  <c r="O13" i="56"/>
  <c r="S13" i="56" s="1"/>
  <c r="O38" i="55"/>
  <c r="S38" i="55" s="1"/>
  <c r="O42" i="55"/>
  <c r="S42" i="55" s="1"/>
  <c r="O38" i="56"/>
  <c r="S38" i="56" s="1"/>
  <c r="O35" i="57"/>
  <c r="S35" i="57" s="1"/>
  <c r="O45" i="59"/>
  <c r="S45" i="59" s="1"/>
  <c r="O11" i="52"/>
  <c r="S11" i="52" s="1"/>
  <c r="O21" i="60"/>
  <c r="S21" i="60" s="1"/>
  <c r="O20" i="58"/>
  <c r="S20" i="58" s="1"/>
  <c r="O52" i="52"/>
  <c r="S52" i="52" s="1"/>
  <c r="O68" i="52"/>
  <c r="S68" i="52" s="1"/>
  <c r="O29" i="59"/>
  <c r="S29" i="59" s="1"/>
  <c r="O58" i="61"/>
  <c r="S58" i="61" s="1"/>
  <c r="O36" i="53"/>
  <c r="S36" i="53" s="1"/>
  <c r="O12" i="53"/>
  <c r="S12" i="53" s="1"/>
  <c r="O47" i="53"/>
  <c r="S47" i="53" s="1"/>
  <c r="O49" i="53"/>
  <c r="S49" i="53" s="1"/>
  <c r="O61" i="54"/>
  <c r="S61" i="54" s="1"/>
  <c r="O42" i="52"/>
  <c r="S42" i="52" s="1"/>
  <c r="O57" i="52"/>
  <c r="S57" i="52" s="1"/>
  <c r="O14" i="52"/>
  <c r="S14" i="52" s="1"/>
  <c r="O18" i="52"/>
  <c r="S18" i="52" s="1"/>
  <c r="O39" i="52"/>
  <c r="S39" i="52" s="1"/>
  <c r="O59" i="52"/>
  <c r="S59" i="52" s="1"/>
  <c r="O47" i="52"/>
  <c r="S47" i="52" s="1"/>
  <c r="O41" i="52"/>
  <c r="S41" i="52" s="1"/>
  <c r="O32" i="52"/>
  <c r="S32" i="52" s="1"/>
  <c r="O69" i="55"/>
  <c r="S69" i="55" s="1"/>
  <c r="O31" i="57"/>
  <c r="S31" i="57" s="1"/>
  <c r="O35" i="60"/>
  <c r="S35" i="60" s="1"/>
  <c r="O51" i="60"/>
  <c r="S51" i="60" s="1"/>
  <c r="O63" i="60"/>
  <c r="S63" i="60" s="1"/>
  <c r="O44" i="59"/>
  <c r="S44" i="59" s="1"/>
  <c r="O43" i="59"/>
  <c r="S43" i="59" s="1"/>
  <c r="O15" i="60"/>
  <c r="S15" i="60" s="1"/>
  <c r="O62" i="52"/>
  <c r="S62" i="52" s="1"/>
  <c r="O60" i="60"/>
  <c r="S60" i="60" s="1"/>
  <c r="O40" i="61"/>
  <c r="S40" i="61" s="1"/>
  <c r="O43" i="60"/>
  <c r="S43" i="60" s="1"/>
  <c r="O33" i="56"/>
  <c r="S33" i="56" s="1"/>
  <c r="O60" i="57"/>
  <c r="S60" i="57" s="1"/>
  <c r="O15" i="56"/>
  <c r="S15" i="56" s="1"/>
  <c r="O49" i="59"/>
  <c r="S49" i="59" s="1"/>
  <c r="O35" i="55"/>
  <c r="S35" i="55" s="1"/>
  <c r="O17" i="53"/>
  <c r="S17" i="53" s="1"/>
  <c r="O30" i="52"/>
  <c r="S30" i="52" s="1"/>
  <c r="O20" i="55"/>
  <c r="S20" i="55" s="1"/>
  <c r="O47" i="61"/>
  <c r="S47" i="61" s="1"/>
  <c r="O45" i="56"/>
  <c r="S45" i="56" s="1"/>
  <c r="O47" i="55"/>
  <c r="S47" i="55" s="1"/>
  <c r="O59" i="57"/>
  <c r="S59" i="57" s="1"/>
  <c r="O45" i="57"/>
  <c r="S45" i="57" s="1"/>
  <c r="O59" i="54"/>
  <c r="S59" i="54" s="1"/>
  <c r="O27" i="54"/>
  <c r="S27" i="54" s="1"/>
  <c r="O42" i="54"/>
  <c r="S42" i="54" s="1"/>
  <c r="O44" i="52"/>
  <c r="S44" i="52" s="1"/>
  <c r="O27" i="52"/>
  <c r="S27" i="52" s="1"/>
  <c r="O8" i="52"/>
  <c r="S8" i="52" s="1"/>
  <c r="O40" i="54"/>
  <c r="S40" i="54" s="1"/>
  <c r="O58" i="54"/>
  <c r="S58" i="54" s="1"/>
  <c r="O46" i="53"/>
  <c r="S46" i="53" s="1"/>
  <c r="O50" i="59"/>
  <c r="S50" i="59" s="1"/>
  <c r="O65" i="59"/>
  <c r="S65" i="59" s="1"/>
  <c r="O32" i="55"/>
  <c r="S32" i="55" s="1"/>
  <c r="O63" i="54"/>
  <c r="S63" i="54" s="1"/>
  <c r="O63" i="55"/>
  <c r="S63" i="55" s="1"/>
  <c r="O16" i="59"/>
  <c r="S16" i="59" s="1"/>
  <c r="O52" i="57"/>
  <c r="S52" i="57" s="1"/>
  <c r="O52" i="58"/>
  <c r="S52" i="58" s="1"/>
  <c r="O17" i="58"/>
  <c r="S17" i="58" s="1"/>
  <c r="O31" i="53"/>
  <c r="S31" i="53" s="1"/>
  <c r="O31" i="54"/>
  <c r="S31" i="54" s="1"/>
  <c r="O35" i="53"/>
  <c r="S35" i="53" s="1"/>
  <c r="O35" i="54"/>
  <c r="S35" i="54" s="1"/>
  <c r="O30" i="54"/>
  <c r="S30" i="54" s="1"/>
  <c r="O57" i="54"/>
  <c r="S57" i="54" s="1"/>
  <c r="O39" i="53"/>
  <c r="S39" i="53" s="1"/>
  <c r="O39" i="54"/>
  <c r="S39" i="54" s="1"/>
  <c r="O60" i="54"/>
  <c r="S60" i="54" s="1"/>
  <c r="O42" i="58"/>
  <c r="S42" i="58" s="1"/>
  <c r="O69" i="54"/>
  <c r="S69" i="54" s="1"/>
  <c r="O26" i="60"/>
  <c r="S26" i="60" s="1"/>
  <c r="O29" i="61"/>
  <c r="S29" i="61" s="1"/>
  <c r="O18" i="61"/>
  <c r="S18" i="61" s="1"/>
  <c r="O16" i="60"/>
  <c r="S16" i="60" s="1"/>
  <c r="O16" i="61"/>
  <c r="S16" i="61" s="1"/>
  <c r="O16" i="56"/>
  <c r="S16" i="56" s="1"/>
  <c r="O16" i="55"/>
  <c r="S16" i="55" s="1"/>
  <c r="O50" i="56"/>
  <c r="S50" i="56" s="1"/>
  <c r="O50" i="55"/>
  <c r="S50" i="55" s="1"/>
  <c r="O18" i="56"/>
  <c r="S18" i="56" s="1"/>
  <c r="O18" i="55"/>
  <c r="S18" i="55" s="1"/>
  <c r="O62" i="57"/>
  <c r="S62" i="57" s="1"/>
  <c r="O62" i="56"/>
  <c r="S62" i="56" s="1"/>
  <c r="O36" i="57"/>
  <c r="S36" i="57" s="1"/>
  <c r="O29" i="55"/>
  <c r="S29" i="55" s="1"/>
  <c r="O29" i="54"/>
  <c r="S29" i="54" s="1"/>
  <c r="O7" i="52"/>
  <c r="S7" i="52" s="1"/>
  <c r="O38" i="53"/>
  <c r="S38" i="53" s="1"/>
  <c r="O60" i="55"/>
  <c r="S60" i="55" s="1"/>
  <c r="O57" i="59"/>
  <c r="S57" i="59" s="1"/>
  <c r="O64" i="59"/>
  <c r="S64" i="59" s="1"/>
  <c r="O64" i="58"/>
  <c r="S64" i="58" s="1"/>
  <c r="O56" i="54"/>
  <c r="S56" i="54" s="1"/>
  <c r="O56" i="53"/>
  <c r="S56" i="53" s="1"/>
  <c r="O46" i="58"/>
  <c r="S46" i="58" s="1"/>
  <c r="O58" i="60"/>
  <c r="S58" i="60" s="1"/>
  <c r="O58" i="59"/>
  <c r="S58" i="59" s="1"/>
  <c r="O68" i="56"/>
  <c r="S68" i="56" s="1"/>
  <c r="O65" i="53"/>
  <c r="S65" i="53" s="1"/>
  <c r="O65" i="52"/>
  <c r="S65" i="52" s="1"/>
  <c r="O51" i="53"/>
  <c r="S51" i="53" s="1"/>
  <c r="O36" i="52"/>
  <c r="S36" i="52" s="1"/>
  <c r="O66" i="59"/>
  <c r="S66" i="59" s="1"/>
  <c r="O55" i="57"/>
  <c r="S55" i="57" s="1"/>
  <c r="O61" i="53"/>
  <c r="S61" i="53" s="1"/>
  <c r="O52" i="56"/>
  <c r="S52" i="56" s="1"/>
  <c r="O52" i="55"/>
  <c r="S52" i="55" s="1"/>
  <c r="O39" i="57"/>
  <c r="S39" i="57" s="1"/>
  <c r="O39" i="59"/>
  <c r="S39" i="59" s="1"/>
  <c r="O36" i="58"/>
  <c r="S36" i="58" s="1"/>
  <c r="O45" i="52"/>
  <c r="S45" i="52" s="1"/>
  <c r="O24" i="52"/>
  <c r="S24" i="52" s="1"/>
  <c r="O69" i="52"/>
  <c r="S69" i="52" s="1"/>
  <c r="O58" i="52"/>
  <c r="S58" i="52" s="1"/>
  <c r="O67" i="54"/>
  <c r="S67" i="54" s="1"/>
  <c r="O46" i="55"/>
  <c r="S46" i="55" s="1"/>
  <c r="O68" i="55"/>
  <c r="S68" i="55" s="1"/>
  <c r="O42" i="57"/>
  <c r="S42" i="57" s="1"/>
  <c r="O28" i="58"/>
  <c r="S28" i="58" s="1"/>
  <c r="O41" i="59"/>
  <c r="S41" i="59" s="1"/>
  <c r="O21" i="59"/>
  <c r="S21" i="59" s="1"/>
  <c r="O63" i="58"/>
  <c r="S63" i="58" s="1"/>
  <c r="O25" i="54"/>
  <c r="S25" i="54" s="1"/>
  <c r="O36" i="54"/>
  <c r="S36" i="54" s="1"/>
  <c r="O12" i="54"/>
  <c r="S12" i="54" s="1"/>
  <c r="O43" i="52"/>
  <c r="S43" i="52" s="1"/>
  <c r="O23" i="58"/>
  <c r="S23" i="58" s="1"/>
  <c r="O58" i="58"/>
  <c r="S58" i="58" s="1"/>
  <c r="O17" i="57"/>
  <c r="S17" i="57" s="1"/>
  <c r="O53" i="57"/>
  <c r="S53" i="57" s="1"/>
  <c r="O62" i="60"/>
  <c r="S62" i="60" s="1"/>
  <c r="O28" i="59"/>
  <c r="S28" i="59" s="1"/>
  <c r="O19" i="54"/>
  <c r="S19" i="54" s="1"/>
  <c r="O62" i="61"/>
  <c r="S62" i="61" s="1"/>
  <c r="O23" i="61"/>
  <c r="S23" i="61" s="1"/>
  <c r="O49" i="56"/>
  <c r="S49" i="56" s="1"/>
  <c r="O14" i="56"/>
  <c r="S14" i="56" s="1"/>
  <c r="O61" i="60"/>
  <c r="S61" i="60" s="1"/>
  <c r="O61" i="57"/>
  <c r="S61" i="57" s="1"/>
  <c r="O47" i="56"/>
  <c r="S47" i="56" s="1"/>
  <c r="O13" i="58"/>
  <c r="S13" i="58" s="1"/>
  <c r="O67" i="57"/>
  <c r="S67" i="57" s="1"/>
  <c r="O27" i="59"/>
  <c r="S27" i="59" s="1"/>
  <c r="O51" i="59"/>
  <c r="S51" i="59" s="1"/>
  <c r="O26" i="59"/>
  <c r="S26" i="59" s="1"/>
  <c r="O32" i="59"/>
  <c r="S32" i="59" s="1"/>
  <c r="O19" i="58"/>
  <c r="S19" i="58" s="1"/>
  <c r="O54" i="54"/>
  <c r="S54" i="54" s="1"/>
  <c r="O13" i="53"/>
  <c r="S13" i="53" s="1"/>
  <c r="O51" i="54"/>
  <c r="S51" i="54" s="1"/>
  <c r="O40" i="57"/>
  <c r="S40" i="57" s="1"/>
  <c r="O18" i="60"/>
  <c r="S18" i="60" s="1"/>
  <c r="O23" i="60"/>
  <c r="S23" i="60" s="1"/>
  <c r="O34" i="60"/>
  <c r="S34" i="60" s="1"/>
  <c r="O40" i="60"/>
  <c r="S40" i="60" s="1"/>
  <c r="O52" i="59"/>
  <c r="S52" i="59" s="1"/>
  <c r="O14" i="60"/>
  <c r="S14" i="60" s="1"/>
  <c r="O34" i="55"/>
  <c r="S34" i="55" s="1"/>
  <c r="O23" i="54"/>
  <c r="S23" i="54" s="1"/>
  <c r="O61" i="56"/>
  <c r="S61" i="56" s="1"/>
  <c r="O32" i="58"/>
  <c r="S32" i="58" s="1"/>
  <c r="O47" i="57"/>
  <c r="S47" i="57" s="1"/>
  <c r="O52" i="60"/>
  <c r="S52" i="60" s="1"/>
  <c r="O14" i="59"/>
  <c r="S14" i="59" s="1"/>
  <c r="O51" i="57"/>
  <c r="S51" i="57" s="1"/>
  <c r="O51" i="58"/>
  <c r="S51" i="58" s="1"/>
  <c r="O14" i="54"/>
  <c r="S14" i="54" s="1"/>
  <c r="O37" i="57"/>
  <c r="S37" i="57" s="1"/>
  <c r="O37" i="58"/>
  <c r="S37" i="58" s="1"/>
  <c r="O67" i="60"/>
  <c r="S67" i="60" s="1"/>
  <c r="O67" i="59"/>
  <c r="S67" i="59" s="1"/>
  <c r="O49" i="54"/>
  <c r="S49" i="54" s="1"/>
  <c r="O45" i="54"/>
  <c r="S45" i="54" s="1"/>
  <c r="O45" i="55"/>
  <c r="S45" i="55" s="1"/>
  <c r="O59" i="56"/>
  <c r="S59" i="56" s="1"/>
  <c r="O57" i="57"/>
  <c r="S57" i="57" s="1"/>
  <c r="O57" i="56"/>
  <c r="S57" i="56" s="1"/>
  <c r="O44" i="57"/>
  <c r="S44" i="57" s="1"/>
  <c r="O26" i="57"/>
  <c r="S26" i="57" s="1"/>
  <c r="O59" i="58"/>
  <c r="S59" i="58" s="1"/>
  <c r="O18" i="59"/>
  <c r="S18" i="59" s="1"/>
  <c r="O38" i="54"/>
  <c r="S38" i="54" s="1"/>
  <c r="O33" i="54"/>
  <c r="S33" i="54" s="1"/>
  <c r="O46" i="60"/>
  <c r="S46" i="60" s="1"/>
  <c r="O46" i="59"/>
  <c r="S46" i="59" s="1"/>
  <c r="O19" i="55"/>
  <c r="S19" i="55" s="1"/>
  <c r="O35" i="58"/>
  <c r="S35" i="58" s="1"/>
  <c r="O63" i="53"/>
  <c r="S63" i="53" s="1"/>
  <c r="O63" i="52"/>
  <c r="S63" i="52" s="1"/>
  <c r="O27" i="57"/>
  <c r="S27" i="57" s="1"/>
  <c r="O27" i="58"/>
  <c r="S27" i="58" s="1"/>
  <c r="O20" i="60"/>
  <c r="S20" i="60" s="1"/>
  <c r="O20" i="59"/>
  <c r="S20" i="59" s="1"/>
  <c r="O66" i="61"/>
  <c r="S66" i="61" s="1"/>
  <c r="O66" i="60"/>
  <c r="S66" i="60" s="1"/>
  <c r="O33" i="60"/>
  <c r="S33" i="60" s="1"/>
  <c r="O33" i="61"/>
  <c r="S33" i="61" s="1"/>
  <c r="O69" i="61"/>
  <c r="S69" i="61" s="1"/>
  <c r="O69" i="60"/>
  <c r="S69" i="60" s="1"/>
  <c r="O22" i="55"/>
  <c r="S22" i="55" s="1"/>
  <c r="O34" i="57"/>
  <c r="S34" i="57" s="1"/>
  <c r="O19" i="57"/>
  <c r="S19" i="57" s="1"/>
  <c r="O29" i="57"/>
  <c r="S29" i="57" s="1"/>
  <c r="O29" i="56"/>
  <c r="S29" i="56" s="1"/>
  <c r="O28" i="56"/>
  <c r="S28" i="56" s="1"/>
  <c r="O28" i="55"/>
  <c r="S28" i="55" s="1"/>
  <c r="O10" i="55"/>
  <c r="S10" i="55" s="1"/>
  <c r="O26" i="61"/>
  <c r="S26" i="61" s="1"/>
  <c r="O24" i="56"/>
  <c r="S24" i="56" s="1"/>
  <c r="O23" i="57"/>
  <c r="S23" i="57" s="1"/>
  <c r="O58" i="57"/>
  <c r="S58" i="57" s="1"/>
  <c r="O53" i="54"/>
  <c r="S53" i="54" s="1"/>
  <c r="O25" i="58"/>
  <c r="S25" i="58" s="1"/>
  <c r="O15" i="58"/>
  <c r="S15" i="58" s="1"/>
  <c r="O11" i="54"/>
  <c r="S11" i="54" s="1"/>
  <c r="O48" i="53"/>
  <c r="S48" i="53" s="1"/>
  <c r="O28" i="54"/>
  <c r="S28" i="54" s="1"/>
  <c r="O58" i="53"/>
  <c r="S58" i="53" s="1"/>
  <c r="O64" i="54"/>
  <c r="S64" i="54" s="1"/>
  <c r="O55" i="54"/>
  <c r="S55" i="54" s="1"/>
  <c r="O42" i="53"/>
  <c r="S42" i="53" s="1"/>
  <c r="O10" i="54"/>
  <c r="S10" i="54" s="1"/>
  <c r="O35" i="52"/>
  <c r="S35" i="52" s="1"/>
  <c r="O61" i="52"/>
  <c r="S61" i="52" s="1"/>
  <c r="O32" i="57"/>
  <c r="S32" i="57" s="1"/>
  <c r="O28" i="52"/>
  <c r="S28" i="52" s="1"/>
  <c r="O56" i="52"/>
  <c r="S56" i="52" s="1"/>
  <c r="O67" i="52"/>
  <c r="S67" i="52" s="1"/>
  <c r="O15" i="52"/>
  <c r="S15" i="52" s="1"/>
  <c r="O48" i="52"/>
  <c r="S48" i="52" s="1"/>
  <c r="O12" i="52"/>
  <c r="S12" i="52" s="1"/>
  <c r="O40" i="52"/>
  <c r="S40" i="52" s="1"/>
  <c r="O9" i="52"/>
  <c r="S9" i="52" s="1"/>
  <c r="O31" i="56"/>
  <c r="S31" i="56" s="1"/>
  <c r="O12" i="55"/>
  <c r="S12" i="55" s="1"/>
  <c r="O48" i="57"/>
  <c r="S48" i="57" s="1"/>
  <c r="O65" i="55"/>
  <c r="S65" i="55" s="1"/>
  <c r="O32" i="54"/>
  <c r="S32" i="54" s="1"/>
  <c r="O56" i="55"/>
  <c r="S56" i="55" s="1"/>
  <c r="O43" i="53"/>
  <c r="S43" i="53" s="1"/>
  <c r="O31" i="60"/>
  <c r="S31" i="60" s="1"/>
  <c r="O48" i="61"/>
  <c r="S48" i="61" s="1"/>
  <c r="O13" i="55"/>
  <c r="S13" i="55" s="1"/>
  <c r="O13" i="54"/>
  <c r="S13" i="54" s="1"/>
  <c r="O26" i="54"/>
  <c r="S26" i="54" s="1"/>
  <c r="O26" i="55"/>
  <c r="S26" i="55" s="1"/>
  <c r="O65" i="57"/>
  <c r="S65" i="57" s="1"/>
  <c r="O65" i="56"/>
  <c r="S65" i="56" s="1"/>
  <c r="O21" i="56"/>
  <c r="S21" i="56" s="1"/>
  <c r="O21" i="57"/>
  <c r="S21" i="57" s="1"/>
  <c r="O18" i="58"/>
  <c r="S18" i="58" s="1"/>
  <c r="O18" i="57"/>
  <c r="S18" i="57" s="1"/>
  <c r="O61" i="59"/>
  <c r="S61" i="59" s="1"/>
  <c r="O61" i="58"/>
  <c r="S61" i="58" s="1"/>
  <c r="O44" i="55"/>
  <c r="S44" i="55" s="1"/>
  <c r="O44" i="56"/>
  <c r="S44" i="56" s="1"/>
  <c r="O24" i="60"/>
  <c r="S24" i="60" s="1"/>
  <c r="O24" i="59"/>
  <c r="S24" i="59" s="1"/>
  <c r="O68" i="59"/>
  <c r="S68" i="59" s="1"/>
  <c r="O68" i="58"/>
  <c r="S68" i="58" s="1"/>
  <c r="O66" i="54"/>
  <c r="S66" i="54" s="1"/>
  <c r="O66" i="55"/>
  <c r="S66" i="55" s="1"/>
  <c r="O53" i="53"/>
  <c r="S53" i="53" s="1"/>
  <c r="O48" i="54"/>
  <c r="S48" i="54" s="1"/>
  <c r="O10" i="53"/>
  <c r="S10" i="53" s="1"/>
  <c r="O14" i="55"/>
  <c r="S14" i="55" s="1"/>
  <c r="O17" i="55"/>
  <c r="S17" i="55" s="1"/>
  <c r="O9" i="55"/>
  <c r="S9" i="55" s="1"/>
  <c r="O9" i="54"/>
  <c r="S9" i="54" s="1"/>
  <c r="O38" i="57"/>
  <c r="S38" i="57" s="1"/>
  <c r="O42" i="56"/>
  <c r="S42" i="56" s="1"/>
  <c r="O49" i="57"/>
  <c r="S49" i="57" s="1"/>
  <c r="O49" i="58"/>
  <c r="S49" i="58" s="1"/>
  <c r="O30" i="56"/>
  <c r="S30" i="56" s="1"/>
  <c r="O30" i="57"/>
  <c r="S30" i="57" s="1"/>
  <c r="O25" i="57"/>
  <c r="S25" i="57" s="1"/>
  <c r="O19" i="56"/>
  <c r="S19" i="56" s="1"/>
  <c r="O28" i="53"/>
  <c r="S28" i="53" s="1"/>
  <c r="O11" i="53"/>
  <c r="S11" i="53" s="1"/>
  <c r="O64" i="60"/>
  <c r="S64" i="60" s="1"/>
  <c r="O64" i="61"/>
  <c r="S64" i="61" s="1"/>
  <c r="O40" i="58"/>
  <c r="S40" i="58" s="1"/>
  <c r="O40" i="59"/>
  <c r="S40" i="59" s="1"/>
  <c r="O54" i="58"/>
  <c r="S54" i="58" s="1"/>
  <c r="O54" i="59"/>
  <c r="S54" i="59" s="1"/>
  <c r="O17" i="54"/>
  <c r="S17" i="54" s="1"/>
  <c r="O24" i="58"/>
  <c r="S24" i="58" s="1"/>
  <c r="O24" i="57"/>
  <c r="S24" i="57" s="1"/>
  <c r="O30" i="60"/>
  <c r="S30" i="60" s="1"/>
  <c r="O30" i="59"/>
  <c r="S30" i="59" s="1"/>
  <c r="O32" i="60"/>
  <c r="S32" i="60" s="1"/>
  <c r="O32" i="61"/>
  <c r="S32" i="61" s="1"/>
  <c r="O42" i="61"/>
  <c r="S42" i="61" s="1"/>
  <c r="O42" i="60"/>
  <c r="S42" i="60" s="1"/>
  <c r="O41" i="57"/>
  <c r="S41" i="57" s="1"/>
  <c r="O55" i="53"/>
  <c r="S55" i="53" s="1"/>
  <c r="O56" i="58"/>
  <c r="S56" i="58" s="1"/>
  <c r="O60" i="53"/>
  <c r="S60" i="53" s="1"/>
  <c r="O60" i="52"/>
  <c r="S60" i="52" s="1"/>
  <c r="O16" i="53"/>
  <c r="S16" i="53" s="1"/>
  <c r="O16" i="52"/>
  <c r="S16" i="52" s="1"/>
  <c r="O37" i="53"/>
  <c r="S37" i="53" s="1"/>
  <c r="O37" i="52"/>
  <c r="S37" i="52" s="1"/>
  <c r="O15" i="57"/>
  <c r="S15" i="57" s="1"/>
  <c r="O41" i="54"/>
  <c r="S41" i="54" s="1"/>
  <c r="O41" i="55"/>
  <c r="S41" i="55" s="1"/>
  <c r="O22" i="60"/>
  <c r="S22" i="60" s="1"/>
  <c r="O22" i="61"/>
  <c r="S22" i="61" s="1"/>
  <c r="O12" i="56"/>
  <c r="S12" i="56" s="1"/>
  <c r="O12" i="57"/>
  <c r="S12" i="57" s="1"/>
  <c r="O48" i="59"/>
  <c r="S48" i="59" s="1"/>
  <c r="O48" i="58"/>
  <c r="S48" i="58" s="1"/>
  <c r="O16" i="57"/>
  <c r="S16" i="57" s="1"/>
  <c r="O16" i="58"/>
  <c r="S16" i="58" s="1"/>
  <c r="O69" i="57"/>
  <c r="S69" i="57" s="1"/>
  <c r="O69" i="58"/>
  <c r="S69" i="58" s="1"/>
  <c r="O62" i="54"/>
  <c r="S62" i="54" s="1"/>
  <c r="O62" i="55"/>
  <c r="S62" i="55" s="1"/>
  <c r="O57" i="61"/>
  <c r="S57" i="61" s="1"/>
  <c r="O28" i="60"/>
  <c r="S28" i="60" s="1"/>
  <c r="O28" i="61"/>
  <c r="S28" i="61" s="1"/>
  <c r="O19" i="61"/>
  <c r="S19" i="61" s="1"/>
  <c r="O24" i="61"/>
  <c r="S24" i="61" s="1"/>
  <c r="T2" i="56" l="1"/>
  <c r="T68" i="56" s="1"/>
  <c r="T2" i="54"/>
  <c r="T69" i="54" s="1"/>
  <c r="T2" i="57"/>
  <c r="T67" i="57" s="1"/>
  <c r="T33" i="57"/>
  <c r="T56" i="56"/>
  <c r="T26" i="56"/>
  <c r="T14" i="56"/>
  <c r="T16" i="56"/>
  <c r="T37" i="56"/>
  <c r="T2" i="60"/>
  <c r="T22" i="60" s="1"/>
  <c r="T12" i="56"/>
  <c r="T2" i="52"/>
  <c r="T37" i="52" s="1"/>
  <c r="T2" i="53"/>
  <c r="T55" i="53" s="1"/>
  <c r="T2" i="61"/>
  <c r="T32" i="61" s="1"/>
  <c r="T2" i="55"/>
  <c r="T62" i="55" s="1"/>
  <c r="T44" i="56"/>
  <c r="T2" i="58"/>
  <c r="T2" i="59"/>
  <c r="T48" i="59" s="1"/>
  <c r="T50" i="56" l="1"/>
  <c r="T27" i="57"/>
  <c r="T63" i="54"/>
  <c r="T44" i="54"/>
  <c r="T15" i="57"/>
  <c r="T21" i="57"/>
  <c r="T52" i="54"/>
  <c r="T60" i="54"/>
  <c r="T33" i="56"/>
  <c r="T41" i="56"/>
  <c r="T14" i="57"/>
  <c r="T19" i="54"/>
  <c r="T42" i="54"/>
  <c r="T48" i="54"/>
  <c r="T12" i="54"/>
  <c r="T18" i="54"/>
  <c r="T68" i="54"/>
  <c r="T46" i="54"/>
  <c r="T58" i="56"/>
  <c r="T63" i="56"/>
  <c r="T24" i="56"/>
  <c r="T49" i="56"/>
  <c r="T19" i="56"/>
  <c r="T53" i="56"/>
  <c r="T23" i="56"/>
  <c r="T62" i="56"/>
  <c r="T42" i="56"/>
  <c r="T36" i="56"/>
  <c r="T48" i="56"/>
  <c r="T15" i="56"/>
  <c r="T40" i="56"/>
  <c r="T34" i="56"/>
  <c r="T39" i="57"/>
  <c r="T42" i="57"/>
  <c r="T63" i="57"/>
  <c r="T34" i="57"/>
  <c r="T21" i="56"/>
  <c r="T30" i="56"/>
  <c r="T36" i="54"/>
  <c r="T67" i="54"/>
  <c r="T37" i="54"/>
  <c r="T33" i="54"/>
  <c r="T20" i="54"/>
  <c r="T7" i="54"/>
  <c r="T32" i="56"/>
  <c r="T46" i="56"/>
  <c r="T66" i="56"/>
  <c r="T29" i="56"/>
  <c r="T61" i="56"/>
  <c r="T11" i="56"/>
  <c r="T51" i="56"/>
  <c r="T17" i="56"/>
  <c r="T28" i="56"/>
  <c r="T64" i="56"/>
  <c r="T66" i="54"/>
  <c r="T65" i="56"/>
  <c r="T38" i="54"/>
  <c r="D5" i="50"/>
  <c r="R5" i="50" s="1"/>
  <c r="S5" i="50" s="1"/>
  <c r="T45" i="54"/>
  <c r="T8" i="54"/>
  <c r="T51" i="54"/>
  <c r="T39" i="56"/>
  <c r="T38" i="56"/>
  <c r="T69" i="56"/>
  <c r="T18" i="56"/>
  <c r="T22" i="56"/>
  <c r="T9" i="56"/>
  <c r="D7" i="50"/>
  <c r="L7" i="50" s="1"/>
  <c r="M7" i="50" s="1"/>
  <c r="T27" i="56"/>
  <c r="T54" i="56"/>
  <c r="T10" i="56"/>
  <c r="T57" i="56"/>
  <c r="T31" i="56"/>
  <c r="T67" i="56"/>
  <c r="T45" i="56"/>
  <c r="T13" i="56"/>
  <c r="T47" i="56"/>
  <c r="T25" i="56"/>
  <c r="T59" i="56"/>
  <c r="T52" i="56"/>
  <c r="T35" i="56"/>
  <c r="T55" i="56"/>
  <c r="T60" i="56"/>
  <c r="T43" i="56"/>
  <c r="T20" i="56"/>
  <c r="T46" i="57"/>
  <c r="T44" i="57"/>
  <c r="T18" i="57"/>
  <c r="T49" i="57"/>
  <c r="T9" i="54"/>
  <c r="T65" i="57"/>
  <c r="T62" i="54"/>
  <c r="T32" i="54"/>
  <c r="T39" i="54"/>
  <c r="T31" i="54"/>
  <c r="T65" i="54"/>
  <c r="T35" i="54"/>
  <c r="T49" i="54"/>
  <c r="T23" i="54"/>
  <c r="T59" i="54"/>
  <c r="T56" i="54"/>
  <c r="T25" i="54"/>
  <c r="T19" i="57"/>
  <c r="T51" i="57"/>
  <c r="T10" i="57"/>
  <c r="T32" i="57"/>
  <c r="T62" i="57"/>
  <c r="T45" i="57"/>
  <c r="T64" i="57"/>
  <c r="T23" i="57"/>
  <c r="T60" i="57"/>
  <c r="T24" i="57"/>
  <c r="T38" i="57"/>
  <c r="T30" i="57"/>
  <c r="T57" i="54"/>
  <c r="T10" i="54"/>
  <c r="T61" i="54"/>
  <c r="T50" i="54"/>
  <c r="T11" i="54"/>
  <c r="T34" i="54"/>
  <c r="T15" i="54"/>
  <c r="T55" i="54"/>
  <c r="T43" i="54"/>
  <c r="T47" i="54"/>
  <c r="T58" i="54"/>
  <c r="T43" i="57"/>
  <c r="T54" i="57"/>
  <c r="T28" i="57"/>
  <c r="T17" i="57"/>
  <c r="T59" i="57"/>
  <c r="T20" i="57"/>
  <c r="T57" i="57"/>
  <c r="T47" i="57"/>
  <c r="T58" i="57"/>
  <c r="T12" i="57"/>
  <c r="T69" i="57"/>
  <c r="T40" i="57"/>
  <c r="T68" i="57"/>
  <c r="T66" i="57"/>
  <c r="T61" i="57"/>
  <c r="T36" i="57"/>
  <c r="T50" i="57"/>
  <c r="T48" i="57"/>
  <c r="T35" i="57"/>
  <c r="T56" i="57"/>
  <c r="T25" i="57"/>
  <c r="T16" i="57"/>
  <c r="T13" i="54"/>
  <c r="T26" i="54"/>
  <c r="T17" i="54"/>
  <c r="T41" i="57"/>
  <c r="T41" i="54"/>
  <c r="T53" i="54"/>
  <c r="T29" i="54"/>
  <c r="T22" i="54"/>
  <c r="T24" i="54"/>
  <c r="T14" i="54"/>
  <c r="T16" i="54"/>
  <c r="T27" i="54"/>
  <c r="T64" i="54"/>
  <c r="T54" i="54"/>
  <c r="T21" i="54"/>
  <c r="T28" i="54"/>
  <c r="T40" i="54"/>
  <c r="T30" i="54"/>
  <c r="T11" i="57"/>
  <c r="T55" i="57"/>
  <c r="T37" i="57"/>
  <c r="T31" i="57"/>
  <c r="T26" i="57"/>
  <c r="T13" i="57"/>
  <c r="T22" i="57"/>
  <c r="T53" i="57"/>
  <c r="D8" i="50"/>
  <c r="T52" i="57"/>
  <c r="T29" i="57"/>
  <c r="T16" i="52"/>
  <c r="T13" i="55"/>
  <c r="T65" i="58"/>
  <c r="T63" i="58"/>
  <c r="T64" i="58"/>
  <c r="T20" i="58"/>
  <c r="T13" i="58"/>
  <c r="T33" i="58"/>
  <c r="T12" i="58"/>
  <c r="T11" i="58"/>
  <c r="T62" i="58"/>
  <c r="T57" i="58"/>
  <c r="T43" i="58"/>
  <c r="T35" i="58"/>
  <c r="T37" i="58"/>
  <c r="T51" i="58"/>
  <c r="T22" i="58"/>
  <c r="T39" i="58"/>
  <c r="T42" i="58"/>
  <c r="T23" i="58"/>
  <c r="T59" i="58"/>
  <c r="T67" i="58"/>
  <c r="T38" i="58"/>
  <c r="T14" i="58"/>
  <c r="T46" i="58"/>
  <c r="T58" i="58"/>
  <c r="D9" i="50"/>
  <c r="T29" i="58"/>
  <c r="T25" i="58"/>
  <c r="T19" i="58"/>
  <c r="T21" i="58"/>
  <c r="T28" i="58"/>
  <c r="T66" i="58"/>
  <c r="T15" i="58"/>
  <c r="T45" i="58"/>
  <c r="T34" i="58"/>
  <c r="T31" i="58"/>
  <c r="T44" i="58"/>
  <c r="T55" i="58"/>
  <c r="T60" i="58"/>
  <c r="T17" i="58"/>
  <c r="T36" i="58"/>
  <c r="T52" i="58"/>
  <c r="T50" i="58"/>
  <c r="T30" i="58"/>
  <c r="T53" i="58"/>
  <c r="T47" i="58"/>
  <c r="T27" i="58"/>
  <c r="T32" i="58"/>
  <c r="T41" i="58"/>
  <c r="T26" i="58"/>
  <c r="T68" i="58"/>
  <c r="T61" i="53"/>
  <c r="T19" i="53"/>
  <c r="T23" i="53"/>
  <c r="T68" i="53"/>
  <c r="T57" i="53"/>
  <c r="T46" i="53"/>
  <c r="T44" i="53"/>
  <c r="T13" i="53"/>
  <c r="T62" i="53"/>
  <c r="T20" i="53"/>
  <c r="T54" i="53"/>
  <c r="T50" i="53"/>
  <c r="T7" i="53"/>
  <c r="T34" i="53"/>
  <c r="T52" i="53"/>
  <c r="T41" i="53"/>
  <c r="T58" i="53"/>
  <c r="T42" i="53"/>
  <c r="T12" i="53"/>
  <c r="T47" i="53"/>
  <c r="T27" i="53"/>
  <c r="T49" i="53"/>
  <c r="T32" i="53"/>
  <c r="T30" i="53"/>
  <c r="T9" i="53"/>
  <c r="T6" i="53"/>
  <c r="T67" i="53"/>
  <c r="T14" i="53"/>
  <c r="T56" i="53"/>
  <c r="T38" i="53"/>
  <c r="T25" i="53"/>
  <c r="T8" i="53"/>
  <c r="T69" i="53"/>
  <c r="T51" i="53"/>
  <c r="T36" i="53"/>
  <c r="T22" i="53"/>
  <c r="T43" i="53"/>
  <c r="T59" i="53"/>
  <c r="T35" i="53"/>
  <c r="T45" i="53"/>
  <c r="T24" i="53"/>
  <c r="D4" i="50"/>
  <c r="T15" i="53"/>
  <c r="T17" i="53"/>
  <c r="T26" i="53"/>
  <c r="T48" i="53"/>
  <c r="T18" i="53"/>
  <c r="T21" i="53"/>
  <c r="T63" i="53"/>
  <c r="T66" i="53"/>
  <c r="T33" i="53"/>
  <c r="T31" i="53"/>
  <c r="T29" i="53"/>
  <c r="T40" i="53"/>
  <c r="T65" i="53"/>
  <c r="T64" i="53"/>
  <c r="T39" i="53"/>
  <c r="T61" i="59"/>
  <c r="T54" i="59"/>
  <c r="T19" i="61"/>
  <c r="T24" i="59"/>
  <c r="T30" i="59"/>
  <c r="T53" i="53"/>
  <c r="T11" i="53"/>
  <c r="T60" i="53"/>
  <c r="T5" i="52"/>
  <c r="T65" i="52"/>
  <c r="T61" i="52"/>
  <c r="T66" i="52"/>
  <c r="T22" i="52"/>
  <c r="T48" i="52"/>
  <c r="T27" i="52"/>
  <c r="T19" i="52"/>
  <c r="T29" i="52"/>
  <c r="T10" i="52"/>
  <c r="T26" i="52"/>
  <c r="T23" i="52"/>
  <c r="T24" i="52"/>
  <c r="T46" i="52"/>
  <c r="T42" i="52"/>
  <c r="T58" i="52"/>
  <c r="T67" i="52"/>
  <c r="T34" i="52"/>
  <c r="T18" i="52"/>
  <c r="T53" i="52"/>
  <c r="T14" i="52"/>
  <c r="T8" i="52"/>
  <c r="T50" i="52"/>
  <c r="T31" i="52"/>
  <c r="T43" i="52"/>
  <c r="T28" i="52"/>
  <c r="T35" i="52"/>
  <c r="T62" i="52"/>
  <c r="T68" i="52"/>
  <c r="T40" i="52"/>
  <c r="T54" i="52"/>
  <c r="T49" i="52"/>
  <c r="T21" i="52"/>
  <c r="T39" i="52"/>
  <c r="T47" i="52"/>
  <c r="T64" i="52"/>
  <c r="T11" i="52"/>
  <c r="T13" i="52"/>
  <c r="T20" i="52"/>
  <c r="T41" i="52"/>
  <c r="T36" i="52"/>
  <c r="T44" i="52"/>
  <c r="D3" i="50"/>
  <c r="T69" i="52"/>
  <c r="T55" i="52"/>
  <c r="T45" i="52"/>
  <c r="T15" i="52"/>
  <c r="T30" i="52"/>
  <c r="T25" i="52"/>
  <c r="T63" i="52"/>
  <c r="T57" i="52"/>
  <c r="T9" i="52"/>
  <c r="T38" i="52"/>
  <c r="T6" i="52"/>
  <c r="T33" i="52"/>
  <c r="T52" i="52"/>
  <c r="T7" i="52"/>
  <c r="T56" i="52"/>
  <c r="T59" i="52"/>
  <c r="T12" i="52"/>
  <c r="T17" i="52"/>
  <c r="T51" i="52"/>
  <c r="T32" i="52"/>
  <c r="T24" i="60"/>
  <c r="T49" i="58"/>
  <c r="T30" i="60"/>
  <c r="T66" i="55"/>
  <c r="T28" i="53"/>
  <c r="T42" i="60"/>
  <c r="T18" i="58"/>
  <c r="T17" i="55"/>
  <c r="T40" i="59"/>
  <c r="T60" i="52"/>
  <c r="T54" i="58"/>
  <c r="T69" i="58"/>
  <c r="T67" i="55"/>
  <c r="T60" i="55"/>
  <c r="T18" i="55"/>
  <c r="T31" i="55"/>
  <c r="T15" i="55"/>
  <c r="T21" i="55"/>
  <c r="T24" i="55"/>
  <c r="T39" i="55"/>
  <c r="T36" i="55"/>
  <c r="T30" i="55"/>
  <c r="D6" i="50"/>
  <c r="T57" i="55"/>
  <c r="T59" i="55"/>
  <c r="T63" i="55"/>
  <c r="T49" i="55"/>
  <c r="T52" i="55"/>
  <c r="T38" i="55"/>
  <c r="T33" i="55"/>
  <c r="T50" i="55"/>
  <c r="T29" i="55"/>
  <c r="T35" i="55"/>
  <c r="T23" i="55"/>
  <c r="T27" i="55"/>
  <c r="T68" i="55"/>
  <c r="T22" i="55"/>
  <c r="T51" i="55"/>
  <c r="T42" i="55"/>
  <c r="T43" i="55"/>
  <c r="T56" i="55"/>
  <c r="T58" i="55"/>
  <c r="T28" i="55"/>
  <c r="T34" i="55"/>
  <c r="T20" i="55"/>
  <c r="T25" i="55"/>
  <c r="T47" i="55"/>
  <c r="T64" i="55"/>
  <c r="T65" i="55"/>
  <c r="T11" i="55"/>
  <c r="T45" i="55"/>
  <c r="T54" i="55"/>
  <c r="T40" i="55"/>
  <c r="T37" i="55"/>
  <c r="T53" i="55"/>
  <c r="T8" i="55"/>
  <c r="T69" i="55"/>
  <c r="T61" i="55"/>
  <c r="T32" i="55"/>
  <c r="T12" i="55"/>
  <c r="T16" i="55"/>
  <c r="T46" i="55"/>
  <c r="T48" i="55"/>
  <c r="T19" i="55"/>
  <c r="T55" i="55"/>
  <c r="T10" i="55"/>
  <c r="T28" i="60"/>
  <c r="T67" i="59"/>
  <c r="T63" i="59"/>
  <c r="T58" i="59"/>
  <c r="T69" i="59"/>
  <c r="T42" i="59"/>
  <c r="T56" i="59"/>
  <c r="T53" i="59"/>
  <c r="T22" i="59"/>
  <c r="T14" i="59"/>
  <c r="T21" i="59"/>
  <c r="T29" i="59"/>
  <c r="T31" i="59"/>
  <c r="T23" i="59"/>
  <c r="T65" i="59"/>
  <c r="T59" i="59"/>
  <c r="T44" i="59"/>
  <c r="T28" i="59"/>
  <c r="T34" i="59"/>
  <c r="T38" i="59"/>
  <c r="T20" i="59"/>
  <c r="D10" i="50"/>
  <c r="T50" i="59"/>
  <c r="T16" i="59"/>
  <c r="T25" i="59"/>
  <c r="T36" i="59"/>
  <c r="T39" i="59"/>
  <c r="T32" i="59"/>
  <c r="T18" i="59"/>
  <c r="T12" i="59"/>
  <c r="T64" i="59"/>
  <c r="T62" i="59"/>
  <c r="T55" i="59"/>
  <c r="T17" i="59"/>
  <c r="T26" i="59"/>
  <c r="T13" i="59"/>
  <c r="T47" i="59"/>
  <c r="T15" i="59"/>
  <c r="T57" i="59"/>
  <c r="T60" i="59"/>
  <c r="T35" i="59"/>
  <c r="T27" i="59"/>
  <c r="T19" i="59"/>
  <c r="T33" i="59"/>
  <c r="T43" i="59"/>
  <c r="T37" i="59"/>
  <c r="T66" i="59"/>
  <c r="T45" i="59"/>
  <c r="T46" i="59"/>
  <c r="T52" i="59"/>
  <c r="T49" i="59"/>
  <c r="T51" i="59"/>
  <c r="T41" i="59"/>
  <c r="T9" i="55"/>
  <c r="T64" i="60"/>
  <c r="T48" i="58"/>
  <c r="T16" i="58"/>
  <c r="T42" i="61"/>
  <c r="T28" i="61"/>
  <c r="T14" i="55"/>
  <c r="T40" i="58"/>
  <c r="T41" i="55"/>
  <c r="T44" i="55"/>
  <c r="T24" i="58"/>
  <c r="D12" i="50"/>
  <c r="T62" i="61"/>
  <c r="T59" i="61"/>
  <c r="T69" i="61"/>
  <c r="T43" i="61"/>
  <c r="T47" i="61"/>
  <c r="T49" i="61"/>
  <c r="T27" i="61"/>
  <c r="T54" i="61"/>
  <c r="T26" i="61"/>
  <c r="T38" i="61"/>
  <c r="T14" i="61"/>
  <c r="T67" i="61"/>
  <c r="T60" i="61"/>
  <c r="T15" i="61"/>
  <c r="T36" i="61"/>
  <c r="T31" i="61"/>
  <c r="T34" i="61"/>
  <c r="T39" i="61"/>
  <c r="T58" i="61"/>
  <c r="T68" i="61"/>
  <c r="T40" i="61"/>
  <c r="T48" i="61"/>
  <c r="T20" i="61"/>
  <c r="T45" i="61"/>
  <c r="T65" i="61"/>
  <c r="T61" i="61"/>
  <c r="T44" i="61"/>
  <c r="T56" i="61"/>
  <c r="T18" i="61"/>
  <c r="T35" i="61"/>
  <c r="T23" i="61"/>
  <c r="T17" i="61"/>
  <c r="T50" i="61"/>
  <c r="T52" i="61"/>
  <c r="T51" i="61"/>
  <c r="T66" i="61"/>
  <c r="T46" i="61"/>
  <c r="T16" i="61"/>
  <c r="T37" i="61"/>
  <c r="T21" i="61"/>
  <c r="T29" i="61"/>
  <c r="T30" i="61"/>
  <c r="T55" i="61"/>
  <c r="T41" i="61"/>
  <c r="T63" i="61"/>
  <c r="T33" i="61"/>
  <c r="T25" i="61"/>
  <c r="T53" i="61"/>
  <c r="T10" i="53"/>
  <c r="T64" i="61"/>
  <c r="T56" i="58"/>
  <c r="T61" i="58"/>
  <c r="T26" i="55"/>
  <c r="T68" i="59"/>
  <c r="T32" i="60"/>
  <c r="T57" i="61"/>
  <c r="T16" i="53"/>
  <c r="T68" i="60"/>
  <c r="T69" i="60"/>
  <c r="T61" i="60"/>
  <c r="T63" i="60"/>
  <c r="T52" i="60"/>
  <c r="T39" i="60"/>
  <c r="T26" i="60"/>
  <c r="T31" i="60"/>
  <c r="T40" i="60"/>
  <c r="T29" i="60"/>
  <c r="T36" i="60"/>
  <c r="T14" i="60"/>
  <c r="T18" i="60"/>
  <c r="T33" i="60"/>
  <c r="T55" i="60"/>
  <c r="T17" i="60"/>
  <c r="T58" i="60"/>
  <c r="T66" i="60"/>
  <c r="T60" i="60"/>
  <c r="T54" i="60"/>
  <c r="T25" i="60"/>
  <c r="T46" i="60"/>
  <c r="T44" i="60"/>
  <c r="T27" i="60"/>
  <c r="T19" i="60"/>
  <c r="T62" i="60"/>
  <c r="T57" i="60"/>
  <c r="T59" i="60"/>
  <c r="T41" i="60"/>
  <c r="T34" i="60"/>
  <c r="T38" i="60"/>
  <c r="T35" i="60"/>
  <c r="T16" i="60"/>
  <c r="T56" i="60"/>
  <c r="T49" i="60"/>
  <c r="T20" i="60"/>
  <c r="T43" i="60"/>
  <c r="T37" i="60"/>
  <c r="T15" i="60"/>
  <c r="D11" i="50"/>
  <c r="T21" i="60"/>
  <c r="T45" i="60"/>
  <c r="T53" i="60"/>
  <c r="T65" i="60"/>
  <c r="T51" i="60"/>
  <c r="T23" i="60"/>
  <c r="T13" i="60"/>
  <c r="T67" i="60"/>
  <c r="T47" i="60"/>
  <c r="T50" i="60"/>
  <c r="T48" i="60"/>
  <c r="T24" i="61"/>
  <c r="T22" i="61"/>
  <c r="T37" i="53"/>
  <c r="F5" i="50" l="1"/>
  <c r="O9" i="50"/>
  <c r="P9" i="50" s="1"/>
  <c r="L8" i="50"/>
  <c r="M8" i="50" s="1"/>
  <c r="O8" i="50"/>
  <c r="P8" i="50" s="1"/>
  <c r="O10" i="50"/>
  <c r="P10" i="50" s="1"/>
  <c r="F8" i="50"/>
  <c r="S70" i="54"/>
  <c r="S70" i="57"/>
  <c r="S70" i="56"/>
  <c r="L9" i="50"/>
  <c r="M9" i="50" s="1"/>
  <c r="F7" i="50"/>
  <c r="L10" i="50"/>
  <c r="M10" i="50" s="1"/>
  <c r="F6" i="50"/>
  <c r="U6" i="50"/>
  <c r="V6" i="50" s="1"/>
  <c r="G6" i="50" s="1"/>
  <c r="L6" i="50"/>
  <c r="M6" i="50" s="1"/>
  <c r="L5" i="50"/>
  <c r="M5" i="50" s="1"/>
  <c r="F3" i="50"/>
  <c r="L4" i="50"/>
  <c r="M4" i="50" s="1"/>
  <c r="L3" i="50"/>
  <c r="M3" i="50" s="1"/>
  <c r="L12" i="50"/>
  <c r="M12" i="50" s="1"/>
  <c r="F11" i="50"/>
  <c r="L11" i="50"/>
  <c r="M11" i="50" s="1"/>
  <c r="F12" i="50"/>
  <c r="O12" i="50"/>
  <c r="P12" i="50" s="1"/>
  <c r="G12" i="50" s="1"/>
  <c r="F9" i="50"/>
  <c r="R9" i="50"/>
  <c r="S9" i="50" s="1"/>
  <c r="R10" i="50"/>
  <c r="S10" i="50" s="1"/>
  <c r="S70" i="60"/>
  <c r="R6" i="50"/>
  <c r="S6" i="50" s="1"/>
  <c r="G5" i="50" s="1"/>
  <c r="S70" i="61"/>
  <c r="S70" i="59"/>
  <c r="F10" i="50"/>
  <c r="U10" i="50"/>
  <c r="V10" i="50" s="1"/>
  <c r="G10" i="50" s="1"/>
  <c r="S70" i="55"/>
  <c r="S70" i="52"/>
  <c r="F4" i="50"/>
  <c r="O4" i="50"/>
  <c r="P4" i="50" s="1"/>
  <c r="O6" i="50"/>
  <c r="P6" i="50" s="1"/>
  <c r="O5" i="50"/>
  <c r="P5" i="50" s="1"/>
  <c r="S70" i="53"/>
  <c r="S70" i="58"/>
  <c r="G8" i="50" l="1"/>
  <c r="G7" i="50"/>
  <c r="G4" i="50"/>
  <c r="G9" i="50"/>
  <c r="G3" i="50"/>
  <c r="G11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<sst xmlns="http://schemas.openxmlformats.org/spreadsheetml/2006/main" count="416" uniqueCount="61">
  <si>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</si>
  <si>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</si>
  <si>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</si>
  <si>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</si>
  <si>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</si>
  <si>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</si>
  <si>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</si>
  <si>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</si>
  <si>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</si>
  <si>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</si>
  <si>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</si>
  <si>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</si>
  <si>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</si>
  <si>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</si>
  <si>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</si>
  <si>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</si>
  <si>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</si>
  <si>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</si>
  <si>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</si>
  <si>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</si>
  <si>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</si>
  <si>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</si>
  <si>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</si>
  <si>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</si>
  <si>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</si>
  <si>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</si>
  <si>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</si>
  <si>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</si>
  <si>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</si>
  <si>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</si>
  <si>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</si>
  <si>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</si>
  <si>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</si>
  <si>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</si>
  <si>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</si>
  <si>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</si>
  <si>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</si>
  <si>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</si>
  <si>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</si>
  <si>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</si>
  <si>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</si>
  <si>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</si>
  <si>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</si>
  <si>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</si>
  <si>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</si>
  <si>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</si>
  <si>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</si>
  <si>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</si>
  <si>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</si>
  <si>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</si>
  <si>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</si>
  <si>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</si>
  <si>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</si>
  <si>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</si>
  <si>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</si>
  <si>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</si>
  <si>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</si>
  <si>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</si>
  <si>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</si>
  <si>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</si>
  <si>
    <t xml:space="preserve">Crime Risk Factor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</si>
</sst>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T19" sqref="T19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60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ht="15" x14ac:dyDescent="0.2">
      <c r="A2" s="18">
        <v>8</v>
      </c>
      <c r="B2" s="19">
        <v>42033</v>
      </c>
      <c r="C2" s="19">
        <v>18568</v>
      </c>
      <c r="D2" s="24">
        <v>5.7000000000000002E-2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62701</v>
      </c>
      <c r="U2" s="19">
        <v>26477</v>
      </c>
      <c r="V2" s="23">
        <v>3.7999999999999999E-2</v>
      </c>
      <c r="W2" s="19">
        <v>1290</v>
      </c>
      <c r="X2" s="24">
        <v>0.67400000000000004</v>
      </c>
    </row>
    <row r="3" spans="1:24" ht="15" x14ac:dyDescent="0.2">
      <c r="A3" s="18">
        <v>9</v>
      </c>
      <c r="B3" s="19">
        <v>43791</v>
      </c>
      <c r="C3" s="19">
        <v>19345</v>
      </c>
      <c r="D3" s="24">
        <v>5.3999999999999999E-2</v>
      </c>
      <c r="E3" s="24">
        <v>0.98599999999999999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65324</v>
      </c>
      <c r="U3" s="19">
        <v>27585</v>
      </c>
      <c r="V3" s="23">
        <v>3.5999999999999997E-2</v>
      </c>
      <c r="W3" s="19">
        <v>1229</v>
      </c>
      <c r="X3" s="24">
        <v>0.69199999999999995</v>
      </c>
    </row>
    <row r="4" spans="1:24" ht="15" x14ac:dyDescent="0.2">
      <c r="A4" s="18">
        <v>10</v>
      </c>
      <c r="B4" s="19">
        <v>45623</v>
      </c>
      <c r="C4" s="19">
        <v>20154</v>
      </c>
      <c r="D4" s="24">
        <v>5.0999999999999997E-2</v>
      </c>
      <c r="E4" s="24">
        <v>0.98599999999999999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68057</v>
      </c>
      <c r="U4" s="19">
        <v>28739</v>
      </c>
      <c r="V4" s="23">
        <v>3.4000000000000002E-2</v>
      </c>
      <c r="W4" s="19">
        <v>1170</v>
      </c>
      <c r="X4" s="24">
        <v>0.71</v>
      </c>
    </row>
    <row r="5" spans="1:24" ht="15" x14ac:dyDescent="0.2">
      <c r="A5" s="18">
        <v>11</v>
      </c>
      <c r="B5" s="19">
        <v>47531</v>
      </c>
      <c r="C5" s="19">
        <v>20997</v>
      </c>
      <c r="D5" s="24">
        <v>4.9000000000000002E-2</v>
      </c>
      <c r="E5" s="24">
        <v>0.98599999999999999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70904</v>
      </c>
      <c r="U5" s="19">
        <v>29941</v>
      </c>
      <c r="V5" s="23">
        <v>3.3000000000000002E-2</v>
      </c>
      <c r="W5" s="19">
        <v>1115</v>
      </c>
      <c r="X5" s="24">
        <v>0.72799999999999998</v>
      </c>
    </row>
    <row r="6" spans="1:24" ht="15" x14ac:dyDescent="0.2">
      <c r="A6" s="18">
        <v>12</v>
      </c>
      <c r="B6" s="19">
        <v>54292</v>
      </c>
      <c r="C6" s="19">
        <v>23984</v>
      </c>
      <c r="D6" s="24">
        <v>4.1000000000000002E-2</v>
      </c>
      <c r="E6" s="24">
        <v>0.98599999999999999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73870</v>
      </c>
      <c r="U6" s="19">
        <v>31194</v>
      </c>
      <c r="V6" s="23">
        <v>3.1E-2</v>
      </c>
      <c r="W6" s="19">
        <v>1062</v>
      </c>
      <c r="X6" s="24">
        <v>0.748</v>
      </c>
    </row>
    <row r="7" spans="1:24" ht="15" x14ac:dyDescent="0.2">
      <c r="A7" s="18">
        <v>13</v>
      </c>
      <c r="B7" s="19">
        <v>56457</v>
      </c>
      <c r="C7" s="19">
        <v>24807</v>
      </c>
      <c r="D7" s="24">
        <v>0.04</v>
      </c>
      <c r="E7" s="24">
        <v>0.90300000000000002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76815</v>
      </c>
      <c r="U7" s="19">
        <v>32265</v>
      </c>
      <c r="V7" s="23">
        <v>0.03</v>
      </c>
      <c r="W7" s="19">
        <v>1044</v>
      </c>
      <c r="X7" s="24">
        <v>0.755</v>
      </c>
    </row>
    <row r="8" spans="1:24" ht="15" x14ac:dyDescent="0.2">
      <c r="A8" s="18">
        <v>14</v>
      </c>
      <c r="B8" s="19">
        <v>58707</v>
      </c>
      <c r="C8" s="19">
        <v>25659</v>
      </c>
      <c r="D8" s="24">
        <v>3.7999999999999999E-2</v>
      </c>
      <c r="E8" s="24">
        <v>0.90300000000000002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79877</v>
      </c>
      <c r="U8" s="19">
        <v>33373</v>
      </c>
      <c r="V8" s="23">
        <v>2.9000000000000001E-2</v>
      </c>
      <c r="W8" s="19">
        <v>1027</v>
      </c>
      <c r="X8" s="24">
        <v>0.76200000000000001</v>
      </c>
    </row>
    <row r="9" spans="1:24" ht="15" x14ac:dyDescent="0.2">
      <c r="A9" s="18">
        <v>15</v>
      </c>
      <c r="B9" s="19">
        <v>61047</v>
      </c>
      <c r="C9" s="19">
        <v>26540</v>
      </c>
      <c r="D9" s="24">
        <v>3.6999999999999998E-2</v>
      </c>
      <c r="E9" s="24">
        <v>0.90300000000000002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83061</v>
      </c>
      <c r="U9" s="19">
        <v>34519</v>
      </c>
      <c r="V9" s="23">
        <v>2.9000000000000001E-2</v>
      </c>
      <c r="W9" s="19">
        <v>1010</v>
      </c>
      <c r="X9" s="24">
        <v>0.77</v>
      </c>
    </row>
    <row r="10" spans="1:24" ht="15" x14ac:dyDescent="0.2">
      <c r="A10" s="18">
        <v>16</v>
      </c>
      <c r="B10" s="19">
        <v>77353</v>
      </c>
      <c r="C10" s="19">
        <v>32646</v>
      </c>
      <c r="D10" s="24">
        <v>0.03</v>
      </c>
      <c r="E10" s="24">
        <v>0.90300000000000002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86373</v>
      </c>
      <c r="U10" s="19">
        <v>35704</v>
      </c>
      <c r="V10" s="23">
        <v>2.8000000000000001E-2</v>
      </c>
      <c r="W10" s="23">
        <v>994</v>
      </c>
      <c r="X10" s="24">
        <v>0.77700000000000002</v>
      </c>
    </row>
    <row r="11" spans="1:24" ht="15" x14ac:dyDescent="0.2">
      <c r="A11" s="18">
        <v>17</v>
      </c>
      <c r="B11" s="19">
        <v>78968</v>
      </c>
      <c r="C11" s="19">
        <v>33191</v>
      </c>
      <c r="D11" s="24">
        <v>0.03</v>
      </c>
      <c r="E11" s="24">
        <v>0.70699999999999996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88177</v>
      </c>
      <c r="U11" s="19">
        <v>36301</v>
      </c>
      <c r="V11" s="23">
        <v>2.7E-2</v>
      </c>
      <c r="W11" s="23">
        <v>994</v>
      </c>
      <c r="X11" s="24">
        <v>0.77700000000000002</v>
      </c>
    </row>
    <row r="12" spans="1:24" ht="15" x14ac:dyDescent="0.2">
      <c r="A12" s="18">
        <v>18</v>
      </c>
      <c r="B12" s="19">
        <v>90018</v>
      </c>
      <c r="C12" s="19">
        <v>36907</v>
      </c>
      <c r="D12" s="24">
        <v>2.7E-2</v>
      </c>
      <c r="E12" s="24">
        <v>0.70699999999999996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90018</v>
      </c>
      <c r="U12" s="19">
        <v>36907</v>
      </c>
      <c r="V12" s="23">
        <v>2.7E-2</v>
      </c>
      <c r="W12" s="23">
        <v>994</v>
      </c>
      <c r="X12" s="24">
        <v>0.77700000000000002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59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61047</v>
      </c>
      <c r="D2" s="7">
        <f>Meta!C9</f>
        <v>26540</v>
      </c>
      <c r="E2" s="1">
        <f>Meta!D9</f>
        <v>3.6999999999999998E-2</v>
      </c>
      <c r="F2" s="1">
        <f>Meta!F9</f>
        <v>0.73</v>
      </c>
      <c r="G2" s="1">
        <f>Meta!I9</f>
        <v>1.8114695812355892</v>
      </c>
      <c r="H2" s="1">
        <f>Meta!E9</f>
        <v>0.90300000000000002</v>
      </c>
      <c r="I2" s="13"/>
      <c r="J2" s="1">
        <f>Meta!X8</f>
        <v>0.76200000000000001</v>
      </c>
      <c r="K2" s="1">
        <f>Meta!D8</f>
        <v>3.7999999999999999E-2</v>
      </c>
      <c r="L2" s="29"/>
      <c r="N2" s="22">
        <f>Meta!T9</f>
        <v>83061</v>
      </c>
      <c r="O2" s="22">
        <f>Meta!U9</f>
        <v>34519</v>
      </c>
      <c r="P2" s="1">
        <f>Meta!V9</f>
        <v>2.9000000000000001E-2</v>
      </c>
      <c r="Q2" s="1">
        <f>Meta!X9</f>
        <v>0.77</v>
      </c>
      <c r="R2" s="22">
        <f>Meta!W9</f>
        <v>1010</v>
      </c>
      <c r="T2" s="12">
        <f>IRR(S5:S69)+1</f>
        <v>1.0217118684327764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3193.841687225743</v>
      </c>
      <c r="D11" s="5">
        <f t="shared" ref="D11:D36" si="0">IF(A11&lt;startage,1,0)*(C11*(1-initialunempprob))+IF(A11=startage,1,0)*(C11*(1-unempprob))+IF(A11&gt;startage,1,0)*(C11*(1-unempprob)+unempprob*300*52)</f>
        <v>3072.4757031111649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235.04439128800411</v>
      </c>
      <c r="G11" s="5">
        <f t="shared" ref="G11:G56" si="3">D11-F11</f>
        <v>2837.4313118231607</v>
      </c>
      <c r="H11" s="22">
        <f>0.1*Grade14!H11</f>
        <v>1395.9286601687249</v>
      </c>
      <c r="I11" s="5">
        <f t="shared" ref="I11:I36" si="4">G11+IF(A11&lt;startage,1,0)*(H11*(1-initialunempprob))+IF(A11&gt;=startage,1,0)*(H11*(1-unempprob))</f>
        <v>4180.314682905474</v>
      </c>
      <c r="J11" s="26">
        <f t="shared" ref="J11:J56" si="5">(F11-(IF(A11&gt;startage,1,0)*(unempprob*300*52)))/(IF(A11&lt;startage,1,0)*((C11+H11)*(1-initialunempprob))+IF(A11&gt;=startage,1,0)*((C11+H11)*(1-unempprob)))</f>
        <v>5.3233358224877327E-2</v>
      </c>
      <c r="L11" s="22">
        <f>0.1*Grade14!L11</f>
        <v>5982.4756250028831</v>
      </c>
      <c r="M11" s="5">
        <f>scrimecost*Meta!O8</f>
        <v>3407.7400000000002</v>
      </c>
      <c r="N11" s="5">
        <f>L11-Grade14!L11</f>
        <v>-53842.280625025945</v>
      </c>
      <c r="O11" s="5"/>
      <c r="P11" s="22"/>
      <c r="Q11" s="22">
        <f>0.05*feel*Grade14!G11</f>
        <v>328.90373404635176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-62450.1843590723</v>
      </c>
      <c r="T11" s="22">
        <f t="shared" ref="T11:T42" si="7">S11/sreturn^(A11-startage+1)</f>
        <v>-62450.1843590723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33700.262280065625</v>
      </c>
      <c r="D12" s="5">
        <f t="shared" si="0"/>
        <v>32453.352575703197</v>
      </c>
      <c r="E12" s="5">
        <f t="shared" si="1"/>
        <v>22953.352575703197</v>
      </c>
      <c r="F12" s="5">
        <f t="shared" si="2"/>
        <v>7796.0196159670941</v>
      </c>
      <c r="G12" s="5">
        <f t="shared" si="3"/>
        <v>24657.332959736101</v>
      </c>
      <c r="H12" s="22">
        <f t="shared" ref="H12:H36" si="10">benefits*B12/expnorm</f>
        <v>14651.087865299551</v>
      </c>
      <c r="I12" s="5">
        <f t="shared" si="4"/>
        <v>38766.330574019565</v>
      </c>
      <c r="J12" s="26">
        <f t="shared" si="5"/>
        <v>0.16743183246028776</v>
      </c>
      <c r="L12" s="22">
        <f t="shared" ref="L12:L36" si="11">(sincome+sbenefits)*(1-sunemp)*B12/expnorm</f>
        <v>63026.275010439538</v>
      </c>
      <c r="M12" s="5">
        <f>scrimecost*Meta!O9</f>
        <v>3094.64</v>
      </c>
      <c r="N12" s="5">
        <f>L12-Grade14!L12</f>
        <v>1705.8998541600013</v>
      </c>
      <c r="O12" s="5">
        <f>Grade14!M12-M12</f>
        <v>52.088000000000193</v>
      </c>
      <c r="P12" s="22">
        <f t="shared" ref="P12:P56" si="12">(spart-initialspart)*(L12*J12+nptrans)</f>
        <v>136.85283774515162</v>
      </c>
      <c r="Q12" s="22"/>
      <c r="R12" s="22"/>
      <c r="S12" s="22">
        <f t="shared" si="6"/>
        <v>1356.7428040798625</v>
      </c>
      <c r="T12" s="22">
        <f t="shared" si="7"/>
        <v>1327.9113671851503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34542.768837067262</v>
      </c>
      <c r="D13" s="5">
        <f t="shared" si="0"/>
        <v>33841.886390095773</v>
      </c>
      <c r="E13" s="5">
        <f t="shared" si="1"/>
        <v>24341.886390095773</v>
      </c>
      <c r="F13" s="5">
        <f t="shared" si="2"/>
        <v>8249.3759063662692</v>
      </c>
      <c r="G13" s="5">
        <f t="shared" si="3"/>
        <v>25592.510483729504</v>
      </c>
      <c r="H13" s="22">
        <f t="shared" si="10"/>
        <v>15017.365061932038</v>
      </c>
      <c r="I13" s="5">
        <f t="shared" si="4"/>
        <v>40054.233038370054</v>
      </c>
      <c r="J13" s="26">
        <f t="shared" si="5"/>
        <v>0.16075326168474324</v>
      </c>
      <c r="L13" s="22">
        <f t="shared" si="11"/>
        <v>64601.931885700527</v>
      </c>
      <c r="M13" s="5">
        <f>scrimecost*Meta!O10</f>
        <v>2836.08</v>
      </c>
      <c r="N13" s="5">
        <f>L13-Grade14!L13</f>
        <v>1748.5473505139962</v>
      </c>
      <c r="O13" s="5">
        <f>Grade14!M13-M13</f>
        <v>47.735999999999876</v>
      </c>
      <c r="P13" s="22">
        <f t="shared" si="12"/>
        <v>135.51177009409591</v>
      </c>
      <c r="Q13" s="22"/>
      <c r="R13" s="22"/>
      <c r="S13" s="22">
        <f t="shared" si="6"/>
        <v>1381.2551946808553</v>
      </c>
      <c r="T13" s="22">
        <f t="shared" si="7"/>
        <v>1323.1742719934107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35406.338057993948</v>
      </c>
      <c r="D14" s="5">
        <f t="shared" si="0"/>
        <v>34673.503549848167</v>
      </c>
      <c r="E14" s="5">
        <f t="shared" si="1"/>
        <v>25173.503549848167</v>
      </c>
      <c r="F14" s="5">
        <f t="shared" si="2"/>
        <v>8520.8989090254254</v>
      </c>
      <c r="G14" s="5">
        <f t="shared" si="3"/>
        <v>26152.604640822741</v>
      </c>
      <c r="H14" s="22">
        <f t="shared" si="10"/>
        <v>15392.79918848034</v>
      </c>
      <c r="I14" s="5">
        <f t="shared" si="4"/>
        <v>40975.870259329306</v>
      </c>
      <c r="J14" s="26">
        <f t="shared" si="5"/>
        <v>0.16238284686619997</v>
      </c>
      <c r="L14" s="22">
        <f t="shared" si="11"/>
        <v>66216.980182843035</v>
      </c>
      <c r="M14" s="5">
        <f>scrimecost*Meta!O11</f>
        <v>2650.2400000000002</v>
      </c>
      <c r="N14" s="5">
        <f>L14-Grade14!L14</f>
        <v>1792.2610342768457</v>
      </c>
      <c r="O14" s="5">
        <f>Grade14!M14-M14</f>
        <v>44.60799999999972</v>
      </c>
      <c r="P14" s="22">
        <f t="shared" si="12"/>
        <v>138.45201402378251</v>
      </c>
      <c r="Q14" s="22"/>
      <c r="R14" s="22"/>
      <c r="S14" s="22">
        <f t="shared" si="6"/>
        <v>1411.4802124065091</v>
      </c>
      <c r="T14" s="22">
        <f t="shared" si="7"/>
        <v>1323.3949690515017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36291.496509443794</v>
      </c>
      <c r="D15" s="5">
        <f t="shared" si="0"/>
        <v>35525.911138594369</v>
      </c>
      <c r="E15" s="5">
        <f t="shared" si="1"/>
        <v>26025.911138594369</v>
      </c>
      <c r="F15" s="5">
        <f t="shared" si="2"/>
        <v>8799.2099867510624</v>
      </c>
      <c r="G15" s="5">
        <f t="shared" si="3"/>
        <v>26726.701151843306</v>
      </c>
      <c r="H15" s="22">
        <f t="shared" si="10"/>
        <v>15777.619168192348</v>
      </c>
      <c r="I15" s="5">
        <f t="shared" si="4"/>
        <v>41920.548410812538</v>
      </c>
      <c r="J15" s="26">
        <f t="shared" si="5"/>
        <v>0.16397268606762125</v>
      </c>
      <c r="L15" s="22">
        <f t="shared" si="11"/>
        <v>67872.404687414106</v>
      </c>
      <c r="M15" s="5">
        <f>scrimecost*Meta!O12</f>
        <v>2532.0700000000002</v>
      </c>
      <c r="N15" s="5">
        <f>L15-Grade14!L15</f>
        <v>1837.0675601337716</v>
      </c>
      <c r="O15" s="5">
        <f>Grade14!M15-M15</f>
        <v>42.619000000000142</v>
      </c>
      <c r="P15" s="22">
        <f t="shared" si="12"/>
        <v>141.46576405171132</v>
      </c>
      <c r="Q15" s="22"/>
      <c r="R15" s="22"/>
      <c r="S15" s="22">
        <f t="shared" si="6"/>
        <v>1443.5599871753084</v>
      </c>
      <c r="T15" s="22">
        <f t="shared" si="7"/>
        <v>1324.7108171225962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37198.783922179879</v>
      </c>
      <c r="D16" s="5">
        <f t="shared" si="0"/>
        <v>36399.628917059221</v>
      </c>
      <c r="E16" s="5">
        <f t="shared" si="1"/>
        <v>26899.628917059221</v>
      </c>
      <c r="F16" s="5">
        <f t="shared" si="2"/>
        <v>9084.4788414198356</v>
      </c>
      <c r="G16" s="5">
        <f t="shared" si="3"/>
        <v>27315.150075639387</v>
      </c>
      <c r="H16" s="22">
        <f t="shared" si="10"/>
        <v>16172.059647397155</v>
      </c>
      <c r="I16" s="5">
        <f t="shared" si="4"/>
        <v>42888.843516082845</v>
      </c>
      <c r="J16" s="26">
        <f t="shared" si="5"/>
        <v>0.16552374870315412</v>
      </c>
      <c r="L16" s="22">
        <f t="shared" si="11"/>
        <v>69569.214804599455</v>
      </c>
      <c r="M16" s="5">
        <f>scrimecost*Meta!O13</f>
        <v>2126.0500000000002</v>
      </c>
      <c r="N16" s="5">
        <f>L16-Grade14!L16</f>
        <v>1882.9942491371185</v>
      </c>
      <c r="O16" s="5">
        <f>Grade14!M16-M16</f>
        <v>35.784999999999854</v>
      </c>
      <c r="P16" s="22">
        <f t="shared" si="12"/>
        <v>144.55485783033828</v>
      </c>
      <c r="Q16" s="22"/>
      <c r="R16" s="22"/>
      <c r="S16" s="22">
        <f t="shared" si="6"/>
        <v>1472.1116229883253</v>
      </c>
      <c r="T16" s="22">
        <f t="shared" si="7"/>
        <v>1322.2042546096054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38128.753520234372</v>
      </c>
      <c r="D17" s="5">
        <f t="shared" si="0"/>
        <v>37295.189639985692</v>
      </c>
      <c r="E17" s="5">
        <f t="shared" si="1"/>
        <v>27795.189639985692</v>
      </c>
      <c r="F17" s="5">
        <f t="shared" si="2"/>
        <v>9376.8794174553295</v>
      </c>
      <c r="G17" s="5">
        <f t="shared" si="3"/>
        <v>27918.310222530363</v>
      </c>
      <c r="H17" s="22">
        <f t="shared" si="10"/>
        <v>16576.36113858208</v>
      </c>
      <c r="I17" s="5">
        <f t="shared" si="4"/>
        <v>43881.345998984907</v>
      </c>
      <c r="J17" s="26">
        <f t="shared" si="5"/>
        <v>0.16703698054269839</v>
      </c>
      <c r="L17" s="22">
        <f t="shared" si="11"/>
        <v>71308.445174714434</v>
      </c>
      <c r="M17" s="5">
        <f>scrimecost*Meta!O14</f>
        <v>2126.0500000000002</v>
      </c>
      <c r="N17" s="5">
        <f>L17-Grade14!L17</f>
        <v>1930.0691053655464</v>
      </c>
      <c r="O17" s="5">
        <f>Grade14!M17-M17</f>
        <v>35.784999999999854</v>
      </c>
      <c r="P17" s="22">
        <f t="shared" si="12"/>
        <v>147.72117895343092</v>
      </c>
      <c r="Q17" s="22"/>
      <c r="R17" s="22"/>
      <c r="S17" s="22">
        <f t="shared" si="6"/>
        <v>1507.7024292466663</v>
      </c>
      <c r="T17" s="22">
        <f t="shared" si="7"/>
        <v>1325.3940144047433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39081.972358240237</v>
      </c>
      <c r="D18" s="5">
        <f t="shared" si="0"/>
        <v>38213.139380985347</v>
      </c>
      <c r="E18" s="5">
        <f t="shared" si="1"/>
        <v>28713.139380985347</v>
      </c>
      <c r="F18" s="5">
        <f t="shared" si="2"/>
        <v>9676.5900078917148</v>
      </c>
      <c r="G18" s="5">
        <f t="shared" si="3"/>
        <v>28536.549373093632</v>
      </c>
      <c r="H18" s="22">
        <f t="shared" si="10"/>
        <v>16990.77016704663</v>
      </c>
      <c r="I18" s="5">
        <f t="shared" si="4"/>
        <v>44898.661043959539</v>
      </c>
      <c r="J18" s="26">
        <f t="shared" si="5"/>
        <v>0.16851330428859532</v>
      </c>
      <c r="L18" s="22">
        <f t="shared" si="11"/>
        <v>73091.156304082295</v>
      </c>
      <c r="M18" s="5">
        <f>scrimecost*Meta!O15</f>
        <v>2126.0500000000002</v>
      </c>
      <c r="N18" s="5">
        <f>L18-Grade14!L18</f>
        <v>1978.3208329996705</v>
      </c>
      <c r="O18" s="5">
        <f>Grade14!M18-M18</f>
        <v>35.784999999999854</v>
      </c>
      <c r="P18" s="22">
        <f t="shared" si="12"/>
        <v>150.96665810460092</v>
      </c>
      <c r="Q18" s="22"/>
      <c r="R18" s="22"/>
      <c r="S18" s="22">
        <f t="shared" si="6"/>
        <v>1544.1830056614556</v>
      </c>
      <c r="T18" s="22">
        <f t="shared" si="7"/>
        <v>1328.6166806425533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40059.021667196241</v>
      </c>
      <c r="D19" s="5">
        <f t="shared" si="0"/>
        <v>39154.037865509978</v>
      </c>
      <c r="E19" s="5">
        <f t="shared" si="1"/>
        <v>29654.037865509978</v>
      </c>
      <c r="F19" s="5">
        <f t="shared" si="2"/>
        <v>9983.7933630890075</v>
      </c>
      <c r="G19" s="5">
        <f t="shared" si="3"/>
        <v>29170.24450242097</v>
      </c>
      <c r="H19" s="22">
        <f t="shared" si="10"/>
        <v>17415.539421222798</v>
      </c>
      <c r="I19" s="5">
        <f t="shared" si="4"/>
        <v>45941.408965058523</v>
      </c>
      <c r="J19" s="26">
        <f t="shared" si="5"/>
        <v>0.1699536201382508</v>
      </c>
      <c r="L19" s="22">
        <f t="shared" si="11"/>
        <v>74918.435211684351</v>
      </c>
      <c r="M19" s="5">
        <f>scrimecost*Meta!O16</f>
        <v>2126.0500000000002</v>
      </c>
      <c r="N19" s="5">
        <f>L19-Grade14!L19</f>
        <v>2027.7788538246677</v>
      </c>
      <c r="O19" s="5">
        <f>Grade14!M19-M19</f>
        <v>35.784999999999854</v>
      </c>
      <c r="P19" s="22">
        <f t="shared" si="12"/>
        <v>154.29327423455018</v>
      </c>
      <c r="Q19" s="22"/>
      <c r="R19" s="22"/>
      <c r="S19" s="22">
        <f t="shared" si="6"/>
        <v>1581.5755964866285</v>
      </c>
      <c r="T19" s="22">
        <f t="shared" si="7"/>
        <v>1331.8718780928425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41060.49720887615</v>
      </c>
      <c r="D20" s="5">
        <f t="shared" si="0"/>
        <v>40118.458812147728</v>
      </c>
      <c r="E20" s="5">
        <f t="shared" si="1"/>
        <v>30618.458812147728</v>
      </c>
      <c r="F20" s="5">
        <f t="shared" si="2"/>
        <v>10298.676802166234</v>
      </c>
      <c r="G20" s="5">
        <f t="shared" si="3"/>
        <v>29819.782009981493</v>
      </c>
      <c r="H20" s="22">
        <f t="shared" si="10"/>
        <v>17850.927906753368</v>
      </c>
      <c r="I20" s="5">
        <f t="shared" si="4"/>
        <v>47010.225584184984</v>
      </c>
      <c r="J20" s="26">
        <f t="shared" si="5"/>
        <v>0.17135880633303663</v>
      </c>
      <c r="L20" s="22">
        <f t="shared" si="11"/>
        <v>76791.39609197645</v>
      </c>
      <c r="M20" s="5">
        <f>scrimecost*Meta!O17</f>
        <v>2126.0500000000002</v>
      </c>
      <c r="N20" s="5">
        <f>L20-Grade14!L20</f>
        <v>2078.4733251703001</v>
      </c>
      <c r="O20" s="5">
        <f>Grade14!M20-M20</f>
        <v>35.784999999999854</v>
      </c>
      <c r="P20" s="22">
        <f t="shared" si="12"/>
        <v>157.70305576774811</v>
      </c>
      <c r="Q20" s="22"/>
      <c r="R20" s="22"/>
      <c r="S20" s="22">
        <f t="shared" si="6"/>
        <v>1619.903002082438</v>
      </c>
      <c r="T20" s="22">
        <f t="shared" si="7"/>
        <v>1335.1592405420804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42087.009639098032</v>
      </c>
      <c r="D21" s="5">
        <f t="shared" si="0"/>
        <v>41106.990282451399</v>
      </c>
      <c r="E21" s="5">
        <f t="shared" si="1"/>
        <v>31606.990282451399</v>
      </c>
      <c r="F21" s="5">
        <f t="shared" si="2"/>
        <v>10621.432327220382</v>
      </c>
      <c r="G21" s="5">
        <f t="shared" si="3"/>
        <v>30485.557955231016</v>
      </c>
      <c r="H21" s="22">
        <f t="shared" si="10"/>
        <v>18297.201104422198</v>
      </c>
      <c r="I21" s="5">
        <f t="shared" si="4"/>
        <v>48105.762618789595</v>
      </c>
      <c r="J21" s="26">
        <f t="shared" si="5"/>
        <v>0.17272971969380327</v>
      </c>
      <c r="L21" s="22">
        <f t="shared" si="11"/>
        <v>78711.180994275841</v>
      </c>
      <c r="M21" s="5">
        <f>scrimecost*Meta!O18</f>
        <v>1713.97</v>
      </c>
      <c r="N21" s="5">
        <f>L21-Grade14!L21</f>
        <v>2130.4351582995296</v>
      </c>
      <c r="O21" s="5">
        <f>Grade14!M21-M21</f>
        <v>28.848999999999933</v>
      </c>
      <c r="P21" s="22">
        <f t="shared" si="12"/>
        <v>161.19808183927597</v>
      </c>
      <c r="Q21" s="22"/>
      <c r="R21" s="22"/>
      <c r="S21" s="22">
        <f t="shared" si="6"/>
        <v>1652.9253848181122</v>
      </c>
      <c r="T21" s="22">
        <f t="shared" si="7"/>
        <v>1333.4258392908248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43139.184880075489</v>
      </c>
      <c r="D22" s="5">
        <f t="shared" si="0"/>
        <v>42120.235039512692</v>
      </c>
      <c r="E22" s="5">
        <f t="shared" si="1"/>
        <v>32620.235039512692</v>
      </c>
      <c r="F22" s="5">
        <f t="shared" si="2"/>
        <v>10952.256740400895</v>
      </c>
      <c r="G22" s="5">
        <f t="shared" si="3"/>
        <v>31167.978299111797</v>
      </c>
      <c r="H22" s="22">
        <f t="shared" si="10"/>
        <v>18754.631132032755</v>
      </c>
      <c r="I22" s="5">
        <f t="shared" si="4"/>
        <v>49228.688079259344</v>
      </c>
      <c r="J22" s="26">
        <f t="shared" si="5"/>
        <v>0.17406719614333177</v>
      </c>
      <c r="L22" s="22">
        <f t="shared" si="11"/>
        <v>80678.960519132743</v>
      </c>
      <c r="M22" s="5">
        <f>scrimecost*Meta!O19</f>
        <v>1713.97</v>
      </c>
      <c r="N22" s="5">
        <f>L22-Grade14!L22</f>
        <v>2183.6960372570175</v>
      </c>
      <c r="O22" s="5">
        <f>Grade14!M22-M22</f>
        <v>28.848999999999933</v>
      </c>
      <c r="P22" s="22">
        <f t="shared" si="12"/>
        <v>164.78048356259217</v>
      </c>
      <c r="Q22" s="22"/>
      <c r="R22" s="22"/>
      <c r="S22" s="22">
        <f t="shared" si="6"/>
        <v>1693.1931153221974</v>
      </c>
      <c r="T22" s="22">
        <f t="shared" si="7"/>
        <v>1336.8838377965317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44217.664502077379</v>
      </c>
      <c r="D23" s="5">
        <f t="shared" si="0"/>
        <v>43158.810915500515</v>
      </c>
      <c r="E23" s="5">
        <f t="shared" si="1"/>
        <v>33658.810915500515</v>
      </c>
      <c r="F23" s="5">
        <f t="shared" si="2"/>
        <v>11291.351763910918</v>
      </c>
      <c r="G23" s="5">
        <f t="shared" si="3"/>
        <v>31867.459151589595</v>
      </c>
      <c r="H23" s="22">
        <f t="shared" si="10"/>
        <v>19223.496910333572</v>
      </c>
      <c r="I23" s="5">
        <f t="shared" si="4"/>
        <v>50379.686676240824</v>
      </c>
      <c r="J23" s="26">
        <f t="shared" si="5"/>
        <v>0.17537205121604249</v>
      </c>
      <c r="L23" s="22">
        <f t="shared" si="11"/>
        <v>82695.93453211106</v>
      </c>
      <c r="M23" s="5">
        <f>scrimecost*Meta!O20</f>
        <v>1713.97</v>
      </c>
      <c r="N23" s="5">
        <f>L23-Grade14!L23</f>
        <v>2238.2884381884505</v>
      </c>
      <c r="O23" s="5">
        <f>Grade14!M23-M23</f>
        <v>28.848999999999933</v>
      </c>
      <c r="P23" s="22">
        <f t="shared" si="12"/>
        <v>168.45244532899116</v>
      </c>
      <c r="Q23" s="22"/>
      <c r="R23" s="22"/>
      <c r="S23" s="22">
        <f t="shared" si="6"/>
        <v>1734.4675390888906</v>
      </c>
      <c r="T23" s="22">
        <f t="shared" si="7"/>
        <v>1340.3706732432245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45323.106114629307</v>
      </c>
      <c r="D24" s="5">
        <f t="shared" si="0"/>
        <v>44223.35118838802</v>
      </c>
      <c r="E24" s="5">
        <f t="shared" si="1"/>
        <v>34723.35118838802</v>
      </c>
      <c r="F24" s="5">
        <f t="shared" si="2"/>
        <v>11661.259281847491</v>
      </c>
      <c r="G24" s="5">
        <f t="shared" si="3"/>
        <v>32562.091906540529</v>
      </c>
      <c r="H24" s="22">
        <f t="shared" si="10"/>
        <v>19704.084333091909</v>
      </c>
      <c r="I24" s="5">
        <f t="shared" si="4"/>
        <v>51537.125119308039</v>
      </c>
      <c r="J24" s="26">
        <f t="shared" si="5"/>
        <v>0.17700175089059733</v>
      </c>
      <c r="L24" s="22">
        <f t="shared" si="11"/>
        <v>84763.332895413827</v>
      </c>
      <c r="M24" s="5">
        <f>scrimecost*Meta!O21</f>
        <v>1713.97</v>
      </c>
      <c r="N24" s="5">
        <f>L24-Grade14!L24</f>
        <v>2294.2456491431658</v>
      </c>
      <c r="O24" s="5">
        <f>Grade14!M24-M24</f>
        <v>28.848999999999933</v>
      </c>
      <c r="P24" s="22">
        <f t="shared" si="12"/>
        <v>172.45806667048666</v>
      </c>
      <c r="Q24" s="22"/>
      <c r="R24" s="22"/>
      <c r="S24" s="22">
        <f t="shared" si="6"/>
        <v>1776.9922235091842</v>
      </c>
      <c r="T24" s="22">
        <f t="shared" si="7"/>
        <v>1344.0512518618821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46456.183767495044</v>
      </c>
      <c r="D25" s="5">
        <f t="shared" si="0"/>
        <v>45314.504968097724</v>
      </c>
      <c r="E25" s="5">
        <f t="shared" si="1"/>
        <v>35814.504968097724</v>
      </c>
      <c r="F25" s="5">
        <f t="shared" si="2"/>
        <v>12126.636368893678</v>
      </c>
      <c r="G25" s="5">
        <f t="shared" si="3"/>
        <v>33187.868599204048</v>
      </c>
      <c r="H25" s="22">
        <f t="shared" si="10"/>
        <v>20196.686441419206</v>
      </c>
      <c r="I25" s="5">
        <f t="shared" si="4"/>
        <v>52637.277642290748</v>
      </c>
      <c r="J25" s="26">
        <f t="shared" si="5"/>
        <v>0.17993499973968458</v>
      </c>
      <c r="L25" s="22">
        <f t="shared" si="11"/>
        <v>86882.416217799182</v>
      </c>
      <c r="M25" s="5">
        <f>scrimecost*Meta!O22</f>
        <v>1713.97</v>
      </c>
      <c r="N25" s="5">
        <f>L25-Grade14!L25</f>
        <v>2351.6017903717584</v>
      </c>
      <c r="O25" s="5">
        <f>Grade14!M25-M25</f>
        <v>28.848999999999933</v>
      </c>
      <c r="P25" s="22">
        <f t="shared" si="12"/>
        <v>177.49750031626306</v>
      </c>
      <c r="Q25" s="22"/>
      <c r="R25" s="22"/>
      <c r="S25" s="22">
        <f t="shared" si="6"/>
        <v>1821.423130648973</v>
      </c>
      <c r="T25" s="22">
        <f t="shared" si="7"/>
        <v>1348.381271385394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47617.588361682407</v>
      </c>
      <c r="D26" s="5">
        <f t="shared" si="0"/>
        <v>46432.93759230015</v>
      </c>
      <c r="E26" s="5">
        <f t="shared" si="1"/>
        <v>36932.93759230015</v>
      </c>
      <c r="F26" s="5">
        <f t="shared" si="2"/>
        <v>12603.647883116013</v>
      </c>
      <c r="G26" s="5">
        <f t="shared" si="3"/>
        <v>33829.289709184137</v>
      </c>
      <c r="H26" s="22">
        <f t="shared" si="10"/>
        <v>20701.603602454685</v>
      </c>
      <c r="I26" s="5">
        <f t="shared" si="4"/>
        <v>53764.933978347995</v>
      </c>
      <c r="J26" s="26">
        <f t="shared" si="5"/>
        <v>0.18279670593391598</v>
      </c>
      <c r="L26" s="22">
        <f t="shared" si="11"/>
        <v>89054.476623244147</v>
      </c>
      <c r="M26" s="5">
        <f>scrimecost*Meta!O23</f>
        <v>1330.1699999999998</v>
      </c>
      <c r="N26" s="5">
        <f>L26-Grade14!L26</f>
        <v>2410.3918351310276</v>
      </c>
      <c r="O26" s="5">
        <f>Grade14!M26-M26</f>
        <v>22.389000000000124</v>
      </c>
      <c r="P26" s="22">
        <f t="shared" si="12"/>
        <v>182.6629198031838</v>
      </c>
      <c r="Q26" s="22"/>
      <c r="R26" s="22"/>
      <c r="S26" s="22">
        <f t="shared" si="6"/>
        <v>1861.1314304672298</v>
      </c>
      <c r="T26" s="22">
        <f t="shared" si="7"/>
        <v>1348.4985052652364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48808.028070724475</v>
      </c>
      <c r="D27" s="5">
        <f t="shared" si="0"/>
        <v>47579.331032107664</v>
      </c>
      <c r="E27" s="5">
        <f t="shared" si="1"/>
        <v>38079.331032107664</v>
      </c>
      <c r="F27" s="5">
        <f t="shared" si="2"/>
        <v>13092.58468519392</v>
      </c>
      <c r="G27" s="5">
        <f t="shared" si="3"/>
        <v>34486.746346913744</v>
      </c>
      <c r="H27" s="22">
        <f t="shared" si="10"/>
        <v>21219.143692516056</v>
      </c>
      <c r="I27" s="5">
        <f t="shared" si="4"/>
        <v>54920.7817228067</v>
      </c>
      <c r="J27" s="26">
        <f t="shared" si="5"/>
        <v>0.18558861441609312</v>
      </c>
      <c r="L27" s="22">
        <f t="shared" si="11"/>
        <v>91280.838538825265</v>
      </c>
      <c r="M27" s="5">
        <f>scrimecost*Meta!O24</f>
        <v>1330.1699999999998</v>
      </c>
      <c r="N27" s="5">
        <f>L27-Grade14!L27</f>
        <v>2470.6516310093284</v>
      </c>
      <c r="O27" s="5">
        <f>Grade14!M27-M27</f>
        <v>22.389000000000124</v>
      </c>
      <c r="P27" s="22">
        <f t="shared" si="12"/>
        <v>187.95747477727772</v>
      </c>
      <c r="Q27" s="22"/>
      <c r="R27" s="22"/>
      <c r="S27" s="22">
        <f t="shared" si="6"/>
        <v>1907.811652280978</v>
      </c>
      <c r="T27" s="22">
        <f t="shared" si="7"/>
        <v>1352.9460674345337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50028.228772492585</v>
      </c>
      <c r="D28" s="5">
        <f t="shared" si="0"/>
        <v>48754.384307910354</v>
      </c>
      <c r="E28" s="5">
        <f t="shared" si="1"/>
        <v>39254.384307910354</v>
      </c>
      <c r="F28" s="5">
        <f t="shared" si="2"/>
        <v>13593.744907323766</v>
      </c>
      <c r="G28" s="5">
        <f t="shared" si="3"/>
        <v>35160.639400586588</v>
      </c>
      <c r="H28" s="22">
        <f t="shared" si="10"/>
        <v>21749.622284828954</v>
      </c>
      <c r="I28" s="5">
        <f t="shared" si="4"/>
        <v>56105.525660876869</v>
      </c>
      <c r="J28" s="26">
        <f t="shared" si="5"/>
        <v>0.18831242756943656</v>
      </c>
      <c r="L28" s="22">
        <f t="shared" si="11"/>
        <v>93562.859502295891</v>
      </c>
      <c r="M28" s="5">
        <f>scrimecost*Meta!O25</f>
        <v>1330.1699999999998</v>
      </c>
      <c r="N28" s="5">
        <f>L28-Grade14!L28</f>
        <v>2532.4179217845667</v>
      </c>
      <c r="O28" s="5">
        <f>Grade14!M28-M28</f>
        <v>22.389000000000124</v>
      </c>
      <c r="P28" s="22">
        <f t="shared" si="12"/>
        <v>193.3843936257239</v>
      </c>
      <c r="Q28" s="22"/>
      <c r="R28" s="22"/>
      <c r="S28" s="22">
        <f t="shared" si="6"/>
        <v>1955.6588796400558</v>
      </c>
      <c r="T28" s="22">
        <f t="shared" si="7"/>
        <v>1357.4056533238349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51278.934491804888</v>
      </c>
      <c r="D29" s="5">
        <f t="shared" si="0"/>
        <v>49958.813915608102</v>
      </c>
      <c r="E29" s="5">
        <f t="shared" si="1"/>
        <v>40458.813915608102</v>
      </c>
      <c r="F29" s="5">
        <f t="shared" si="2"/>
        <v>14107.434135006855</v>
      </c>
      <c r="G29" s="5">
        <f t="shared" si="3"/>
        <v>35851.379780601244</v>
      </c>
      <c r="H29" s="22">
        <f t="shared" si="10"/>
        <v>22293.362841949674</v>
      </c>
      <c r="I29" s="5">
        <f t="shared" si="4"/>
        <v>57319.888197398781</v>
      </c>
      <c r="J29" s="26">
        <f t="shared" si="5"/>
        <v>0.19096980625562526</v>
      </c>
      <c r="L29" s="22">
        <f t="shared" si="11"/>
        <v>95901.930989853267</v>
      </c>
      <c r="M29" s="5">
        <f>scrimecost*Meta!O26</f>
        <v>1330.1699999999998</v>
      </c>
      <c r="N29" s="5">
        <f>L29-Grade14!L29</f>
        <v>2595.7283698291576</v>
      </c>
      <c r="O29" s="5">
        <f>Grade14!M29-M29</f>
        <v>22.389000000000124</v>
      </c>
      <c r="P29" s="22">
        <f t="shared" si="12"/>
        <v>198.94698544538113</v>
      </c>
      <c r="Q29" s="22"/>
      <c r="R29" s="22"/>
      <c r="S29" s="22">
        <f t="shared" si="6"/>
        <v>2004.7022876830908</v>
      </c>
      <c r="T29" s="22">
        <f t="shared" si="7"/>
        <v>1361.8773502853376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52560.907854100013</v>
      </c>
      <c r="D30" s="5">
        <f t="shared" si="0"/>
        <v>51193.35426349831</v>
      </c>
      <c r="E30" s="5">
        <f t="shared" si="1"/>
        <v>41693.35426349831</v>
      </c>
      <c r="F30" s="5">
        <f t="shared" si="2"/>
        <v>14633.965593382029</v>
      </c>
      <c r="G30" s="5">
        <f t="shared" si="3"/>
        <v>36559.388670116285</v>
      </c>
      <c r="H30" s="22">
        <f t="shared" si="10"/>
        <v>22850.696912998417</v>
      </c>
      <c r="I30" s="5">
        <f t="shared" si="4"/>
        <v>58564.60979733376</v>
      </c>
      <c r="J30" s="26">
        <f t="shared" si="5"/>
        <v>0.19356237082751676</v>
      </c>
      <c r="L30" s="22">
        <f t="shared" si="11"/>
        <v>98299.479264599606</v>
      </c>
      <c r="M30" s="5">
        <f>scrimecost*Meta!O27</f>
        <v>1330.1699999999998</v>
      </c>
      <c r="N30" s="5">
        <f>L30-Grade14!L30</f>
        <v>2660.6215790748829</v>
      </c>
      <c r="O30" s="5">
        <f>Grade14!M30-M30</f>
        <v>22.389000000000124</v>
      </c>
      <c r="P30" s="22">
        <f t="shared" si="12"/>
        <v>204.64864206052997</v>
      </c>
      <c r="Q30" s="22"/>
      <c r="R30" s="22"/>
      <c r="S30" s="22">
        <f t="shared" si="6"/>
        <v>2054.9717809272156</v>
      </c>
      <c r="T30" s="22">
        <f t="shared" si="7"/>
        <v>1366.3612449184075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53874.930550452518</v>
      </c>
      <c r="D31" s="5">
        <f t="shared" si="0"/>
        <v>52458.758120085768</v>
      </c>
      <c r="E31" s="5">
        <f t="shared" si="1"/>
        <v>42958.758120085768</v>
      </c>
      <c r="F31" s="5">
        <f t="shared" si="2"/>
        <v>15173.660338216579</v>
      </c>
      <c r="G31" s="5">
        <f t="shared" si="3"/>
        <v>37285.09778186919</v>
      </c>
      <c r="H31" s="22">
        <f t="shared" si="10"/>
        <v>23421.964335823381</v>
      </c>
      <c r="I31" s="5">
        <f t="shared" si="4"/>
        <v>59840.449437267103</v>
      </c>
      <c r="J31" s="26">
        <f t="shared" si="5"/>
        <v>0.19609170211716695</v>
      </c>
      <c r="L31" s="22">
        <f t="shared" si="11"/>
        <v>100756.96624621461</v>
      </c>
      <c r="M31" s="5">
        <f>scrimecost*Meta!O28</f>
        <v>1163.52</v>
      </c>
      <c r="N31" s="5">
        <f>L31-Grade14!L31</f>
        <v>2727.1371185517783</v>
      </c>
      <c r="O31" s="5">
        <f>Grade14!M31-M31</f>
        <v>19.583999999999833</v>
      </c>
      <c r="P31" s="22">
        <f t="shared" si="12"/>
        <v>210.49284009105745</v>
      </c>
      <c r="Q31" s="22"/>
      <c r="R31" s="22"/>
      <c r="S31" s="22">
        <f t="shared" si="6"/>
        <v>2103.9650965024621</v>
      </c>
      <c r="T31" s="22">
        <f t="shared" si="7"/>
        <v>1369.2090639115079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55221.803814213825</v>
      </c>
      <c r="D32" s="5">
        <f t="shared" si="0"/>
        <v>53755.79707308791</v>
      </c>
      <c r="E32" s="5">
        <f t="shared" si="1"/>
        <v>44255.79707308791</v>
      </c>
      <c r="F32" s="5">
        <f t="shared" si="2"/>
        <v>15726.847451671994</v>
      </c>
      <c r="G32" s="5">
        <f t="shared" si="3"/>
        <v>38028.949621415915</v>
      </c>
      <c r="H32" s="22">
        <f t="shared" si="10"/>
        <v>24007.513444218959</v>
      </c>
      <c r="I32" s="5">
        <f t="shared" si="4"/>
        <v>61148.185068198771</v>
      </c>
      <c r="J32" s="26">
        <f t="shared" si="5"/>
        <v>0.19855934239975251</v>
      </c>
      <c r="L32" s="22">
        <f t="shared" si="11"/>
        <v>103275.89040236994</v>
      </c>
      <c r="M32" s="5">
        <f>scrimecost*Meta!O29</f>
        <v>1163.52</v>
      </c>
      <c r="N32" s="5">
        <f>L32-Grade14!L32</f>
        <v>2795.3155465155578</v>
      </c>
      <c r="O32" s="5">
        <f>Grade14!M32-M32</f>
        <v>19.583999999999833</v>
      </c>
      <c r="P32" s="22">
        <f t="shared" si="12"/>
        <v>216.4831430723481</v>
      </c>
      <c r="Q32" s="22"/>
      <c r="R32" s="22"/>
      <c r="S32" s="22">
        <f t="shared" si="6"/>
        <v>2156.7794828420624</v>
      </c>
      <c r="T32" s="22">
        <f t="shared" si="7"/>
        <v>1373.7526391966683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56602.348909569162</v>
      </c>
      <c r="D33" s="5">
        <f t="shared" si="0"/>
        <v>55085.261999915099</v>
      </c>
      <c r="E33" s="5">
        <f t="shared" si="1"/>
        <v>45585.261999915099</v>
      </c>
      <c r="F33" s="5">
        <f t="shared" si="2"/>
        <v>16293.864242963791</v>
      </c>
      <c r="G33" s="5">
        <f t="shared" si="3"/>
        <v>38791.397756951308</v>
      </c>
      <c r="H33" s="22">
        <f t="shared" si="10"/>
        <v>24607.701280324429</v>
      </c>
      <c r="I33" s="5">
        <f t="shared" si="4"/>
        <v>62488.614089903727</v>
      </c>
      <c r="J33" s="26">
        <f t="shared" si="5"/>
        <v>0.20096679633398234</v>
      </c>
      <c r="L33" s="22">
        <f t="shared" si="11"/>
        <v>105857.78766242918</v>
      </c>
      <c r="M33" s="5">
        <f>scrimecost*Meta!O30</f>
        <v>1163.52</v>
      </c>
      <c r="N33" s="5">
        <f>L33-Grade14!L33</f>
        <v>2865.198435178434</v>
      </c>
      <c r="O33" s="5">
        <f>Grade14!M33-M33</f>
        <v>19.583999999999833</v>
      </c>
      <c r="P33" s="22">
        <f t="shared" si="12"/>
        <v>222.62320362817101</v>
      </c>
      <c r="Q33" s="22"/>
      <c r="R33" s="22"/>
      <c r="S33" s="22">
        <f t="shared" si="6"/>
        <v>2210.9142288401554</v>
      </c>
      <c r="T33" s="22">
        <f t="shared" si="7"/>
        <v>1378.3079232568821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58017.407632308386</v>
      </c>
      <c r="D34" s="5">
        <f t="shared" si="0"/>
        <v>56447.963549912973</v>
      </c>
      <c r="E34" s="5">
        <f t="shared" si="1"/>
        <v>46947.963549912973</v>
      </c>
      <c r="F34" s="5">
        <f t="shared" si="2"/>
        <v>16875.056454037884</v>
      </c>
      <c r="G34" s="5">
        <f t="shared" si="3"/>
        <v>39572.907095875089</v>
      </c>
      <c r="H34" s="22">
        <f t="shared" si="10"/>
        <v>25222.893812332542</v>
      </c>
      <c r="I34" s="5">
        <f t="shared" si="4"/>
        <v>63862.553837151325</v>
      </c>
      <c r="J34" s="26">
        <f t="shared" si="5"/>
        <v>0.20331553187957235</v>
      </c>
      <c r="L34" s="22">
        <f t="shared" si="11"/>
        <v>108504.23235398991</v>
      </c>
      <c r="M34" s="5">
        <f>scrimecost*Meta!O31</f>
        <v>1163.52</v>
      </c>
      <c r="N34" s="5">
        <f>L34-Grade14!L34</f>
        <v>2936.8283960578992</v>
      </c>
      <c r="O34" s="5">
        <f>Grade14!M34-M34</f>
        <v>19.583999999999833</v>
      </c>
      <c r="P34" s="22">
        <f t="shared" si="12"/>
        <v>228.9167656978895</v>
      </c>
      <c r="Q34" s="22"/>
      <c r="R34" s="22"/>
      <c r="S34" s="22">
        <f t="shared" si="6"/>
        <v>2266.402343488212</v>
      </c>
      <c r="T34" s="22">
        <f t="shared" si="7"/>
        <v>1382.8750156898031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59467.842823116109</v>
      </c>
      <c r="D35" s="5">
        <f t="shared" si="0"/>
        <v>57844.732638660811</v>
      </c>
      <c r="E35" s="5">
        <f t="shared" si="1"/>
        <v>48344.732638660811</v>
      </c>
      <c r="F35" s="5">
        <f t="shared" si="2"/>
        <v>17470.778470388836</v>
      </c>
      <c r="G35" s="5">
        <f t="shared" si="3"/>
        <v>40373.954168271972</v>
      </c>
      <c r="H35" s="22">
        <f t="shared" si="10"/>
        <v>25853.466157640858</v>
      </c>
      <c r="I35" s="5">
        <f t="shared" si="4"/>
        <v>65270.842078080117</v>
      </c>
      <c r="J35" s="26">
        <f t="shared" si="5"/>
        <v>0.20560698119234319</v>
      </c>
      <c r="L35" s="22">
        <f t="shared" si="11"/>
        <v>111216.83816283967</v>
      </c>
      <c r="M35" s="5">
        <f>scrimecost*Meta!O32</f>
        <v>1163.52</v>
      </c>
      <c r="N35" s="5">
        <f>L35-Grade14!L35</f>
        <v>3010.249105959374</v>
      </c>
      <c r="O35" s="5">
        <f>Grade14!M35-M35</f>
        <v>19.583999999999833</v>
      </c>
      <c r="P35" s="22">
        <f t="shared" si="12"/>
        <v>235.36766681935103</v>
      </c>
      <c r="Q35" s="22"/>
      <c r="R35" s="22"/>
      <c r="S35" s="22">
        <f t="shared" si="6"/>
        <v>2323.2776610024866</v>
      </c>
      <c r="T35" s="22">
        <f t="shared" si="7"/>
        <v>1387.4540150978748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60954.538893694007</v>
      </c>
      <c r="D36" s="5">
        <f t="shared" si="0"/>
        <v>59276.420954627327</v>
      </c>
      <c r="E36" s="5">
        <f t="shared" si="1"/>
        <v>49776.420954627327</v>
      </c>
      <c r="F36" s="5">
        <f t="shared" si="2"/>
        <v>18081.393537148557</v>
      </c>
      <c r="G36" s="5">
        <f t="shared" si="3"/>
        <v>41195.02741747877</v>
      </c>
      <c r="H36" s="22">
        <f t="shared" si="10"/>
        <v>26499.802811581874</v>
      </c>
      <c r="I36" s="5">
        <f t="shared" si="4"/>
        <v>66714.337525032111</v>
      </c>
      <c r="J36" s="26">
        <f t="shared" si="5"/>
        <v>0.20784254149748549</v>
      </c>
      <c r="L36" s="22">
        <f t="shared" si="11"/>
        <v>113997.25911691066</v>
      </c>
      <c r="M36" s="5">
        <f>scrimecost*Meta!O33</f>
        <v>940.31000000000006</v>
      </c>
      <c r="N36" s="5">
        <f>L36-Grade14!L36</f>
        <v>3085.5053336083656</v>
      </c>
      <c r="O36" s="5">
        <f>Grade14!M36-M36</f>
        <v>15.826999999999998</v>
      </c>
      <c r="P36" s="22">
        <f t="shared" si="12"/>
        <v>241.97984046884909</v>
      </c>
      <c r="Q36" s="22"/>
      <c r="R36" s="22"/>
      <c r="S36" s="22">
        <f t="shared" si="6"/>
        <v>2378.1822904546034</v>
      </c>
      <c r="T36" s="22">
        <f t="shared" si="7"/>
        <v>1390.0620406902699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62478.402366036345</v>
      </c>
      <c r="D37" s="5">
        <f t="shared" ref="D37:D56" si="15">IF(A37&lt;startage,1,0)*(C37*(1-initialunempprob))+IF(A37=startage,1,0)*(C37*(1-unempprob))+IF(A37&gt;startage,1,0)*(C37*(1-unempprob)+unempprob*300*52)</f>
        <v>60743.901478492997</v>
      </c>
      <c r="E37" s="5">
        <f t="shared" si="1"/>
        <v>51243.901478492997</v>
      </c>
      <c r="F37" s="5">
        <f t="shared" si="2"/>
        <v>18707.273980577265</v>
      </c>
      <c r="G37" s="5">
        <f t="shared" si="3"/>
        <v>42036.627497915732</v>
      </c>
      <c r="H37" s="22">
        <f t="shared" ref="H37:H56" si="16">benefits*B37/expnorm</f>
        <v>27162.297881871418</v>
      </c>
      <c r="I37" s="5">
        <f t="shared" ref="I37:I56" si="17">G37+IF(A37&lt;startage,1,0)*(H37*(1-initialunempprob))+IF(A37&gt;=startage,1,0)*(H37*(1-unempprob))</f>
        <v>68193.920358157906</v>
      </c>
      <c r="J37" s="26">
        <f t="shared" si="5"/>
        <v>0.21002357594152668</v>
      </c>
      <c r="L37" s="22">
        <f t="shared" ref="L37:L56" si="18">(sincome+sbenefits)*(1-sunemp)*B37/expnorm</f>
        <v>116847.19059483339</v>
      </c>
      <c r="M37" s="5">
        <f>scrimecost*Meta!O34</f>
        <v>940.31000000000006</v>
      </c>
      <c r="N37" s="5">
        <f>L37-Grade14!L37</f>
        <v>3162.6429669485369</v>
      </c>
      <c r="O37" s="5">
        <f>Grade14!M37-M37</f>
        <v>15.826999999999998</v>
      </c>
      <c r="P37" s="22">
        <f t="shared" si="12"/>
        <v>248.7573184595845</v>
      </c>
      <c r="Q37" s="22"/>
      <c r="R37" s="22"/>
      <c r="S37" s="22">
        <f t="shared" si="6"/>
        <v>2437.9369209179922</v>
      </c>
      <c r="T37" s="22">
        <f t="shared" si="7"/>
        <v>1394.7072852432286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64040.362425187246</v>
      </c>
      <c r="D38" s="5">
        <f t="shared" si="15"/>
        <v>62248.069015455316</v>
      </c>
      <c r="E38" s="5">
        <f t="shared" si="1"/>
        <v>52748.069015455316</v>
      </c>
      <c r="F38" s="5">
        <f t="shared" si="2"/>
        <v>19348.801435091693</v>
      </c>
      <c r="G38" s="5">
        <f t="shared" si="3"/>
        <v>42899.267580363623</v>
      </c>
      <c r="H38" s="22">
        <f t="shared" si="16"/>
        <v>27841.355328918202</v>
      </c>
      <c r="I38" s="5">
        <f t="shared" si="17"/>
        <v>69710.492762111855</v>
      </c>
      <c r="J38" s="26">
        <f t="shared" si="5"/>
        <v>0.21215141442351804</v>
      </c>
      <c r="L38" s="22">
        <f t="shared" si="18"/>
        <v>119768.37035970423</v>
      </c>
      <c r="M38" s="5">
        <f>scrimecost*Meta!O35</f>
        <v>940.31000000000006</v>
      </c>
      <c r="N38" s="5">
        <f>L38-Grade14!L38</f>
        <v>3241.7090411222744</v>
      </c>
      <c r="O38" s="5">
        <f>Grade14!M38-M38</f>
        <v>15.826999999999998</v>
      </c>
      <c r="P38" s="22">
        <f t="shared" si="12"/>
        <v>255.7042334000883</v>
      </c>
      <c r="Q38" s="22"/>
      <c r="R38" s="22"/>
      <c r="S38" s="22">
        <f t="shared" si="6"/>
        <v>2499.1854171430082</v>
      </c>
      <c r="T38" s="22">
        <f t="shared" si="7"/>
        <v>1399.3638313732106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65641.371485816926</v>
      </c>
      <c r="D39" s="5">
        <f t="shared" si="15"/>
        <v>63789.840740841697</v>
      </c>
      <c r="E39" s="5">
        <f t="shared" si="1"/>
        <v>54289.840740841697</v>
      </c>
      <c r="F39" s="5">
        <f t="shared" si="2"/>
        <v>20006.367075968985</v>
      </c>
      <c r="G39" s="5">
        <f t="shared" si="3"/>
        <v>43783.473664872712</v>
      </c>
      <c r="H39" s="22">
        <f t="shared" si="16"/>
        <v>28537.389212141155</v>
      </c>
      <c r="I39" s="5">
        <f t="shared" si="17"/>
        <v>71264.979476164648</v>
      </c>
      <c r="J39" s="26">
        <f t="shared" si="5"/>
        <v>0.21422735440594873</v>
      </c>
      <c r="L39" s="22">
        <f t="shared" si="18"/>
        <v>122762.57961869684</v>
      </c>
      <c r="M39" s="5">
        <f>scrimecost*Meta!O36</f>
        <v>940.31000000000006</v>
      </c>
      <c r="N39" s="5">
        <f>L39-Grade14!L39</f>
        <v>3322.7517671503301</v>
      </c>
      <c r="O39" s="5">
        <f>Grade14!M39-M39</f>
        <v>15.826999999999998</v>
      </c>
      <c r="P39" s="22">
        <f t="shared" si="12"/>
        <v>262.82482121410476</v>
      </c>
      <c r="Q39" s="22"/>
      <c r="R39" s="22"/>
      <c r="S39" s="22">
        <f t="shared" si="6"/>
        <v>2561.9651257736332</v>
      </c>
      <c r="T39" s="22">
        <f t="shared" si="7"/>
        <v>1404.0317929736304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67282.405772962346</v>
      </c>
      <c r="D40" s="5">
        <f t="shared" si="15"/>
        <v>65370.156759362733</v>
      </c>
      <c r="E40" s="5">
        <f t="shared" si="1"/>
        <v>55870.156759362733</v>
      </c>
      <c r="F40" s="5">
        <f t="shared" si="2"/>
        <v>20680.371857868206</v>
      </c>
      <c r="G40" s="5">
        <f t="shared" si="3"/>
        <v>44689.784901494524</v>
      </c>
      <c r="H40" s="22">
        <f t="shared" si="16"/>
        <v>29250.823942444684</v>
      </c>
      <c r="I40" s="5">
        <f t="shared" si="17"/>
        <v>72858.328358068757</v>
      </c>
      <c r="J40" s="26">
        <f t="shared" si="5"/>
        <v>0.21625266170588106</v>
      </c>
      <c r="L40" s="22">
        <f t="shared" si="18"/>
        <v>125831.64410916425</v>
      </c>
      <c r="M40" s="5">
        <f>scrimecost*Meta!O37</f>
        <v>940.31000000000006</v>
      </c>
      <c r="N40" s="5">
        <f>L40-Grade14!L40</f>
        <v>3405.8205613290629</v>
      </c>
      <c r="O40" s="5">
        <f>Grade14!M40-M40</f>
        <v>15.826999999999998</v>
      </c>
      <c r="P40" s="22">
        <f t="shared" si="12"/>
        <v>270.1234237234716</v>
      </c>
      <c r="Q40" s="22"/>
      <c r="R40" s="22"/>
      <c r="S40" s="22">
        <f t="shared" si="6"/>
        <v>2626.3143271200061</v>
      </c>
      <c r="T40" s="22">
        <f t="shared" si="7"/>
        <v>1408.7112826570919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68964.465917286405</v>
      </c>
      <c r="D41" s="5">
        <f t="shared" si="15"/>
        <v>66989.980678346808</v>
      </c>
      <c r="E41" s="5">
        <f t="shared" si="1"/>
        <v>57489.980678346808</v>
      </c>
      <c r="F41" s="5">
        <f t="shared" si="2"/>
        <v>21371.226759314912</v>
      </c>
      <c r="G41" s="5">
        <f t="shared" si="3"/>
        <v>45618.753919031893</v>
      </c>
      <c r="H41" s="22">
        <f t="shared" si="16"/>
        <v>29982.094541005805</v>
      </c>
      <c r="I41" s="5">
        <f t="shared" si="17"/>
        <v>74491.510962020489</v>
      </c>
      <c r="J41" s="26">
        <f t="shared" si="5"/>
        <v>0.21822857126679066</v>
      </c>
      <c r="L41" s="22">
        <f t="shared" si="18"/>
        <v>128977.43521189336</v>
      </c>
      <c r="M41" s="5">
        <f>scrimecost*Meta!O38</f>
        <v>628.22</v>
      </c>
      <c r="N41" s="5">
        <f>L41-Grade14!L41</f>
        <v>3490.966075362332</v>
      </c>
      <c r="O41" s="5">
        <f>Grade14!M41-M41</f>
        <v>10.573999999999955</v>
      </c>
      <c r="P41" s="22">
        <f t="shared" si="12"/>
        <v>277.60449129557264</v>
      </c>
      <c r="Q41" s="22"/>
      <c r="R41" s="22"/>
      <c r="S41" s="22">
        <f t="shared" si="6"/>
        <v>2687.5287995000854</v>
      </c>
      <c r="T41" s="22">
        <f t="shared" si="7"/>
        <v>1410.9121672095478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70688.57756521854</v>
      </c>
      <c r="D42" s="5">
        <f t="shared" si="15"/>
        <v>68650.300195305448</v>
      </c>
      <c r="E42" s="5">
        <f t="shared" si="1"/>
        <v>59150.300195305448</v>
      </c>
      <c r="F42" s="5">
        <f t="shared" si="2"/>
        <v>22079.353033297775</v>
      </c>
      <c r="G42" s="5">
        <f t="shared" si="3"/>
        <v>46570.947162007673</v>
      </c>
      <c r="H42" s="22">
        <f t="shared" si="16"/>
        <v>30731.646904530942</v>
      </c>
      <c r="I42" s="5">
        <f t="shared" si="17"/>
        <v>76165.523131070964</v>
      </c>
      <c r="J42" s="26">
        <f t="shared" si="5"/>
        <v>0.22015628791158051</v>
      </c>
      <c r="L42" s="22">
        <f t="shared" si="18"/>
        <v>132201.87109219067</v>
      </c>
      <c r="M42" s="5">
        <f>scrimecost*Meta!O39</f>
        <v>628.22</v>
      </c>
      <c r="N42" s="5">
        <f>L42-Grade14!L42</f>
        <v>3578.2402272463223</v>
      </c>
      <c r="O42" s="5">
        <f>Grade14!M42-M42</f>
        <v>10.573999999999955</v>
      </c>
      <c r="P42" s="22">
        <f t="shared" si="12"/>
        <v>285.27258555697608</v>
      </c>
      <c r="Q42" s="22"/>
      <c r="R42" s="22"/>
      <c r="S42" s="22">
        <f t="shared" si="6"/>
        <v>2755.1356791645899</v>
      </c>
      <c r="T42" s="22">
        <f t="shared" si="7"/>
        <v>1415.6679648218624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72455.79200434903</v>
      </c>
      <c r="D43" s="5">
        <f t="shared" si="15"/>
        <v>70352.12770018811</v>
      </c>
      <c r="E43" s="5">
        <f t="shared" si="1"/>
        <v>60852.12770018811</v>
      </c>
      <c r="F43" s="5">
        <f t="shared" si="2"/>
        <v>22805.18246413023</v>
      </c>
      <c r="G43" s="5">
        <f t="shared" si="3"/>
        <v>47546.94523605788</v>
      </c>
      <c r="H43" s="22">
        <f t="shared" si="16"/>
        <v>31499.938077144223</v>
      </c>
      <c r="I43" s="5">
        <f t="shared" si="17"/>
        <v>77881.385604347772</v>
      </c>
      <c r="J43" s="26">
        <f t="shared" si="5"/>
        <v>0.22203698707722919</v>
      </c>
      <c r="L43" s="22">
        <f t="shared" si="18"/>
        <v>135506.91786949546</v>
      </c>
      <c r="M43" s="5">
        <f>scrimecost*Meta!O40</f>
        <v>628.22</v>
      </c>
      <c r="N43" s="5">
        <f>L43-Grade14!L43</f>
        <v>3667.6962329275266</v>
      </c>
      <c r="O43" s="5">
        <f>Grade14!M43-M43</f>
        <v>10.573999999999955</v>
      </c>
      <c r="P43" s="22">
        <f t="shared" si="12"/>
        <v>293.13238217491482</v>
      </c>
      <c r="Q43" s="22"/>
      <c r="R43" s="22"/>
      <c r="S43" s="22">
        <f t="shared" ref="S43:S69" si="19">IF(A43&lt;startage,1,0)*(N43-Q43-R43)+IF(A43&gt;=startage,1,0)*completionprob*(N43*spart+O43+P43)</f>
        <v>2824.4327308207867</v>
      </c>
      <c r="T43" s="22">
        <f t="shared" ref="T43:T69" si="20">S43/sreturn^(A43-startage+1)</f>
        <v>1420.4344964237218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74267.186804457742</v>
      </c>
      <c r="D44" s="5">
        <f t="shared" si="15"/>
        <v>72096.500892692799</v>
      </c>
      <c r="E44" s="5">
        <f t="shared" si="1"/>
        <v>62596.500892692799</v>
      </c>
      <c r="F44" s="5">
        <f t="shared" si="2"/>
        <v>23549.157630733476</v>
      </c>
      <c r="G44" s="5">
        <f t="shared" si="3"/>
        <v>48547.343261959322</v>
      </c>
      <c r="H44" s="22">
        <f t="shared" si="16"/>
        <v>32287.436529072824</v>
      </c>
      <c r="I44" s="5">
        <f t="shared" si="17"/>
        <v>79640.144639456455</v>
      </c>
      <c r="J44" s="26">
        <f t="shared" si="5"/>
        <v>0.22387181553152052</v>
      </c>
      <c r="L44" s="22">
        <f t="shared" si="18"/>
        <v>138894.59081623281</v>
      </c>
      <c r="M44" s="5">
        <f>scrimecost*Meta!O41</f>
        <v>628.22</v>
      </c>
      <c r="N44" s="5">
        <f>L44-Grade14!L44</f>
        <v>3759.3886387507082</v>
      </c>
      <c r="O44" s="5">
        <f>Grade14!M44-M44</f>
        <v>10.573999999999955</v>
      </c>
      <c r="P44" s="22">
        <f t="shared" si="12"/>
        <v>301.18867370830185</v>
      </c>
      <c r="Q44" s="22"/>
      <c r="R44" s="22"/>
      <c r="S44" s="22">
        <f t="shared" si="19"/>
        <v>2895.462208768352</v>
      </c>
      <c r="T44" s="22">
        <f t="shared" si="20"/>
        <v>1425.2118937040482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76123.866474569179</v>
      </c>
      <c r="D45" s="5">
        <f t="shared" si="15"/>
        <v>73884.483415010109</v>
      </c>
      <c r="E45" s="5">
        <f t="shared" si="1"/>
        <v>64384.483415010109</v>
      </c>
      <c r="F45" s="5">
        <f t="shared" si="2"/>
        <v>24311.732176501813</v>
      </c>
      <c r="G45" s="5">
        <f t="shared" si="3"/>
        <v>49572.751238508296</v>
      </c>
      <c r="H45" s="22">
        <f t="shared" si="16"/>
        <v>33094.622442299638</v>
      </c>
      <c r="I45" s="5">
        <f t="shared" si="17"/>
        <v>81442.872650442849</v>
      </c>
      <c r="J45" s="26">
        <f t="shared" si="5"/>
        <v>0.22566189207229259</v>
      </c>
      <c r="L45" s="22">
        <f t="shared" si="18"/>
        <v>142366.95558663862</v>
      </c>
      <c r="M45" s="5">
        <f>scrimecost*Meta!O42</f>
        <v>628.22</v>
      </c>
      <c r="N45" s="5">
        <f>L45-Grade14!L45</f>
        <v>3853.373354719457</v>
      </c>
      <c r="O45" s="5">
        <f>Grade14!M45-M45</f>
        <v>10.573999999999955</v>
      </c>
      <c r="P45" s="22">
        <f t="shared" si="12"/>
        <v>309.44637253002361</v>
      </c>
      <c r="Q45" s="22"/>
      <c r="R45" s="22"/>
      <c r="S45" s="22">
        <f t="shared" si="19"/>
        <v>2968.2674236645967</v>
      </c>
      <c r="T45" s="22">
        <f t="shared" si="20"/>
        <v>1430.0002867112848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78026.96313643342</v>
      </c>
      <c r="D46" s="5">
        <f t="shared" si="15"/>
        <v>75717.165500385381</v>
      </c>
      <c r="E46" s="5">
        <f t="shared" si="1"/>
        <v>66217.165500385381</v>
      </c>
      <c r="F46" s="5">
        <f t="shared" si="2"/>
        <v>25093.371085914365</v>
      </c>
      <c r="G46" s="5">
        <f t="shared" si="3"/>
        <v>50623.79441447102</v>
      </c>
      <c r="H46" s="22">
        <f t="shared" si="16"/>
        <v>33921.988003357132</v>
      </c>
      <c r="I46" s="5">
        <f t="shared" si="17"/>
        <v>83290.668861703933</v>
      </c>
      <c r="J46" s="26">
        <f t="shared" si="5"/>
        <v>0.22740830820963118</v>
      </c>
      <c r="L46" s="22">
        <f t="shared" si="18"/>
        <v>145926.1294763046</v>
      </c>
      <c r="M46" s="5">
        <f>scrimecost*Meta!O43</f>
        <v>348.45</v>
      </c>
      <c r="N46" s="5">
        <f>L46-Grade14!L46</f>
        <v>3949.7076885874849</v>
      </c>
      <c r="O46" s="5">
        <f>Grade14!M46-M46</f>
        <v>5.8650000000000091</v>
      </c>
      <c r="P46" s="22">
        <f t="shared" si="12"/>
        <v>317.91051382228846</v>
      </c>
      <c r="Q46" s="22"/>
      <c r="R46" s="22"/>
      <c r="S46" s="22">
        <f t="shared" si="19"/>
        <v>3038.6405419332905</v>
      </c>
      <c r="T46" s="22">
        <f t="shared" si="20"/>
        <v>1432.79477284778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79977.637214844246</v>
      </c>
      <c r="D47" s="5">
        <f t="shared" si="15"/>
        <v>77595.66463789501</v>
      </c>
      <c r="E47" s="5">
        <f t="shared" si="1"/>
        <v>68095.66463789501</v>
      </c>
      <c r="F47" s="5">
        <f t="shared" si="2"/>
        <v>25894.550968062224</v>
      </c>
      <c r="G47" s="5">
        <f t="shared" si="3"/>
        <v>51701.11366983279</v>
      </c>
      <c r="H47" s="22">
        <f t="shared" si="16"/>
        <v>34770.037703441056</v>
      </c>
      <c r="I47" s="5">
        <f t="shared" si="17"/>
        <v>85184.65997824652</v>
      </c>
      <c r="J47" s="26">
        <f t="shared" si="5"/>
        <v>0.22911212883142498</v>
      </c>
      <c r="L47" s="22">
        <f t="shared" si="18"/>
        <v>149574.28271321219</v>
      </c>
      <c r="M47" s="5">
        <f>scrimecost*Meta!O44</f>
        <v>348.45</v>
      </c>
      <c r="N47" s="5">
        <f>L47-Grade14!L47</f>
        <v>4048.4503808021254</v>
      </c>
      <c r="O47" s="5">
        <f>Grade14!M47-M47</f>
        <v>5.8650000000000091</v>
      </c>
      <c r="P47" s="22">
        <f t="shared" si="12"/>
        <v>326.5862586468599</v>
      </c>
      <c r="Q47" s="22"/>
      <c r="R47" s="22"/>
      <c r="S47" s="22">
        <f t="shared" si="19"/>
        <v>3115.1315208336405</v>
      </c>
      <c r="T47" s="22">
        <f t="shared" si="20"/>
        <v>1437.6481489577363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81977.078145215346</v>
      </c>
      <c r="D48" s="5">
        <f t="shared" si="15"/>
        <v>79521.126253842376</v>
      </c>
      <c r="E48" s="5">
        <f t="shared" si="1"/>
        <v>70021.126253842376</v>
      </c>
      <c r="F48" s="5">
        <f t="shared" si="2"/>
        <v>26715.760347263771</v>
      </c>
      <c r="G48" s="5">
        <f t="shared" si="3"/>
        <v>52805.365906578605</v>
      </c>
      <c r="H48" s="22">
        <f t="shared" si="16"/>
        <v>35639.288646027082</v>
      </c>
      <c r="I48" s="5">
        <f t="shared" si="17"/>
        <v>87126.000872702687</v>
      </c>
      <c r="J48" s="26">
        <f t="shared" si="5"/>
        <v>0.23077439285268711</v>
      </c>
      <c r="L48" s="22">
        <f t="shared" si="18"/>
        <v>153313.63978104253</v>
      </c>
      <c r="M48" s="5">
        <f>scrimecost*Meta!O45</f>
        <v>348.45</v>
      </c>
      <c r="N48" s="5">
        <f>L48-Grade14!L48</f>
        <v>4149.6616403222142</v>
      </c>
      <c r="O48" s="5">
        <f>Grade14!M48-M48</f>
        <v>5.8650000000000091</v>
      </c>
      <c r="P48" s="22">
        <f t="shared" si="12"/>
        <v>335.47889709204566</v>
      </c>
      <c r="Q48" s="22"/>
      <c r="R48" s="22"/>
      <c r="S48" s="22">
        <f t="shared" si="19"/>
        <v>3193.534774206556</v>
      </c>
      <c r="T48" s="22">
        <f t="shared" si="20"/>
        <v>1442.5119960406685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84026.505098845722</v>
      </c>
      <c r="D49" s="5">
        <f t="shared" si="15"/>
        <v>81494.724410188428</v>
      </c>
      <c r="E49" s="5">
        <f t="shared" si="1"/>
        <v>71994.724410188428</v>
      </c>
      <c r="F49" s="5">
        <f t="shared" si="2"/>
        <v>27557.499960945366</v>
      </c>
      <c r="G49" s="5">
        <f t="shared" si="3"/>
        <v>53937.224449243062</v>
      </c>
      <c r="H49" s="22">
        <f t="shared" si="16"/>
        <v>36530.270862177756</v>
      </c>
      <c r="I49" s="5">
        <f t="shared" si="17"/>
        <v>89115.875289520249</v>
      </c>
      <c r="J49" s="26">
        <f t="shared" si="5"/>
        <v>0.23239611384904052</v>
      </c>
      <c r="L49" s="22">
        <f t="shared" si="18"/>
        <v>157146.48077556855</v>
      </c>
      <c r="M49" s="5">
        <f>scrimecost*Meta!O46</f>
        <v>348.45</v>
      </c>
      <c r="N49" s="5">
        <f>L49-Grade14!L49</f>
        <v>4253.4031813303009</v>
      </c>
      <c r="O49" s="5">
        <f>Grade14!M49-M49</f>
        <v>5.8650000000000091</v>
      </c>
      <c r="P49" s="22">
        <f t="shared" si="12"/>
        <v>344.593851498361</v>
      </c>
      <c r="Q49" s="22"/>
      <c r="R49" s="22"/>
      <c r="S49" s="22">
        <f t="shared" si="19"/>
        <v>3273.8981089137915</v>
      </c>
      <c r="T49" s="22">
        <f t="shared" si="20"/>
        <v>1447.3864572016505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86127.167726316853</v>
      </c>
      <c r="D50" s="5">
        <f t="shared" si="15"/>
        <v>83517.662520443118</v>
      </c>
      <c r="E50" s="5">
        <f t="shared" si="1"/>
        <v>74017.662520443118</v>
      </c>
      <c r="F50" s="5">
        <f t="shared" si="2"/>
        <v>28420.283064968989</v>
      </c>
      <c r="G50" s="5">
        <f t="shared" si="3"/>
        <v>55097.379455474133</v>
      </c>
      <c r="H50" s="22">
        <f t="shared" si="16"/>
        <v>37443.527633732192</v>
      </c>
      <c r="I50" s="5">
        <f t="shared" si="17"/>
        <v>91155.496566758229</v>
      </c>
      <c r="J50" s="26">
        <f t="shared" si="5"/>
        <v>0.23397828067475107</v>
      </c>
      <c r="L50" s="22">
        <f t="shared" si="18"/>
        <v>161075.14279495773</v>
      </c>
      <c r="M50" s="5">
        <f>scrimecost*Meta!O47</f>
        <v>348.45</v>
      </c>
      <c r="N50" s="5">
        <f>L50-Grade14!L50</f>
        <v>4359.7382608634653</v>
      </c>
      <c r="O50" s="5">
        <f>Grade14!M50-M50</f>
        <v>5.8650000000000091</v>
      </c>
      <c r="P50" s="22">
        <f t="shared" si="12"/>
        <v>353.93667976483414</v>
      </c>
      <c r="Q50" s="22"/>
      <c r="R50" s="22"/>
      <c r="S50" s="22">
        <f t="shared" si="19"/>
        <v>3356.270526988621</v>
      </c>
      <c r="T50" s="22">
        <f t="shared" si="20"/>
        <v>1452.2716736813477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88280.346919474774</v>
      </c>
      <c r="D51" s="5">
        <f t="shared" si="15"/>
        <v>85591.1740834542</v>
      </c>
      <c r="E51" s="5">
        <f t="shared" si="1"/>
        <v>76091.1740834542</v>
      </c>
      <c r="F51" s="5">
        <f t="shared" si="2"/>
        <v>29304.635746593216</v>
      </c>
      <c r="G51" s="5">
        <f t="shared" si="3"/>
        <v>56286.538336860984</v>
      </c>
      <c r="H51" s="22">
        <f t="shared" si="16"/>
        <v>38379.6158245755</v>
      </c>
      <c r="I51" s="5">
        <f t="shared" si="17"/>
        <v>93246.108375927186</v>
      </c>
      <c r="J51" s="26">
        <f t="shared" si="5"/>
        <v>0.23552185806568823</v>
      </c>
      <c r="L51" s="22">
        <f t="shared" si="18"/>
        <v>165102.02136483169</v>
      </c>
      <c r="M51" s="5">
        <f>scrimecost*Meta!O48</f>
        <v>183.82</v>
      </c>
      <c r="N51" s="5">
        <f>L51-Grade14!L51</f>
        <v>4468.7317173850897</v>
      </c>
      <c r="O51" s="5">
        <f>Grade14!M51-M51</f>
        <v>3.0939999999999941</v>
      </c>
      <c r="P51" s="22">
        <f t="shared" si="12"/>
        <v>363.51307873796924</v>
      </c>
      <c r="Q51" s="22"/>
      <c r="R51" s="22"/>
      <c r="S51" s="22">
        <f t="shared" si="19"/>
        <v>3438.2000425154133</v>
      </c>
      <c r="T51" s="22">
        <f t="shared" si="20"/>
        <v>1456.1080756007534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90487.355592461638</v>
      </c>
      <c r="D52" s="5">
        <f t="shared" si="15"/>
        <v>87716.523435540556</v>
      </c>
      <c r="E52" s="5">
        <f t="shared" si="1"/>
        <v>78216.523435540556</v>
      </c>
      <c r="F52" s="5">
        <f t="shared" si="2"/>
        <v>30211.097245258046</v>
      </c>
      <c r="G52" s="5">
        <f t="shared" si="3"/>
        <v>57505.426190282509</v>
      </c>
      <c r="H52" s="22">
        <f t="shared" si="16"/>
        <v>39339.106220189882</v>
      </c>
      <c r="I52" s="5">
        <f t="shared" si="17"/>
        <v>95388.985480325355</v>
      </c>
      <c r="J52" s="26">
        <f t="shared" si="5"/>
        <v>0.2370277872275782</v>
      </c>
      <c r="L52" s="22">
        <f t="shared" si="18"/>
        <v>169229.57189895248</v>
      </c>
      <c r="M52" s="5">
        <f>scrimecost*Meta!O49</f>
        <v>183.82</v>
      </c>
      <c r="N52" s="5">
        <f>L52-Grade14!L52</f>
        <v>4580.4500103197352</v>
      </c>
      <c r="O52" s="5">
        <f>Grade14!M52-M52</f>
        <v>3.0939999999999941</v>
      </c>
      <c r="P52" s="22">
        <f t="shared" si="12"/>
        <v>373.32888768543279</v>
      </c>
      <c r="Q52" s="22"/>
      <c r="R52" s="22"/>
      <c r="S52" s="22">
        <f t="shared" si="19"/>
        <v>3524.7425642553608</v>
      </c>
      <c r="T52" s="22">
        <f t="shared" si="20"/>
        <v>1461.0377385307231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92749.539482273161</v>
      </c>
      <c r="D53" s="5">
        <f t="shared" si="15"/>
        <v>89895.006521429052</v>
      </c>
      <c r="E53" s="5">
        <f t="shared" si="1"/>
        <v>80395.006521429052</v>
      </c>
      <c r="F53" s="5">
        <f t="shared" si="2"/>
        <v>31140.220281389491</v>
      </c>
      <c r="G53" s="5">
        <f t="shared" si="3"/>
        <v>58754.786240039561</v>
      </c>
      <c r="H53" s="22">
        <f t="shared" si="16"/>
        <v>40322.583875694632</v>
      </c>
      <c r="I53" s="5">
        <f t="shared" si="17"/>
        <v>97585.434512333493</v>
      </c>
      <c r="J53" s="26">
        <f t="shared" si="5"/>
        <v>0.23849698640990979</v>
      </c>
      <c r="L53" s="22">
        <f t="shared" si="18"/>
        <v>173460.31119642628</v>
      </c>
      <c r="M53" s="5">
        <f>scrimecost*Meta!O50</f>
        <v>183.82</v>
      </c>
      <c r="N53" s="5">
        <f>L53-Grade14!L53</f>
        <v>4694.9612605777511</v>
      </c>
      <c r="O53" s="5">
        <f>Grade14!M53-M53</f>
        <v>3.0939999999999941</v>
      </c>
      <c r="P53" s="22">
        <f t="shared" si="12"/>
        <v>383.39009185658279</v>
      </c>
      <c r="Q53" s="22"/>
      <c r="R53" s="22"/>
      <c r="S53" s="22">
        <f t="shared" si="19"/>
        <v>3613.4486490388103</v>
      </c>
      <c r="T53" s="22">
        <f t="shared" si="20"/>
        <v>1465.9780911980608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95068.277969329996</v>
      </c>
      <c r="D54" s="5">
        <f t="shared" si="15"/>
        <v>92127.951684464773</v>
      </c>
      <c r="E54" s="5">
        <f t="shared" si="1"/>
        <v>82627.951684464773</v>
      </c>
      <c r="F54" s="5">
        <f t="shared" si="2"/>
        <v>32092.571393424223</v>
      </c>
      <c r="G54" s="5">
        <f t="shared" si="3"/>
        <v>60035.38029104055</v>
      </c>
      <c r="H54" s="22">
        <f t="shared" si="16"/>
        <v>41330.648472586989</v>
      </c>
      <c r="I54" s="5">
        <f t="shared" si="17"/>
        <v>99836.794770141816</v>
      </c>
      <c r="J54" s="26">
        <f t="shared" si="5"/>
        <v>0.23993035146584307</v>
      </c>
      <c r="L54" s="22">
        <f t="shared" si="18"/>
        <v>177796.81897633694</v>
      </c>
      <c r="M54" s="5">
        <f>scrimecost*Meta!O51</f>
        <v>183.82</v>
      </c>
      <c r="N54" s="5">
        <f>L54-Grade14!L54</f>
        <v>4812.3352920921752</v>
      </c>
      <c r="O54" s="5">
        <f>Grade14!M54-M54</f>
        <v>3.0939999999999941</v>
      </c>
      <c r="P54" s="22">
        <f t="shared" si="12"/>
        <v>393.70282613201152</v>
      </c>
      <c r="Q54" s="22"/>
      <c r="R54" s="22"/>
      <c r="S54" s="22">
        <f t="shared" si="19"/>
        <v>3704.3723859418174</v>
      </c>
      <c r="T54" s="22">
        <f t="shared" si="20"/>
        <v>1470.9292779802638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97444.984918563263</v>
      </c>
      <c r="D55" s="5">
        <f t="shared" si="15"/>
        <v>94416.720476576418</v>
      </c>
      <c r="E55" s="5">
        <f t="shared" si="1"/>
        <v>84916.720476576418</v>
      </c>
      <c r="F55" s="5">
        <f t="shared" si="2"/>
        <v>33108.232897557136</v>
      </c>
      <c r="G55" s="5">
        <f t="shared" si="3"/>
        <v>61308.487579019282</v>
      </c>
      <c r="H55" s="22">
        <f t="shared" si="16"/>
        <v>42363.914684401672</v>
      </c>
      <c r="I55" s="5">
        <f t="shared" si="17"/>
        <v>102104.93742009808</v>
      </c>
      <c r="J55" s="26">
        <f t="shared" si="5"/>
        <v>0.24162215209505009</v>
      </c>
      <c r="L55" s="22">
        <f t="shared" si="18"/>
        <v>182241.73945074534</v>
      </c>
      <c r="M55" s="5">
        <f>scrimecost*Meta!O52</f>
        <v>183.82</v>
      </c>
      <c r="N55" s="5">
        <f>L55-Grade14!L55</f>
        <v>4932.6436743944942</v>
      </c>
      <c r="O55" s="5">
        <f>Grade14!M55-M55</f>
        <v>3.0939999999999941</v>
      </c>
      <c r="P55" s="22">
        <f t="shared" si="12"/>
        <v>404.7011303010762</v>
      </c>
      <c r="Q55" s="22"/>
      <c r="R55" s="22"/>
      <c r="S55" s="22">
        <f t="shared" si="19"/>
        <v>3797.9554759051075</v>
      </c>
      <c r="T55" s="22">
        <f t="shared" si="20"/>
        <v>1476.0415577492809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99881.109541527316</v>
      </c>
      <c r="D56" s="5">
        <f t="shared" si="15"/>
        <v>96762.708488490796</v>
      </c>
      <c r="E56" s="5">
        <f t="shared" si="1"/>
        <v>87262.708488490796</v>
      </c>
      <c r="F56" s="5">
        <f t="shared" si="2"/>
        <v>34179.176424996054</v>
      </c>
      <c r="G56" s="5">
        <f t="shared" si="3"/>
        <v>62583.532063494742</v>
      </c>
      <c r="H56" s="22">
        <f t="shared" si="16"/>
        <v>43423.012551511703</v>
      </c>
      <c r="I56" s="5">
        <f t="shared" si="17"/>
        <v>104399.89315060052</v>
      </c>
      <c r="J56" s="26">
        <f t="shared" si="5"/>
        <v>0.24348928408240952</v>
      </c>
      <c r="L56" s="22">
        <f t="shared" si="18"/>
        <v>186797.78293701392</v>
      </c>
      <c r="M56" s="5">
        <f>scrimecost*Meta!O53</f>
        <v>55.55</v>
      </c>
      <c r="N56" s="5">
        <f>L56-Grade14!L56</f>
        <v>5055.9597662542947</v>
      </c>
      <c r="O56" s="5">
        <f>Grade14!M56-M56</f>
        <v>0.93500000000000227</v>
      </c>
      <c r="P56" s="22">
        <f t="shared" si="12"/>
        <v>416.29806748411914</v>
      </c>
      <c r="Q56" s="22"/>
      <c r="R56" s="22"/>
      <c r="S56" s="22">
        <f t="shared" si="19"/>
        <v>3892.2208450124335</v>
      </c>
      <c r="T56" s="22">
        <f t="shared" si="20"/>
        <v>1480.5318410502091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55.55</v>
      </c>
      <c r="N57" s="5">
        <f>L57-Grade14!L57</f>
        <v>0</v>
      </c>
      <c r="O57" s="5">
        <f>Grade14!M57-M57</f>
        <v>0.93500000000000227</v>
      </c>
      <c r="Q57" s="22"/>
      <c r="R57" s="22"/>
      <c r="S57" s="22">
        <f t="shared" si="19"/>
        <v>0.84430500000000208</v>
      </c>
      <c r="T57" s="22">
        <f t="shared" si="20"/>
        <v>0.31433388533500994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55.55</v>
      </c>
      <c r="N58" s="5">
        <f>L58-Grade14!L58</f>
        <v>0</v>
      </c>
      <c r="O58" s="5">
        <f>Grade14!M58-M58</f>
        <v>0.93500000000000227</v>
      </c>
      <c r="Q58" s="22"/>
      <c r="R58" s="22"/>
      <c r="S58" s="22">
        <f t="shared" si="19"/>
        <v>0.84430500000000208</v>
      </c>
      <c r="T58" s="22">
        <f t="shared" si="20"/>
        <v>0.30765413914313505</v>
      </c>
    </row>
    <row r="59" spans="1:20" x14ac:dyDescent="0.2">
      <c r="A59" s="5">
        <v>68</v>
      </c>
      <c r="H59" s="21"/>
      <c r="I59" s="5"/>
      <c r="M59" s="5">
        <f>scrimecost*Meta!O56</f>
        <v>55.55</v>
      </c>
      <c r="N59" s="5">
        <f>L59-Grade14!L59</f>
        <v>0</v>
      </c>
      <c r="O59" s="5">
        <f>Grade14!M59-M59</f>
        <v>0.93500000000000227</v>
      </c>
      <c r="Q59" s="22"/>
      <c r="R59" s="22"/>
      <c r="S59" s="22">
        <f t="shared" si="19"/>
        <v>0.84430500000000208</v>
      </c>
      <c r="T59" s="22">
        <f t="shared" si="20"/>
        <v>0.30111634076939103</v>
      </c>
    </row>
    <row r="60" spans="1:20" x14ac:dyDescent="0.2">
      <c r="A60" s="5">
        <v>69</v>
      </c>
      <c r="H60" s="21"/>
      <c r="I60" s="5"/>
      <c r="M60" s="5">
        <f>scrimecost*Meta!O57</f>
        <v>55.55</v>
      </c>
      <c r="N60" s="5">
        <f>L60-Grade14!L60</f>
        <v>0</v>
      </c>
      <c r="O60" s="5">
        <f>Grade14!M60-M60</f>
        <v>0.93500000000000227</v>
      </c>
      <c r="Q60" s="22"/>
      <c r="R60" s="22"/>
      <c r="S60" s="22">
        <f t="shared" si="19"/>
        <v>0.84430500000000208</v>
      </c>
      <c r="T60" s="22">
        <f t="shared" si="20"/>
        <v>0.29471747375439539</v>
      </c>
    </row>
    <row r="61" spans="1:20" x14ac:dyDescent="0.2">
      <c r="A61" s="5">
        <v>70</v>
      </c>
      <c r="H61" s="21"/>
      <c r="I61" s="5"/>
      <c r="M61" s="5">
        <f>scrimecost*Meta!O58</f>
        <v>55.55</v>
      </c>
      <c r="N61" s="5">
        <f>L61-Grade14!L61</f>
        <v>0</v>
      </c>
      <c r="O61" s="5">
        <f>Grade14!M61-M61</f>
        <v>0.93500000000000227</v>
      </c>
      <c r="Q61" s="22"/>
      <c r="R61" s="22"/>
      <c r="S61" s="22">
        <f t="shared" si="19"/>
        <v>0.84430500000000208</v>
      </c>
      <c r="T61" s="22">
        <f t="shared" si="20"/>
        <v>0.28845458573997801</v>
      </c>
    </row>
    <row r="62" spans="1:20" x14ac:dyDescent="0.2">
      <c r="A62" s="5">
        <v>71</v>
      </c>
      <c r="H62" s="21"/>
      <c r="I62" s="5"/>
      <c r="M62" s="5">
        <f>scrimecost*Meta!O59</f>
        <v>55.55</v>
      </c>
      <c r="N62" s="5">
        <f>L62-Grade14!L62</f>
        <v>0</v>
      </c>
      <c r="O62" s="5">
        <f>Grade14!M62-M62</f>
        <v>0.93500000000000227</v>
      </c>
      <c r="Q62" s="22"/>
      <c r="R62" s="22"/>
      <c r="S62" s="22">
        <f t="shared" si="19"/>
        <v>0.84430500000000208</v>
      </c>
      <c r="T62" s="22">
        <f t="shared" si="20"/>
        <v>0.28232478710699915</v>
      </c>
    </row>
    <row r="63" spans="1:20" x14ac:dyDescent="0.2">
      <c r="A63" s="5">
        <v>72</v>
      </c>
      <c r="H63" s="21"/>
      <c r="M63" s="5">
        <f>scrimecost*Meta!O60</f>
        <v>55.55</v>
      </c>
      <c r="N63" s="5">
        <f>L63-Grade14!L63</f>
        <v>0</v>
      </c>
      <c r="O63" s="5">
        <f>Grade14!M63-M63</f>
        <v>0.93500000000000227</v>
      </c>
      <c r="Q63" s="22"/>
      <c r="R63" s="22"/>
      <c r="S63" s="22">
        <f t="shared" si="19"/>
        <v>0.84430500000000208</v>
      </c>
      <c r="T63" s="22">
        <f t="shared" si="20"/>
        <v>0.27632524964211547</v>
      </c>
    </row>
    <row r="64" spans="1:20" x14ac:dyDescent="0.2">
      <c r="A64" s="5">
        <v>73</v>
      </c>
      <c r="H64" s="21"/>
      <c r="M64" s="5">
        <f>scrimecost*Meta!O61</f>
        <v>55.55</v>
      </c>
      <c r="N64" s="5">
        <f>L64-Grade14!L64</f>
        <v>0</v>
      </c>
      <c r="O64" s="5">
        <f>Grade14!M64-M64</f>
        <v>0.93500000000000227</v>
      </c>
      <c r="Q64" s="22"/>
      <c r="R64" s="22"/>
      <c r="S64" s="22">
        <f t="shared" si="19"/>
        <v>0.84430500000000208</v>
      </c>
      <c r="T64" s="22">
        <f t="shared" si="20"/>
        <v>0.27045320523287664</v>
      </c>
    </row>
    <row r="65" spans="1:20" x14ac:dyDescent="0.2">
      <c r="A65" s="5">
        <v>74</v>
      </c>
      <c r="H65" s="21"/>
      <c r="M65" s="5">
        <f>scrimecost*Meta!O62</f>
        <v>55.55</v>
      </c>
      <c r="N65" s="5">
        <f>L65-Grade14!L65</f>
        <v>0</v>
      </c>
      <c r="O65" s="5">
        <f>Grade14!M65-M65</f>
        <v>0.93500000000000227</v>
      </c>
      <c r="Q65" s="22"/>
      <c r="R65" s="22"/>
      <c r="S65" s="22">
        <f t="shared" si="19"/>
        <v>0.84430500000000208</v>
      </c>
      <c r="T65" s="22">
        <f t="shared" si="20"/>
        <v>0.26470594459055274</v>
      </c>
    </row>
    <row r="66" spans="1:20" x14ac:dyDescent="0.2">
      <c r="A66" s="5">
        <v>75</v>
      </c>
      <c r="H66" s="21"/>
      <c r="M66" s="5">
        <f>scrimecost*Meta!O63</f>
        <v>55.55</v>
      </c>
      <c r="N66" s="5">
        <f>L66-Grade14!L66</f>
        <v>0</v>
      </c>
      <c r="O66" s="5">
        <f>Grade14!M66-M66</f>
        <v>0.93500000000000227</v>
      </c>
      <c r="Q66" s="22"/>
      <c r="R66" s="22"/>
      <c r="S66" s="22">
        <f t="shared" si="19"/>
        <v>0.84430500000000208</v>
      </c>
      <c r="T66" s="22">
        <f t="shared" si="20"/>
        <v>0.25908081600010213</v>
      </c>
    </row>
    <row r="67" spans="1:20" x14ac:dyDescent="0.2">
      <c r="A67" s="5">
        <v>76</v>
      </c>
      <c r="H67" s="21"/>
      <c r="M67" s="5">
        <f>scrimecost*Meta!O64</f>
        <v>55.55</v>
      </c>
      <c r="N67" s="5">
        <f>L67-Grade14!L67</f>
        <v>0</v>
      </c>
      <c r="O67" s="5">
        <f>Grade14!M67-M67</f>
        <v>0.93500000000000227</v>
      </c>
      <c r="Q67" s="22"/>
      <c r="R67" s="22"/>
      <c r="S67" s="22">
        <f t="shared" si="19"/>
        <v>0.84430500000000208</v>
      </c>
      <c r="T67" s="22">
        <f t="shared" si="20"/>
        <v>0.2535752240967028</v>
      </c>
    </row>
    <row r="68" spans="1:20" x14ac:dyDescent="0.2">
      <c r="A68" s="5">
        <v>77</v>
      </c>
      <c r="H68" s="21"/>
      <c r="M68" s="5">
        <f>scrimecost*Meta!O65</f>
        <v>55.55</v>
      </c>
      <c r="N68" s="5">
        <f>L68-Grade14!L68</f>
        <v>0</v>
      </c>
      <c r="O68" s="5">
        <f>Grade14!M68-M68</f>
        <v>0.93500000000000227</v>
      </c>
      <c r="Q68" s="22"/>
      <c r="R68" s="22"/>
      <c r="S68" s="22">
        <f t="shared" si="19"/>
        <v>0.84430500000000208</v>
      </c>
      <c r="T68" s="22">
        <f t="shared" si="20"/>
        <v>0.24818662866828267</v>
      </c>
    </row>
    <row r="69" spans="1:20" x14ac:dyDescent="0.2">
      <c r="A69" s="5">
        <v>78</v>
      </c>
      <c r="H69" s="21"/>
      <c r="M69" s="5">
        <f>scrimecost*Meta!O66</f>
        <v>55.55</v>
      </c>
      <c r="N69" s="5">
        <f>L69-Grade14!L69</f>
        <v>0</v>
      </c>
      <c r="O69" s="5">
        <f>Grade14!M69-M69</f>
        <v>0.93500000000000227</v>
      </c>
      <c r="Q69" s="22"/>
      <c r="R69" s="22"/>
      <c r="S69" s="22">
        <f t="shared" si="19"/>
        <v>0.84430500000000208</v>
      </c>
      <c r="T69" s="22">
        <f t="shared" si="20"/>
        <v>0.24291254348349794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4.9474424557161001E-11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77353</v>
      </c>
      <c r="D2" s="7">
        <f>Meta!C10</f>
        <v>32646</v>
      </c>
      <c r="E2" s="1">
        <f>Meta!D10</f>
        <v>0.03</v>
      </c>
      <c r="F2" s="1">
        <f>Meta!F10</f>
        <v>0.77700000000000002</v>
      </c>
      <c r="G2" s="1">
        <f>Meta!I10</f>
        <v>1.7852800699689915</v>
      </c>
      <c r="H2" s="1">
        <f>Meta!E10</f>
        <v>0.90300000000000002</v>
      </c>
      <c r="I2" s="13"/>
      <c r="J2" s="1">
        <f>Meta!X9</f>
        <v>0.77</v>
      </c>
      <c r="K2" s="1">
        <f>Meta!D9</f>
        <v>3.6999999999999998E-2</v>
      </c>
      <c r="L2" s="29"/>
      <c r="N2" s="22">
        <f>Meta!T10</f>
        <v>86373</v>
      </c>
      <c r="O2" s="22">
        <f>Meta!U10</f>
        <v>35704</v>
      </c>
      <c r="P2" s="1">
        <f>Meta!V10</f>
        <v>2.8000000000000001E-2</v>
      </c>
      <c r="Q2" s="1">
        <f>Meta!X10</f>
        <v>0.77700000000000002</v>
      </c>
      <c r="R2" s="22">
        <f>Meta!W10</f>
        <v>994</v>
      </c>
      <c r="T2" s="12">
        <f>IRR(S5:S69)+1</f>
        <v>1.0224484910711762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3370.0262280065626</v>
      </c>
      <c r="D12" s="5">
        <f t="shared" ref="D12:D36" si="0">IF(A12&lt;startage,1,0)*(C12*(1-initialunempprob))+IF(A12=startage,1,0)*(C12*(1-unempprob))+IF(A12&gt;startage,1,0)*(C12*(1-unempprob)+unempprob*300*52)</f>
        <v>3245.3352575703198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248.26814720412946</v>
      </c>
      <c r="G12" s="5">
        <f t="shared" ref="G12:G56" si="3">D12-F12</f>
        <v>2997.0671103661903</v>
      </c>
      <c r="H12" s="22">
        <f>0.1*Grade15!H12</f>
        <v>1465.1087865299551</v>
      </c>
      <c r="I12" s="5">
        <f t="shared" ref="I12:I36" si="4">G12+IF(A12&lt;startage,1,0)*(H12*(1-initialunempprob))+IF(A12&gt;=startage,1,0)*(H12*(1-unempprob))</f>
        <v>4407.9668717945369</v>
      </c>
      <c r="J12" s="26">
        <f t="shared" ref="J12:J56" si="5">(F12-(IF(A12&gt;startage,1,0)*(unempprob*300*52)))/(IF(A12&lt;startage,1,0)*((C12+H12)*(1-initialunempprob))+IF(A12&gt;=startage,1,0)*((C12+H12)*(1-unempprob)))</f>
        <v>5.3319505177709024E-2</v>
      </c>
      <c r="L12" s="22">
        <f>0.1*Grade15!L12</f>
        <v>6302.627501043954</v>
      </c>
      <c r="M12" s="5">
        <f>scrimecost*Meta!O9</f>
        <v>3045.616</v>
      </c>
      <c r="N12" s="5">
        <f>L12-Grade15!L12</f>
        <v>-56723.647509395581</v>
      </c>
      <c r="O12" s="5"/>
      <c r="P12" s="22"/>
      <c r="Q12" s="22">
        <f>0.05*feel*Grade15!G12</f>
        <v>345.20266143630545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-65347.850170831887</v>
      </c>
      <c r="T12" s="22">
        <f t="shared" ref="T12:T43" si="7">S12/sreturn^(A12-startage+1)</f>
        <v>-65347.850170831887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43328.215724350492</v>
      </c>
      <c r="D13" s="5">
        <f t="shared" si="0"/>
        <v>42028.369252619974</v>
      </c>
      <c r="E13" s="5">
        <f t="shared" si="1"/>
        <v>32528.369252619974</v>
      </c>
      <c r="F13" s="5">
        <f t="shared" si="2"/>
        <v>10922.262560980422</v>
      </c>
      <c r="G13" s="5">
        <f t="shared" si="3"/>
        <v>31106.10669163955</v>
      </c>
      <c r="H13" s="22">
        <f t="shared" ref="H13:H36" si="10">benefits*B13/expnorm</f>
        <v>18286.206488916345</v>
      </c>
      <c r="I13" s="5">
        <f t="shared" si="4"/>
        <v>48843.726985888403</v>
      </c>
      <c r="J13" s="26">
        <f t="shared" si="5"/>
        <v>0.18275046801350325</v>
      </c>
      <c r="L13" s="22">
        <f t="shared" ref="L13:L36" si="11">(sincome+sbenefits)*(1-sunemp)*B13/expnorm</f>
        <v>66465.114351531956</v>
      </c>
      <c r="M13" s="5">
        <f>scrimecost*Meta!O10</f>
        <v>2791.152</v>
      </c>
      <c r="N13" s="5">
        <f>L13-Grade15!L13</f>
        <v>1863.182465831429</v>
      </c>
      <c r="O13" s="5">
        <f>Grade15!M13-M13</f>
        <v>44.927999999999884</v>
      </c>
      <c r="P13" s="22">
        <f t="shared" ref="P13:P56" si="12">(spart-initialspart)*(L13*J13+nptrans)</f>
        <v>130.90371528019446</v>
      </c>
      <c r="Q13" s="22"/>
      <c r="R13" s="22"/>
      <c r="S13" s="22">
        <f t="shared" si="6"/>
        <v>1466.042615581787</v>
      </c>
      <c r="T13" s="22">
        <f t="shared" si="7"/>
        <v>1433.8547402479669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44411.421117459249</v>
      </c>
      <c r="D14" s="5">
        <f t="shared" si="0"/>
        <v>43547.078483935467</v>
      </c>
      <c r="E14" s="5">
        <f t="shared" si="1"/>
        <v>34047.078483935467</v>
      </c>
      <c r="F14" s="5">
        <f t="shared" si="2"/>
        <v>11418.121125004931</v>
      </c>
      <c r="G14" s="5">
        <f t="shared" si="3"/>
        <v>32128.957358930536</v>
      </c>
      <c r="H14" s="22">
        <f t="shared" si="10"/>
        <v>18743.36165113925</v>
      </c>
      <c r="I14" s="5">
        <f t="shared" si="4"/>
        <v>50310.018160535605</v>
      </c>
      <c r="J14" s="26">
        <f t="shared" si="5"/>
        <v>0.17874789794331286</v>
      </c>
      <c r="L14" s="22">
        <f t="shared" si="11"/>
        <v>68126.742210320255</v>
      </c>
      <c r="M14" s="5">
        <f>scrimecost*Meta!O11</f>
        <v>2608.2560000000003</v>
      </c>
      <c r="N14" s="5">
        <f>L14-Grade15!L14</f>
        <v>1909.7620274772198</v>
      </c>
      <c r="O14" s="5">
        <f>Grade15!M14-M14</f>
        <v>41.983999999999924</v>
      </c>
      <c r="P14" s="22">
        <f t="shared" si="12"/>
        <v>131.1205837467451</v>
      </c>
      <c r="Q14" s="22"/>
      <c r="R14" s="22"/>
      <c r="S14" s="22">
        <f t="shared" si="6"/>
        <v>1496.2616802241801</v>
      </c>
      <c r="T14" s="22">
        <f t="shared" si="7"/>
        <v>1431.2802447793235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45521.70664539573</v>
      </c>
      <c r="D15" s="5">
        <f t="shared" si="0"/>
        <v>44624.055446033861</v>
      </c>
      <c r="E15" s="5">
        <f t="shared" si="1"/>
        <v>35124.055446033861</v>
      </c>
      <c r="F15" s="5">
        <f t="shared" si="2"/>
        <v>11832.159647733441</v>
      </c>
      <c r="G15" s="5">
        <f t="shared" si="3"/>
        <v>32791.895798300422</v>
      </c>
      <c r="H15" s="22">
        <f t="shared" si="10"/>
        <v>19211.945692417736</v>
      </c>
      <c r="I15" s="5">
        <f t="shared" si="4"/>
        <v>51427.483119945624</v>
      </c>
      <c r="J15" s="26">
        <f t="shared" si="5"/>
        <v>0.18098204071168131</v>
      </c>
      <c r="L15" s="22">
        <f t="shared" si="11"/>
        <v>69829.910765578257</v>
      </c>
      <c r="M15" s="5">
        <f>scrimecost*Meta!O12</f>
        <v>2491.9580000000001</v>
      </c>
      <c r="N15" s="5">
        <f>L15-Grade15!L15</f>
        <v>1957.5060781641514</v>
      </c>
      <c r="O15" s="5">
        <f>Grade15!M15-M15</f>
        <v>40.11200000000008</v>
      </c>
      <c r="P15" s="22">
        <f t="shared" si="12"/>
        <v>134.34371827148283</v>
      </c>
      <c r="Q15" s="22"/>
      <c r="R15" s="22"/>
      <c r="S15" s="22">
        <f t="shared" si="6"/>
        <v>1530.980460727541</v>
      </c>
      <c r="T15" s="22">
        <f t="shared" si="7"/>
        <v>1432.337403297435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46659.749311530621</v>
      </c>
      <c r="D16" s="5">
        <f t="shared" si="0"/>
        <v>45727.956832184704</v>
      </c>
      <c r="E16" s="5">
        <f t="shared" si="1"/>
        <v>36227.956832184704</v>
      </c>
      <c r="F16" s="5">
        <f t="shared" si="2"/>
        <v>12302.973588926776</v>
      </c>
      <c r="G16" s="5">
        <f t="shared" si="3"/>
        <v>33424.983243257928</v>
      </c>
      <c r="H16" s="22">
        <f t="shared" si="10"/>
        <v>19692.244334728177</v>
      </c>
      <c r="I16" s="5">
        <f t="shared" si="4"/>
        <v>52526.460247944255</v>
      </c>
      <c r="J16" s="26">
        <f t="shared" si="5"/>
        <v>0.18388300078776088</v>
      </c>
      <c r="L16" s="22">
        <f t="shared" si="11"/>
        <v>71575.658534717717</v>
      </c>
      <c r="M16" s="5">
        <f>scrimecost*Meta!O13</f>
        <v>2092.37</v>
      </c>
      <c r="N16" s="5">
        <f>L16-Grade15!L16</f>
        <v>2006.4437301182625</v>
      </c>
      <c r="O16" s="5">
        <f>Grade15!M16-M16</f>
        <v>33.680000000000291</v>
      </c>
      <c r="P16" s="22">
        <f t="shared" si="12"/>
        <v>138.00882812306813</v>
      </c>
      <c r="Q16" s="22"/>
      <c r="R16" s="22"/>
      <c r="S16" s="22">
        <f t="shared" si="6"/>
        <v>1562.8181326017373</v>
      </c>
      <c r="T16" s="22">
        <f t="shared" si="7"/>
        <v>1430.0218988378649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47826.243044318879</v>
      </c>
      <c r="D17" s="5">
        <f t="shared" si="0"/>
        <v>46859.455752989314</v>
      </c>
      <c r="E17" s="5">
        <f t="shared" si="1"/>
        <v>37359.455752989314</v>
      </c>
      <c r="F17" s="5">
        <f t="shared" si="2"/>
        <v>12785.557878649943</v>
      </c>
      <c r="G17" s="5">
        <f t="shared" si="3"/>
        <v>34073.897874339367</v>
      </c>
      <c r="H17" s="22">
        <f t="shared" si="10"/>
        <v>20184.550443096381</v>
      </c>
      <c r="I17" s="5">
        <f t="shared" si="4"/>
        <v>53652.911804142859</v>
      </c>
      <c r="J17" s="26">
        <f t="shared" si="5"/>
        <v>0.18671320574003364</v>
      </c>
      <c r="L17" s="22">
        <f t="shared" si="11"/>
        <v>73365.049998085655</v>
      </c>
      <c r="M17" s="5">
        <f>scrimecost*Meta!O14</f>
        <v>2092.37</v>
      </c>
      <c r="N17" s="5">
        <f>L17-Grade15!L17</f>
        <v>2056.6048233712208</v>
      </c>
      <c r="O17" s="5">
        <f>Grade15!M17-M17</f>
        <v>33.680000000000291</v>
      </c>
      <c r="P17" s="22">
        <f t="shared" si="12"/>
        <v>141.76556572094307</v>
      </c>
      <c r="Q17" s="22"/>
      <c r="R17" s="22"/>
      <c r="S17" s="22">
        <f t="shared" si="6"/>
        <v>1601.4050446727849</v>
      </c>
      <c r="T17" s="22">
        <f t="shared" si="7"/>
        <v>1433.1577634154469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49021.899120426846</v>
      </c>
      <c r="D18" s="5">
        <f t="shared" si="0"/>
        <v>48019.242146814038</v>
      </c>
      <c r="E18" s="5">
        <f t="shared" si="1"/>
        <v>38519.242146814038</v>
      </c>
      <c r="F18" s="5">
        <f t="shared" si="2"/>
        <v>13280.206775616187</v>
      </c>
      <c r="G18" s="5">
        <f t="shared" si="3"/>
        <v>34739.035371197853</v>
      </c>
      <c r="H18" s="22">
        <f t="shared" si="10"/>
        <v>20689.164204173787</v>
      </c>
      <c r="I18" s="5">
        <f t="shared" si="4"/>
        <v>54807.524649246421</v>
      </c>
      <c r="J18" s="26">
        <f t="shared" si="5"/>
        <v>0.18947438130322652</v>
      </c>
      <c r="L18" s="22">
        <f t="shared" si="11"/>
        <v>75199.17624803778</v>
      </c>
      <c r="M18" s="5">
        <f>scrimecost*Meta!O15</f>
        <v>2092.37</v>
      </c>
      <c r="N18" s="5">
        <f>L18-Grade15!L18</f>
        <v>2108.0199439554854</v>
      </c>
      <c r="O18" s="5">
        <f>Grade15!M18-M18</f>
        <v>33.680000000000291</v>
      </c>
      <c r="P18" s="22">
        <f t="shared" si="12"/>
        <v>145.61622175876485</v>
      </c>
      <c r="Q18" s="22"/>
      <c r="R18" s="22"/>
      <c r="S18" s="22">
        <f t="shared" si="6"/>
        <v>1640.9566295455961</v>
      </c>
      <c r="T18" s="22">
        <f t="shared" si="7"/>
        <v>1436.3109545681871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50247.44659843752</v>
      </c>
      <c r="D19" s="5">
        <f t="shared" si="0"/>
        <v>49208.023200484393</v>
      </c>
      <c r="E19" s="5">
        <f t="shared" si="1"/>
        <v>39708.023200484393</v>
      </c>
      <c r="F19" s="5">
        <f t="shared" si="2"/>
        <v>13787.221895006594</v>
      </c>
      <c r="G19" s="5">
        <f t="shared" si="3"/>
        <v>35420.801305477798</v>
      </c>
      <c r="H19" s="22">
        <f t="shared" si="10"/>
        <v>21206.39330927813</v>
      </c>
      <c r="I19" s="5">
        <f t="shared" si="4"/>
        <v>55991.002815477579</v>
      </c>
      <c r="J19" s="26">
        <f t="shared" si="5"/>
        <v>0.19216821112097576</v>
      </c>
      <c r="L19" s="22">
        <f t="shared" si="11"/>
        <v>77079.155654238712</v>
      </c>
      <c r="M19" s="5">
        <f>scrimecost*Meta!O16</f>
        <v>2092.37</v>
      </c>
      <c r="N19" s="5">
        <f>L19-Grade15!L19</f>
        <v>2160.7204425543605</v>
      </c>
      <c r="O19" s="5">
        <f>Grade15!M19-M19</f>
        <v>33.680000000000291</v>
      </c>
      <c r="P19" s="22">
        <f t="shared" si="12"/>
        <v>149.56314419753218</v>
      </c>
      <c r="Q19" s="22"/>
      <c r="R19" s="22"/>
      <c r="S19" s="22">
        <f t="shared" si="6"/>
        <v>1681.4970040402304</v>
      </c>
      <c r="T19" s="22">
        <f t="shared" si="7"/>
        <v>1439.4813069327147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51503.632763398455</v>
      </c>
      <c r="D20" s="5">
        <f t="shared" si="0"/>
        <v>50426.5237804965</v>
      </c>
      <c r="E20" s="5">
        <f t="shared" si="1"/>
        <v>40926.5237804965</v>
      </c>
      <c r="F20" s="5">
        <f t="shared" si="2"/>
        <v>14306.912392381757</v>
      </c>
      <c r="G20" s="5">
        <f t="shared" si="3"/>
        <v>36119.611388114747</v>
      </c>
      <c r="H20" s="22">
        <f t="shared" si="10"/>
        <v>21736.553142010082</v>
      </c>
      <c r="I20" s="5">
        <f t="shared" si="4"/>
        <v>57204.067935864528</v>
      </c>
      <c r="J20" s="26">
        <f t="shared" si="5"/>
        <v>0.19479633777243838</v>
      </c>
      <c r="L20" s="22">
        <f t="shared" si="11"/>
        <v>79006.134545594687</v>
      </c>
      <c r="M20" s="5">
        <f>scrimecost*Meta!O17</f>
        <v>2092.37</v>
      </c>
      <c r="N20" s="5">
        <f>L20-Grade15!L20</f>
        <v>2214.7384536182362</v>
      </c>
      <c r="O20" s="5">
        <f>Grade15!M20-M20</f>
        <v>33.680000000000291</v>
      </c>
      <c r="P20" s="22">
        <f t="shared" si="12"/>
        <v>153.60873969726876</v>
      </c>
      <c r="Q20" s="22"/>
      <c r="R20" s="22"/>
      <c r="S20" s="22">
        <f t="shared" si="6"/>
        <v>1723.0508878972507</v>
      </c>
      <c r="T20" s="22">
        <f t="shared" si="7"/>
        <v>1442.6686593129766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52791.223582483413</v>
      </c>
      <c r="D21" s="5">
        <f t="shared" si="0"/>
        <v>51675.486875008908</v>
      </c>
      <c r="E21" s="5">
        <f t="shared" si="1"/>
        <v>42175.486875008908</v>
      </c>
      <c r="F21" s="5">
        <f t="shared" si="2"/>
        <v>14839.595152191298</v>
      </c>
      <c r="G21" s="5">
        <f t="shared" si="3"/>
        <v>36835.891722817614</v>
      </c>
      <c r="H21" s="22">
        <f t="shared" si="10"/>
        <v>22279.966970560334</v>
      </c>
      <c r="I21" s="5">
        <f t="shared" si="4"/>
        <v>58447.459684261135</v>
      </c>
      <c r="J21" s="26">
        <f t="shared" si="5"/>
        <v>0.19736036377386532</v>
      </c>
      <c r="L21" s="22">
        <f t="shared" si="11"/>
        <v>80981.287909234554</v>
      </c>
      <c r="M21" s="5">
        <f>scrimecost*Meta!O18</f>
        <v>1686.818</v>
      </c>
      <c r="N21" s="5">
        <f>L21-Grade15!L21</f>
        <v>2270.1069149587129</v>
      </c>
      <c r="O21" s="5">
        <f>Grade15!M21-M21</f>
        <v>27.152000000000044</v>
      </c>
      <c r="P21" s="22">
        <f t="shared" si="12"/>
        <v>157.7554750844987</v>
      </c>
      <c r="Q21" s="22"/>
      <c r="R21" s="22"/>
      <c r="S21" s="22">
        <f t="shared" si="6"/>
        <v>1759.7488348506993</v>
      </c>
      <c r="T21" s="22">
        <f t="shared" si="7"/>
        <v>1441.0456583890286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54111.004172045497</v>
      </c>
      <c r="D22" s="5">
        <f t="shared" si="0"/>
        <v>52955.674046884131</v>
      </c>
      <c r="E22" s="5">
        <f t="shared" si="1"/>
        <v>43455.674046884131</v>
      </c>
      <c r="F22" s="5">
        <f t="shared" si="2"/>
        <v>15385.59498099608</v>
      </c>
      <c r="G22" s="5">
        <f t="shared" si="3"/>
        <v>37570.079065888051</v>
      </c>
      <c r="H22" s="22">
        <f t="shared" si="10"/>
        <v>22836.966144824339</v>
      </c>
      <c r="I22" s="5">
        <f t="shared" si="4"/>
        <v>59721.936226367659</v>
      </c>
      <c r="J22" s="26">
        <f t="shared" si="5"/>
        <v>0.19986185255574529</v>
      </c>
      <c r="L22" s="22">
        <f t="shared" si="11"/>
        <v>83005.820106965402</v>
      </c>
      <c r="M22" s="5">
        <f>scrimecost*Meta!O19</f>
        <v>1686.818</v>
      </c>
      <c r="N22" s="5">
        <f>L22-Grade15!L22</f>
        <v>2326.8595878326596</v>
      </c>
      <c r="O22" s="5">
        <f>Grade15!M22-M22</f>
        <v>27.152000000000044</v>
      </c>
      <c r="P22" s="22">
        <f t="shared" si="12"/>
        <v>162.00587885640942</v>
      </c>
      <c r="Q22" s="22"/>
      <c r="R22" s="22"/>
      <c r="S22" s="22">
        <f t="shared" si="6"/>
        <v>1803.4063840779547</v>
      </c>
      <c r="T22" s="22">
        <f t="shared" si="7"/>
        <v>1444.3725275209281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55463.779276346628</v>
      </c>
      <c r="D23" s="5">
        <f t="shared" si="0"/>
        <v>54267.865898056225</v>
      </c>
      <c r="E23" s="5">
        <f t="shared" si="1"/>
        <v>44767.865898056225</v>
      </c>
      <c r="F23" s="5">
        <f t="shared" si="2"/>
        <v>15945.244805520979</v>
      </c>
      <c r="G23" s="5">
        <f t="shared" si="3"/>
        <v>38322.62109253525</v>
      </c>
      <c r="H23" s="22">
        <f t="shared" si="10"/>
        <v>23407.890298444945</v>
      </c>
      <c r="I23" s="5">
        <f t="shared" si="4"/>
        <v>61028.274682026851</v>
      </c>
      <c r="J23" s="26">
        <f t="shared" si="5"/>
        <v>0.20230232941611598</v>
      </c>
      <c r="L23" s="22">
        <f t="shared" si="11"/>
        <v>85080.965609639548</v>
      </c>
      <c r="M23" s="5">
        <f>scrimecost*Meta!O20</f>
        <v>1686.818</v>
      </c>
      <c r="N23" s="5">
        <f>L23-Grade15!L23</f>
        <v>2385.0310775284888</v>
      </c>
      <c r="O23" s="5">
        <f>Grade15!M23-M23</f>
        <v>27.152000000000044</v>
      </c>
      <c r="P23" s="22">
        <f t="shared" si="12"/>
        <v>166.36254272261789</v>
      </c>
      <c r="Q23" s="22"/>
      <c r="R23" s="22"/>
      <c r="S23" s="22">
        <f t="shared" si="6"/>
        <v>1848.1553720359152</v>
      </c>
      <c r="T23" s="22">
        <f t="shared" si="7"/>
        <v>1447.7136102461434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56850.373758255293</v>
      </c>
      <c r="D24" s="5">
        <f t="shared" si="0"/>
        <v>55612.862545507633</v>
      </c>
      <c r="E24" s="5">
        <f t="shared" si="1"/>
        <v>46112.862545507633</v>
      </c>
      <c r="F24" s="5">
        <f t="shared" si="2"/>
        <v>16518.885875659005</v>
      </c>
      <c r="G24" s="5">
        <f t="shared" si="3"/>
        <v>39093.976669848627</v>
      </c>
      <c r="H24" s="22">
        <f t="shared" si="10"/>
        <v>23993.087555906073</v>
      </c>
      <c r="I24" s="5">
        <f t="shared" si="4"/>
        <v>62367.271599077518</v>
      </c>
      <c r="J24" s="26">
        <f t="shared" si="5"/>
        <v>0.20468328245062398</v>
      </c>
      <c r="L24" s="22">
        <f t="shared" si="11"/>
        <v>87207.989749880522</v>
      </c>
      <c r="M24" s="5">
        <f>scrimecost*Meta!O21</f>
        <v>1686.818</v>
      </c>
      <c r="N24" s="5">
        <f>L24-Grade15!L24</f>
        <v>2444.6568544666952</v>
      </c>
      <c r="O24" s="5">
        <f>Grade15!M24-M24</f>
        <v>27.152000000000044</v>
      </c>
      <c r="P24" s="22">
        <f t="shared" si="12"/>
        <v>170.82812318548156</v>
      </c>
      <c r="Q24" s="22"/>
      <c r="R24" s="22"/>
      <c r="S24" s="22">
        <f t="shared" si="6"/>
        <v>1894.0230846928118</v>
      </c>
      <c r="T24" s="22">
        <f t="shared" si="7"/>
        <v>1451.0688122454399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58271.633102211672</v>
      </c>
      <c r="D25" s="5">
        <f t="shared" si="0"/>
        <v>56991.48410914532</v>
      </c>
      <c r="E25" s="5">
        <f t="shared" si="1"/>
        <v>47491.48410914532</v>
      </c>
      <c r="F25" s="5">
        <f t="shared" si="2"/>
        <v>17106.867972550481</v>
      </c>
      <c r="G25" s="5">
        <f t="shared" si="3"/>
        <v>39884.616136594836</v>
      </c>
      <c r="H25" s="22">
        <f t="shared" si="10"/>
        <v>24592.914744803722</v>
      </c>
      <c r="I25" s="5">
        <f t="shared" si="4"/>
        <v>63739.743439054444</v>
      </c>
      <c r="J25" s="26">
        <f t="shared" si="5"/>
        <v>0.20700616345990008</v>
      </c>
      <c r="L25" s="22">
        <f t="shared" si="11"/>
        <v>89388.189493627535</v>
      </c>
      <c r="M25" s="5">
        <f>scrimecost*Meta!O22</f>
        <v>1686.818</v>
      </c>
      <c r="N25" s="5">
        <f>L25-Grade15!L25</f>
        <v>2505.7732758283528</v>
      </c>
      <c r="O25" s="5">
        <f>Grade15!M25-M25</f>
        <v>27.152000000000044</v>
      </c>
      <c r="P25" s="22">
        <f t="shared" si="12"/>
        <v>175.40534315991684</v>
      </c>
      <c r="Q25" s="22"/>
      <c r="R25" s="22"/>
      <c r="S25" s="22">
        <f t="shared" si="6"/>
        <v>1941.0374901661282</v>
      </c>
      <c r="T25" s="22">
        <f t="shared" si="7"/>
        <v>1454.4380418138458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59728.423929766956</v>
      </c>
      <c r="D26" s="5">
        <f t="shared" si="0"/>
        <v>58404.571211873947</v>
      </c>
      <c r="E26" s="5">
        <f t="shared" si="1"/>
        <v>48904.571211873947</v>
      </c>
      <c r="F26" s="5">
        <f t="shared" si="2"/>
        <v>17709.54962186424</v>
      </c>
      <c r="G26" s="5">
        <f t="shared" si="3"/>
        <v>40695.02159000971</v>
      </c>
      <c r="H26" s="22">
        <f t="shared" si="10"/>
        <v>25207.737613423811</v>
      </c>
      <c r="I26" s="5">
        <f t="shared" si="4"/>
        <v>65146.527075030805</v>
      </c>
      <c r="J26" s="26">
        <f t="shared" si="5"/>
        <v>0.20927238883480359</v>
      </c>
      <c r="L26" s="22">
        <f t="shared" si="11"/>
        <v>91622.894230968217</v>
      </c>
      <c r="M26" s="5">
        <f>scrimecost*Meta!O23</f>
        <v>1309.098</v>
      </c>
      <c r="N26" s="5">
        <f>L26-Grade15!L26</f>
        <v>2568.41760772407</v>
      </c>
      <c r="O26" s="5">
        <f>Grade15!M26-M26</f>
        <v>21.071999999999889</v>
      </c>
      <c r="P26" s="22">
        <f t="shared" si="12"/>
        <v>180.096993633713</v>
      </c>
      <c r="Q26" s="22"/>
      <c r="R26" s="22"/>
      <c r="S26" s="22">
        <f t="shared" si="6"/>
        <v>1983.7370157762896</v>
      </c>
      <c r="T26" s="22">
        <f t="shared" si="7"/>
        <v>1453.7976432182693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61221.634528011127</v>
      </c>
      <c r="D27" s="5">
        <f t="shared" si="0"/>
        <v>59852.985492170788</v>
      </c>
      <c r="E27" s="5">
        <f t="shared" si="1"/>
        <v>50352.985492170788</v>
      </c>
      <c r="F27" s="5">
        <f t="shared" si="2"/>
        <v>18327.298312410843</v>
      </c>
      <c r="G27" s="5">
        <f t="shared" si="3"/>
        <v>41525.687179759945</v>
      </c>
      <c r="H27" s="22">
        <f t="shared" si="10"/>
        <v>25837.931053759406</v>
      </c>
      <c r="I27" s="5">
        <f t="shared" si="4"/>
        <v>66588.480301906573</v>
      </c>
      <c r="J27" s="26">
        <f t="shared" si="5"/>
        <v>0.21148334042007533</v>
      </c>
      <c r="L27" s="22">
        <f t="shared" si="11"/>
        <v>93913.466586742419</v>
      </c>
      <c r="M27" s="5">
        <f>scrimecost*Meta!O24</f>
        <v>1309.098</v>
      </c>
      <c r="N27" s="5">
        <f>L27-Grade15!L27</f>
        <v>2632.6280479171546</v>
      </c>
      <c r="O27" s="5">
        <f>Grade15!M27-M27</f>
        <v>21.071999999999889</v>
      </c>
      <c r="P27" s="22">
        <f t="shared" si="12"/>
        <v>184.90593536935407</v>
      </c>
      <c r="Q27" s="22"/>
      <c r="R27" s="22"/>
      <c r="S27" s="22">
        <f t="shared" si="6"/>
        <v>2033.1315255266882</v>
      </c>
      <c r="T27" s="22">
        <f t="shared" si="7"/>
        <v>1457.2830028889998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62752.175391211415</v>
      </c>
      <c r="D28" s="5">
        <f t="shared" si="0"/>
        <v>61337.61012947507</v>
      </c>
      <c r="E28" s="5">
        <f t="shared" si="1"/>
        <v>51837.61012947507</v>
      </c>
      <c r="F28" s="5">
        <f t="shared" si="2"/>
        <v>18960.490720221118</v>
      </c>
      <c r="G28" s="5">
        <f t="shared" si="3"/>
        <v>42377.119409253952</v>
      </c>
      <c r="H28" s="22">
        <f t="shared" si="10"/>
        <v>26483.879330103395</v>
      </c>
      <c r="I28" s="5">
        <f t="shared" si="4"/>
        <v>68066.482359454239</v>
      </c>
      <c r="J28" s="26">
        <f t="shared" si="5"/>
        <v>0.21364036635692576</v>
      </c>
      <c r="L28" s="22">
        <f t="shared" si="11"/>
        <v>96261.30325141098</v>
      </c>
      <c r="M28" s="5">
        <f>scrimecost*Meta!O25</f>
        <v>1309.098</v>
      </c>
      <c r="N28" s="5">
        <f>L28-Grade15!L28</f>
        <v>2698.4437491150893</v>
      </c>
      <c r="O28" s="5">
        <f>Grade15!M28-M28</f>
        <v>21.071999999999889</v>
      </c>
      <c r="P28" s="22">
        <f t="shared" si="12"/>
        <v>189.83510064838617</v>
      </c>
      <c r="Q28" s="22"/>
      <c r="R28" s="22"/>
      <c r="S28" s="22">
        <f t="shared" si="6"/>
        <v>2083.7608980208615</v>
      </c>
      <c r="T28" s="22">
        <f t="shared" si="7"/>
        <v>1460.7801905876636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64320.979775991691</v>
      </c>
      <c r="D29" s="5">
        <f t="shared" si="0"/>
        <v>62859.350382711942</v>
      </c>
      <c r="E29" s="5">
        <f t="shared" si="1"/>
        <v>53359.350382711942</v>
      </c>
      <c r="F29" s="5">
        <f t="shared" si="2"/>
        <v>19609.512938226642</v>
      </c>
      <c r="G29" s="5">
        <f t="shared" si="3"/>
        <v>43249.837444485296</v>
      </c>
      <c r="H29" s="22">
        <f t="shared" si="10"/>
        <v>27145.976313355975</v>
      </c>
      <c r="I29" s="5">
        <f t="shared" si="4"/>
        <v>69581.434468440595</v>
      </c>
      <c r="J29" s="26">
        <f t="shared" si="5"/>
        <v>0.21574478190507254</v>
      </c>
      <c r="L29" s="22">
        <f t="shared" si="11"/>
        <v>98667.835832696263</v>
      </c>
      <c r="M29" s="5">
        <f>scrimecost*Meta!O26</f>
        <v>1309.098</v>
      </c>
      <c r="N29" s="5">
        <f>L29-Grade15!L29</f>
        <v>2765.904842842996</v>
      </c>
      <c r="O29" s="5">
        <f>Grade15!M29-M29</f>
        <v>21.071999999999889</v>
      </c>
      <c r="P29" s="22">
        <f t="shared" si="12"/>
        <v>194.88749505939407</v>
      </c>
      <c r="Q29" s="22"/>
      <c r="R29" s="22"/>
      <c r="S29" s="22">
        <f t="shared" si="6"/>
        <v>2135.6560048274068</v>
      </c>
      <c r="T29" s="22">
        <f t="shared" si="7"/>
        <v>1464.2891671021694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65929.004270391481</v>
      </c>
      <c r="D30" s="5">
        <f t="shared" si="0"/>
        <v>64419.134142279734</v>
      </c>
      <c r="E30" s="5">
        <f t="shared" si="1"/>
        <v>54919.134142279734</v>
      </c>
      <c r="F30" s="5">
        <f t="shared" si="2"/>
        <v>20274.760711682306</v>
      </c>
      <c r="G30" s="5">
        <f t="shared" si="3"/>
        <v>44144.373430597429</v>
      </c>
      <c r="H30" s="22">
        <f t="shared" si="10"/>
        <v>27824.62572118987</v>
      </c>
      <c r="I30" s="5">
        <f t="shared" si="4"/>
        <v>71134.260380151594</v>
      </c>
      <c r="J30" s="26">
        <f t="shared" si="5"/>
        <v>0.21779787024472794</v>
      </c>
      <c r="L30" s="22">
        <f t="shared" si="11"/>
        <v>101134.53172851364</v>
      </c>
      <c r="M30" s="5">
        <f>scrimecost*Meta!O27</f>
        <v>1309.098</v>
      </c>
      <c r="N30" s="5">
        <f>L30-Grade15!L30</f>
        <v>2835.0524639140349</v>
      </c>
      <c r="O30" s="5">
        <f>Grade15!M30-M30</f>
        <v>21.071999999999889</v>
      </c>
      <c r="P30" s="22">
        <f t="shared" si="12"/>
        <v>200.06619933067711</v>
      </c>
      <c r="Q30" s="22"/>
      <c r="R30" s="22"/>
      <c r="S30" s="22">
        <f t="shared" si="6"/>
        <v>2188.84848930407</v>
      </c>
      <c r="T30" s="22">
        <f t="shared" si="7"/>
        <v>1467.809894631512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67577.229377151263</v>
      </c>
      <c r="D31" s="5">
        <f t="shared" si="0"/>
        <v>66017.912495836717</v>
      </c>
      <c r="E31" s="5">
        <f t="shared" si="1"/>
        <v>56517.912495836717</v>
      </c>
      <c r="F31" s="5">
        <f t="shared" si="2"/>
        <v>20956.63967947436</v>
      </c>
      <c r="G31" s="5">
        <f t="shared" si="3"/>
        <v>45061.272816362354</v>
      </c>
      <c r="H31" s="22">
        <f t="shared" si="10"/>
        <v>28520.241364219619</v>
      </c>
      <c r="I31" s="5">
        <f t="shared" si="4"/>
        <v>72725.906939655382</v>
      </c>
      <c r="J31" s="26">
        <f t="shared" si="5"/>
        <v>0.2198008832590258</v>
      </c>
      <c r="L31" s="22">
        <f t="shared" si="11"/>
        <v>103662.89502172649</v>
      </c>
      <c r="M31" s="5">
        <f>scrimecost*Meta!O28</f>
        <v>1145.088</v>
      </c>
      <c r="N31" s="5">
        <f>L31-Grade15!L31</f>
        <v>2905.9287755118858</v>
      </c>
      <c r="O31" s="5">
        <f>Grade15!M31-M31</f>
        <v>18.432000000000016</v>
      </c>
      <c r="P31" s="22">
        <f t="shared" si="12"/>
        <v>205.37437120874225</v>
      </c>
      <c r="Q31" s="22"/>
      <c r="R31" s="22"/>
      <c r="S31" s="22">
        <f t="shared" si="6"/>
        <v>2240.9868658926744</v>
      </c>
      <c r="T31" s="22">
        <f t="shared" si="7"/>
        <v>1469.7788134878765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69266.660111580044</v>
      </c>
      <c r="D32" s="5">
        <f t="shared" si="0"/>
        <v>67656.660308232647</v>
      </c>
      <c r="E32" s="5">
        <f t="shared" si="1"/>
        <v>58156.660308232647</v>
      </c>
      <c r="F32" s="5">
        <f t="shared" si="2"/>
        <v>21655.565621461225</v>
      </c>
      <c r="G32" s="5">
        <f t="shared" si="3"/>
        <v>46001.094686771423</v>
      </c>
      <c r="H32" s="22">
        <f t="shared" si="10"/>
        <v>29233.247398325111</v>
      </c>
      <c r="I32" s="5">
        <f t="shared" si="4"/>
        <v>74357.344663146781</v>
      </c>
      <c r="J32" s="26">
        <f t="shared" si="5"/>
        <v>0.22175504229736537</v>
      </c>
      <c r="L32" s="22">
        <f t="shared" si="11"/>
        <v>106254.46739726966</v>
      </c>
      <c r="M32" s="5">
        <f>scrimecost*Meta!O29</f>
        <v>1145.088</v>
      </c>
      <c r="N32" s="5">
        <f>L32-Grade15!L32</f>
        <v>2978.5769948997186</v>
      </c>
      <c r="O32" s="5">
        <f>Grade15!M32-M32</f>
        <v>18.432000000000016</v>
      </c>
      <c r="P32" s="22">
        <f t="shared" si="12"/>
        <v>210.81524738375913</v>
      </c>
      <c r="Q32" s="22"/>
      <c r="R32" s="22"/>
      <c r="S32" s="22">
        <f t="shared" si="6"/>
        <v>2296.8722198960186</v>
      </c>
      <c r="T32" s="22">
        <f t="shared" si="7"/>
        <v>1473.3572632647849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70998.326614369536</v>
      </c>
      <c r="D33" s="5">
        <f t="shared" si="0"/>
        <v>69336.376815938449</v>
      </c>
      <c r="E33" s="5">
        <f t="shared" si="1"/>
        <v>59836.376815938449</v>
      </c>
      <c r="F33" s="5">
        <f t="shared" si="2"/>
        <v>22371.964711997749</v>
      </c>
      <c r="G33" s="5">
        <f t="shared" si="3"/>
        <v>46964.412103940704</v>
      </c>
      <c r="H33" s="22">
        <f t="shared" si="10"/>
        <v>29964.078583283237</v>
      </c>
      <c r="I33" s="5">
        <f t="shared" si="4"/>
        <v>76029.568329725444</v>
      </c>
      <c r="J33" s="26">
        <f t="shared" si="5"/>
        <v>0.22366153892013552</v>
      </c>
      <c r="L33" s="22">
        <f t="shared" si="11"/>
        <v>108910.82908220138</v>
      </c>
      <c r="M33" s="5">
        <f>scrimecost*Meta!O30</f>
        <v>1145.088</v>
      </c>
      <c r="N33" s="5">
        <f>L33-Grade15!L33</f>
        <v>3053.0414197721984</v>
      </c>
      <c r="O33" s="5">
        <f>Grade15!M33-M33</f>
        <v>18.432000000000016</v>
      </c>
      <c r="P33" s="22">
        <f t="shared" si="12"/>
        <v>216.39214546315125</v>
      </c>
      <c r="Q33" s="22"/>
      <c r="R33" s="22"/>
      <c r="S33" s="22">
        <f t="shared" si="6"/>
        <v>2354.1547077494133</v>
      </c>
      <c r="T33" s="22">
        <f t="shared" si="7"/>
        <v>1476.9466051323416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72773.284779728769</v>
      </c>
      <c r="D34" s="5">
        <f t="shared" si="0"/>
        <v>71058.086236336909</v>
      </c>
      <c r="E34" s="5">
        <f t="shared" si="1"/>
        <v>61558.086236336909</v>
      </c>
      <c r="F34" s="5">
        <f t="shared" si="2"/>
        <v>23106.273779797688</v>
      </c>
      <c r="G34" s="5">
        <f t="shared" si="3"/>
        <v>47951.812456539221</v>
      </c>
      <c r="H34" s="22">
        <f t="shared" si="10"/>
        <v>30713.180547865311</v>
      </c>
      <c r="I34" s="5">
        <f t="shared" si="4"/>
        <v>77743.597587968572</v>
      </c>
      <c r="J34" s="26">
        <f t="shared" si="5"/>
        <v>0.22552153562527716</v>
      </c>
      <c r="L34" s="22">
        <f t="shared" si="11"/>
        <v>111633.59980925641</v>
      </c>
      <c r="M34" s="5">
        <f>scrimecost*Meta!O31</f>
        <v>1145.088</v>
      </c>
      <c r="N34" s="5">
        <f>L34-Grade15!L34</f>
        <v>3129.3674552665034</v>
      </c>
      <c r="O34" s="5">
        <f>Grade15!M34-M34</f>
        <v>18.432000000000016</v>
      </c>
      <c r="P34" s="22">
        <f t="shared" si="12"/>
        <v>222.10846599452827</v>
      </c>
      <c r="Q34" s="22"/>
      <c r="R34" s="22"/>
      <c r="S34" s="22">
        <f t="shared" si="6"/>
        <v>2412.8692577991515</v>
      </c>
      <c r="T34" s="22">
        <f t="shared" si="7"/>
        <v>1480.546823192351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74592.61689922199</v>
      </c>
      <c r="D35" s="5">
        <f t="shared" si="0"/>
        <v>72822.838392245321</v>
      </c>
      <c r="E35" s="5">
        <f t="shared" si="1"/>
        <v>63322.838392245321</v>
      </c>
      <c r="F35" s="5">
        <f t="shared" si="2"/>
        <v>23858.940574292628</v>
      </c>
      <c r="G35" s="5">
        <f t="shared" si="3"/>
        <v>48963.897817952689</v>
      </c>
      <c r="H35" s="22">
        <f t="shared" si="10"/>
        <v>31481.010061561945</v>
      </c>
      <c r="I35" s="5">
        <f t="shared" si="4"/>
        <v>79500.477577667771</v>
      </c>
      <c r="J35" s="26">
        <f t="shared" si="5"/>
        <v>0.22733616655712266</v>
      </c>
      <c r="L35" s="22">
        <f t="shared" si="11"/>
        <v>114424.4398044878</v>
      </c>
      <c r="M35" s="5">
        <f>scrimecost*Meta!O32</f>
        <v>1145.088</v>
      </c>
      <c r="N35" s="5">
        <f>L35-Grade15!L35</f>
        <v>3207.6016416481289</v>
      </c>
      <c r="O35" s="5">
        <f>Grade15!M35-M35</f>
        <v>18.432000000000016</v>
      </c>
      <c r="P35" s="22">
        <f t="shared" si="12"/>
        <v>227.96769453918967</v>
      </c>
      <c r="Q35" s="22"/>
      <c r="R35" s="22"/>
      <c r="S35" s="22">
        <f t="shared" si="6"/>
        <v>2473.0516716001071</v>
      </c>
      <c r="T35" s="22">
        <f t="shared" si="7"/>
        <v>1484.1579024527284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76457.432321702538</v>
      </c>
      <c r="D36" s="5">
        <f t="shared" si="0"/>
        <v>74631.709352051461</v>
      </c>
      <c r="E36" s="5">
        <f t="shared" si="1"/>
        <v>65131.709352051461</v>
      </c>
      <c r="F36" s="5">
        <f t="shared" si="2"/>
        <v>24630.424038649951</v>
      </c>
      <c r="G36" s="5">
        <f t="shared" si="3"/>
        <v>50001.285313401509</v>
      </c>
      <c r="H36" s="22">
        <f t="shared" si="10"/>
        <v>32268.035313100994</v>
      </c>
      <c r="I36" s="5">
        <f t="shared" si="4"/>
        <v>81301.279567109479</v>
      </c>
      <c r="J36" s="26">
        <f t="shared" si="5"/>
        <v>0.22910653819794766</v>
      </c>
      <c r="L36" s="22">
        <f t="shared" si="11"/>
        <v>117285.05079960001</v>
      </c>
      <c r="M36" s="5">
        <f>scrimecost*Meta!O33</f>
        <v>925.4140000000001</v>
      </c>
      <c r="N36" s="5">
        <f>L36-Grade15!L36</f>
        <v>3287.7916826893488</v>
      </c>
      <c r="O36" s="5">
        <f>Grade15!M36-M36</f>
        <v>14.895999999999958</v>
      </c>
      <c r="P36" s="22">
        <f t="shared" si="12"/>
        <v>233.97340379746771</v>
      </c>
      <c r="Q36" s="22"/>
      <c r="R36" s="22"/>
      <c r="S36" s="22">
        <f t="shared" si="6"/>
        <v>2531.5456377461242</v>
      </c>
      <c r="T36" s="22">
        <f t="shared" si="7"/>
        <v>1485.9056738923432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78368.868129745111</v>
      </c>
      <c r="D37" s="5">
        <f t="shared" ref="D37:D56" si="15">IF(A37&lt;startage,1,0)*(C37*(1-initialunempprob))+IF(A37=startage,1,0)*(C37*(1-unempprob))+IF(A37&gt;startage,1,0)*(C37*(1-unempprob)+unempprob*300*52)</f>
        <v>76485.80208585276</v>
      </c>
      <c r="E37" s="5">
        <f t="shared" si="1"/>
        <v>66985.80208585276</v>
      </c>
      <c r="F37" s="5">
        <f t="shared" si="2"/>
        <v>25421.194589616203</v>
      </c>
      <c r="G37" s="5">
        <f t="shared" si="3"/>
        <v>51064.607496236553</v>
      </c>
      <c r="H37" s="22">
        <f t="shared" ref="H37:H56" si="16">benefits*B37/expnorm</f>
        <v>33074.736195928519</v>
      </c>
      <c r="I37" s="5">
        <f t="shared" ref="I37:I56" si="17">G37+IF(A37&lt;startage,1,0)*(H37*(1-initialunempprob))+IF(A37&gt;=startage,1,0)*(H37*(1-unempprob))</f>
        <v>83147.101606287208</v>
      </c>
      <c r="J37" s="26">
        <f t="shared" si="5"/>
        <v>0.23083373004265489</v>
      </c>
      <c r="L37" s="22">
        <f t="shared" ref="L37:L56" si="18">(sincome+sbenefits)*(1-sunemp)*B37/expnorm</f>
        <v>120217.17706959</v>
      </c>
      <c r="M37" s="5">
        <f>scrimecost*Meta!O34</f>
        <v>925.4140000000001</v>
      </c>
      <c r="N37" s="5">
        <f>L37-Grade15!L37</f>
        <v>3369.9864747566171</v>
      </c>
      <c r="O37" s="5">
        <f>Grade15!M37-M37</f>
        <v>14.895999999999958</v>
      </c>
      <c r="P37" s="22">
        <f t="shared" si="12"/>
        <v>240.12925578720265</v>
      </c>
      <c r="Q37" s="22"/>
      <c r="R37" s="22"/>
      <c r="S37" s="22">
        <f t="shared" si="6"/>
        <v>2594.7747862458041</v>
      </c>
      <c r="T37" s="22">
        <f t="shared" si="7"/>
        <v>1489.5795823439969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80328.089832988713</v>
      </c>
      <c r="D38" s="5">
        <f t="shared" si="15"/>
        <v>78386.247137999046</v>
      </c>
      <c r="E38" s="5">
        <f t="shared" si="1"/>
        <v>68886.247137999046</v>
      </c>
      <c r="F38" s="5">
        <f t="shared" si="2"/>
        <v>26231.734404356594</v>
      </c>
      <c r="G38" s="5">
        <f t="shared" si="3"/>
        <v>52154.512733642448</v>
      </c>
      <c r="H38" s="22">
        <f t="shared" si="16"/>
        <v>33901.604600826729</v>
      </c>
      <c r="I38" s="5">
        <f t="shared" si="17"/>
        <v>85039.069196444383</v>
      </c>
      <c r="J38" s="26">
        <f t="shared" si="5"/>
        <v>0.23251879525700334</v>
      </c>
      <c r="L38" s="22">
        <f t="shared" si="18"/>
        <v>123222.60649632974</v>
      </c>
      <c r="M38" s="5">
        <f>scrimecost*Meta!O35</f>
        <v>925.4140000000001</v>
      </c>
      <c r="N38" s="5">
        <f>L38-Grade15!L38</f>
        <v>3454.2361366255063</v>
      </c>
      <c r="O38" s="5">
        <f>Grade15!M38-M38</f>
        <v>14.895999999999958</v>
      </c>
      <c r="P38" s="22">
        <f t="shared" si="12"/>
        <v>246.4390040766809</v>
      </c>
      <c r="Q38" s="22"/>
      <c r="R38" s="22"/>
      <c r="S38" s="22">
        <f t="shared" si="6"/>
        <v>2659.5846634579339</v>
      </c>
      <c r="T38" s="22">
        <f t="shared" si="7"/>
        <v>1493.2634088387508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82336.292078813436</v>
      </c>
      <c r="D39" s="5">
        <f t="shared" si="15"/>
        <v>80334.203316449028</v>
      </c>
      <c r="E39" s="5">
        <f t="shared" si="1"/>
        <v>70834.203316449028</v>
      </c>
      <c r="F39" s="5">
        <f t="shared" si="2"/>
        <v>27062.53771446551</v>
      </c>
      <c r="G39" s="5">
        <f t="shared" si="3"/>
        <v>53271.665601983521</v>
      </c>
      <c r="H39" s="22">
        <f t="shared" si="16"/>
        <v>34749.144715847389</v>
      </c>
      <c r="I39" s="5">
        <f t="shared" si="17"/>
        <v>86978.335976355491</v>
      </c>
      <c r="J39" s="26">
        <f t="shared" si="5"/>
        <v>0.23416276131978239</v>
      </c>
      <c r="L39" s="22">
        <f t="shared" si="18"/>
        <v>126303.17165873796</v>
      </c>
      <c r="M39" s="5">
        <f>scrimecost*Meta!O36</f>
        <v>925.4140000000001</v>
      </c>
      <c r="N39" s="5">
        <f>L39-Grade15!L39</f>
        <v>3540.5920400411269</v>
      </c>
      <c r="O39" s="5">
        <f>Grade15!M39-M39</f>
        <v>14.895999999999958</v>
      </c>
      <c r="P39" s="22">
        <f t="shared" si="12"/>
        <v>252.90649607339617</v>
      </c>
      <c r="Q39" s="22"/>
      <c r="R39" s="22"/>
      <c r="S39" s="22">
        <f t="shared" si="6"/>
        <v>2726.0147876003725</v>
      </c>
      <c r="T39" s="22">
        <f t="shared" si="7"/>
        <v>1496.9571616636847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84394.699380783772</v>
      </c>
      <c r="D40" s="5">
        <f t="shared" si="15"/>
        <v>82330.858399360251</v>
      </c>
      <c r="E40" s="5">
        <f t="shared" si="1"/>
        <v>72830.858399360251</v>
      </c>
      <c r="F40" s="5">
        <f t="shared" si="2"/>
        <v>27914.111107327146</v>
      </c>
      <c r="G40" s="5">
        <f t="shared" si="3"/>
        <v>54416.747292033106</v>
      </c>
      <c r="H40" s="22">
        <f t="shared" si="16"/>
        <v>35617.873333743577</v>
      </c>
      <c r="I40" s="5">
        <f t="shared" si="17"/>
        <v>88966.084425764377</v>
      </c>
      <c r="J40" s="26">
        <f t="shared" si="5"/>
        <v>0.23576663064932291</v>
      </c>
      <c r="L40" s="22">
        <f t="shared" si="18"/>
        <v>129460.75095020642</v>
      </c>
      <c r="M40" s="5">
        <f>scrimecost*Meta!O37</f>
        <v>925.4140000000001</v>
      </c>
      <c r="N40" s="5">
        <f>L40-Grade15!L40</f>
        <v>3629.1068410421722</v>
      </c>
      <c r="O40" s="5">
        <f>Grade15!M40-M40</f>
        <v>14.895999999999958</v>
      </c>
      <c r="P40" s="22">
        <f t="shared" si="12"/>
        <v>259.53567537002931</v>
      </c>
      <c r="Q40" s="22"/>
      <c r="R40" s="22"/>
      <c r="S40" s="22">
        <f t="shared" si="6"/>
        <v>2794.1056648463968</v>
      </c>
      <c r="T40" s="22">
        <f t="shared" si="7"/>
        <v>1500.660849488004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86504.56686530335</v>
      </c>
      <c r="D41" s="5">
        <f t="shared" si="15"/>
        <v>84377.429859344251</v>
      </c>
      <c r="E41" s="5">
        <f t="shared" si="1"/>
        <v>74877.429859344251</v>
      </c>
      <c r="F41" s="5">
        <f t="shared" si="2"/>
        <v>28786.973835010325</v>
      </c>
      <c r="G41" s="5">
        <f t="shared" si="3"/>
        <v>55590.456024333922</v>
      </c>
      <c r="H41" s="22">
        <f t="shared" si="16"/>
        <v>36508.320167087164</v>
      </c>
      <c r="I41" s="5">
        <f t="shared" si="17"/>
        <v>91003.526586408465</v>
      </c>
      <c r="J41" s="26">
        <f t="shared" si="5"/>
        <v>0.23733138121472833</v>
      </c>
      <c r="L41" s="22">
        <f t="shared" si="18"/>
        <v>132697.26972396157</v>
      </c>
      <c r="M41" s="5">
        <f>scrimecost*Meta!O38</f>
        <v>618.26800000000003</v>
      </c>
      <c r="N41" s="5">
        <f>L41-Grade15!L41</f>
        <v>3719.8345120682061</v>
      </c>
      <c r="O41" s="5">
        <f>Grade15!M41-M41</f>
        <v>9.9519999999999982</v>
      </c>
      <c r="P41" s="22">
        <f t="shared" si="12"/>
        <v>266.33058414907828</v>
      </c>
      <c r="Q41" s="22"/>
      <c r="R41" s="22"/>
      <c r="S41" s="22">
        <f t="shared" si="6"/>
        <v>2859.4343820235454</v>
      </c>
      <c r="T41" s="22">
        <f t="shared" si="7"/>
        <v>1502.0293644330275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88667.181036935945</v>
      </c>
      <c r="D42" s="5">
        <f t="shared" si="15"/>
        <v>86475.16560582786</v>
      </c>
      <c r="E42" s="5">
        <f t="shared" si="1"/>
        <v>76975.16560582786</v>
      </c>
      <c r="F42" s="5">
        <f t="shared" si="2"/>
        <v>29681.658130885582</v>
      </c>
      <c r="G42" s="5">
        <f t="shared" si="3"/>
        <v>56793.507474942278</v>
      </c>
      <c r="H42" s="22">
        <f t="shared" si="16"/>
        <v>37421.028171264341</v>
      </c>
      <c r="I42" s="5">
        <f t="shared" si="17"/>
        <v>93091.904801068682</v>
      </c>
      <c r="J42" s="26">
        <f t="shared" si="5"/>
        <v>0.23885796713219698</v>
      </c>
      <c r="L42" s="22">
        <f t="shared" si="18"/>
        <v>136014.70146706063</v>
      </c>
      <c r="M42" s="5">
        <f>scrimecost*Meta!O39</f>
        <v>618.26800000000003</v>
      </c>
      <c r="N42" s="5">
        <f>L42-Grade15!L42</f>
        <v>3812.8303748699545</v>
      </c>
      <c r="O42" s="5">
        <f>Grade15!M42-M42</f>
        <v>9.9519999999999982</v>
      </c>
      <c r="P42" s="22">
        <f t="shared" si="12"/>
        <v>273.29536564760355</v>
      </c>
      <c r="Q42" s="22"/>
      <c r="R42" s="22"/>
      <c r="S42" s="22">
        <f t="shared" si="6"/>
        <v>2930.9723599301669</v>
      </c>
      <c r="T42" s="22">
        <f t="shared" si="7"/>
        <v>1505.8044382547344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90883.860562859307</v>
      </c>
      <c r="D43" s="5">
        <f t="shared" si="15"/>
        <v>88625.344745973518</v>
      </c>
      <c r="E43" s="5">
        <f t="shared" si="1"/>
        <v>79125.344745973518</v>
      </c>
      <c r="F43" s="5">
        <f t="shared" si="2"/>
        <v>30598.709534157708</v>
      </c>
      <c r="G43" s="5">
        <f t="shared" si="3"/>
        <v>58026.63521181581</v>
      </c>
      <c r="H43" s="22">
        <f t="shared" si="16"/>
        <v>38356.553875545942</v>
      </c>
      <c r="I43" s="5">
        <f t="shared" si="17"/>
        <v>95232.492471095378</v>
      </c>
      <c r="J43" s="26">
        <f t="shared" si="5"/>
        <v>0.24034731924680053</v>
      </c>
      <c r="L43" s="22">
        <f t="shared" si="18"/>
        <v>139415.0690037371</v>
      </c>
      <c r="M43" s="5">
        <f>scrimecost*Meta!O40</f>
        <v>618.26800000000003</v>
      </c>
      <c r="N43" s="5">
        <f>L43-Grade15!L43</f>
        <v>3908.1511342416343</v>
      </c>
      <c r="O43" s="5">
        <f>Grade15!M43-M43</f>
        <v>9.9519999999999982</v>
      </c>
      <c r="P43" s="22">
        <f t="shared" si="12"/>
        <v>280.43426668359172</v>
      </c>
      <c r="Q43" s="22"/>
      <c r="R43" s="22"/>
      <c r="S43" s="22">
        <f t="shared" si="6"/>
        <v>3004.2987872843755</v>
      </c>
      <c r="T43" s="22">
        <f t="shared" si="7"/>
        <v>1509.5883448452621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93155.957076930819</v>
      </c>
      <c r="D44" s="5">
        <f t="shared" si="15"/>
        <v>90829.278364622893</v>
      </c>
      <c r="E44" s="5">
        <f t="shared" si="1"/>
        <v>81329.278364622893</v>
      </c>
      <c r="F44" s="5">
        <f t="shared" si="2"/>
        <v>31538.687222511668</v>
      </c>
      <c r="G44" s="5">
        <f t="shared" si="3"/>
        <v>59290.591142111225</v>
      </c>
      <c r="H44" s="22">
        <f t="shared" si="16"/>
        <v>39315.467722434601</v>
      </c>
      <c r="I44" s="5">
        <f t="shared" si="17"/>
        <v>97426.594832872797</v>
      </c>
      <c r="J44" s="26">
        <f t="shared" si="5"/>
        <v>0.24180034570007236</v>
      </c>
      <c r="L44" s="22">
        <f t="shared" si="18"/>
        <v>142900.44572883059</v>
      </c>
      <c r="M44" s="5">
        <f>scrimecost*Meta!O41</f>
        <v>618.26800000000003</v>
      </c>
      <c r="N44" s="5">
        <f>L44-Grade15!L44</f>
        <v>4005.8549125977734</v>
      </c>
      <c r="O44" s="5">
        <f>Grade15!M44-M44</f>
        <v>9.9519999999999982</v>
      </c>
      <c r="P44" s="22">
        <f t="shared" si="12"/>
        <v>287.7516402454799</v>
      </c>
      <c r="Q44" s="22"/>
      <c r="R44" s="22"/>
      <c r="S44" s="22">
        <f t="shared" ref="S44:S69" si="19">IF(A44&lt;startage,1,0)*(N44-Q44-R44)+IF(A44&gt;=startage,1,0)*completionprob*(N44*spart+O44+P44)</f>
        <v>3079.4583753225565</v>
      </c>
      <c r="T44" s="22">
        <f t="shared" ref="T44:T69" si="20">S44/sreturn^(A44-startage+1)</f>
        <v>1513.3811191541924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95484.856003854075</v>
      </c>
      <c r="D45" s="5">
        <f t="shared" si="15"/>
        <v>93088.310323738449</v>
      </c>
      <c r="E45" s="5">
        <f t="shared" si="1"/>
        <v>83588.310323738449</v>
      </c>
      <c r="F45" s="5">
        <f t="shared" si="2"/>
        <v>32502.164353074448</v>
      </c>
      <c r="G45" s="5">
        <f t="shared" si="3"/>
        <v>60586.145970664002</v>
      </c>
      <c r="H45" s="22">
        <f t="shared" si="16"/>
        <v>40298.354415495465</v>
      </c>
      <c r="I45" s="5">
        <f t="shared" si="17"/>
        <v>99675.549753694591</v>
      </c>
      <c r="J45" s="26">
        <f t="shared" si="5"/>
        <v>0.24321793248375206</v>
      </c>
      <c r="L45" s="22">
        <f t="shared" si="18"/>
        <v>146472.95687205132</v>
      </c>
      <c r="M45" s="5">
        <f>scrimecost*Meta!O42</f>
        <v>618.26800000000003</v>
      </c>
      <c r="N45" s="5">
        <f>L45-Grade15!L45</f>
        <v>4106.0012854126981</v>
      </c>
      <c r="O45" s="5">
        <f>Grade15!M45-M45</f>
        <v>9.9519999999999982</v>
      </c>
      <c r="P45" s="22">
        <f t="shared" si="12"/>
        <v>295.25194814641503</v>
      </c>
      <c r="Q45" s="22"/>
      <c r="R45" s="22"/>
      <c r="S45" s="22">
        <f t="shared" si="19"/>
        <v>3156.4969530616095</v>
      </c>
      <c r="T45" s="22">
        <f t="shared" si="20"/>
        <v>1517.1827959347365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97871.977403950426</v>
      </c>
      <c r="D46" s="5">
        <f t="shared" si="15"/>
        <v>95403.818081831909</v>
      </c>
      <c r="E46" s="5">
        <f t="shared" si="1"/>
        <v>85903.818081831909</v>
      </c>
      <c r="F46" s="5">
        <f t="shared" si="2"/>
        <v>33558.842954356267</v>
      </c>
      <c r="G46" s="5">
        <f t="shared" si="3"/>
        <v>61844.975127475642</v>
      </c>
      <c r="H46" s="22">
        <f t="shared" si="16"/>
        <v>41305.813275882843</v>
      </c>
      <c r="I46" s="5">
        <f t="shared" si="17"/>
        <v>101911.614005082</v>
      </c>
      <c r="J46" s="26">
        <f t="shared" si="5"/>
        <v>0.24511289423642466</v>
      </c>
      <c r="L46" s="22">
        <f t="shared" si="18"/>
        <v>150134.78079385258</v>
      </c>
      <c r="M46" s="5">
        <f>scrimecost*Meta!O43</f>
        <v>342.92999999999995</v>
      </c>
      <c r="N46" s="5">
        <f>L46-Grade15!L46</f>
        <v>4208.6513175479777</v>
      </c>
      <c r="O46" s="5">
        <f>Grade15!M46-M46</f>
        <v>5.5200000000000387</v>
      </c>
      <c r="P46" s="22">
        <f t="shared" si="12"/>
        <v>303.47779452152696</v>
      </c>
      <c r="Q46" s="22"/>
      <c r="R46" s="22"/>
      <c r="S46" s="22">
        <f t="shared" si="19"/>
        <v>3231.9452410354443</v>
      </c>
      <c r="T46" s="22">
        <f t="shared" si="20"/>
        <v>1519.3404154285017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100318.77683904918</v>
      </c>
      <c r="D47" s="5">
        <f t="shared" si="15"/>
        <v>97777.213533877701</v>
      </c>
      <c r="E47" s="5">
        <f t="shared" si="1"/>
        <v>88277.213533877701</v>
      </c>
      <c r="F47" s="5">
        <f t="shared" si="2"/>
        <v>34642.297978215174</v>
      </c>
      <c r="G47" s="5">
        <f t="shared" si="3"/>
        <v>63134.915555662526</v>
      </c>
      <c r="H47" s="22">
        <f t="shared" si="16"/>
        <v>42338.458607779918</v>
      </c>
      <c r="I47" s="5">
        <f t="shared" si="17"/>
        <v>104203.22040520905</v>
      </c>
      <c r="J47" s="26">
        <f t="shared" si="5"/>
        <v>0.24696423506832302</v>
      </c>
      <c r="L47" s="22">
        <f t="shared" si="18"/>
        <v>153888.15031369886</v>
      </c>
      <c r="M47" s="5">
        <f>scrimecost*Meta!O44</f>
        <v>342.92999999999995</v>
      </c>
      <c r="N47" s="5">
        <f>L47-Grade15!L47</f>
        <v>4313.867600486672</v>
      </c>
      <c r="O47" s="5">
        <f>Grade15!M47-M47</f>
        <v>5.5200000000000387</v>
      </c>
      <c r="P47" s="22">
        <f t="shared" si="12"/>
        <v>311.91208529811252</v>
      </c>
      <c r="Q47" s="22"/>
      <c r="R47" s="22"/>
      <c r="S47" s="22">
        <f t="shared" si="19"/>
        <v>3313.3844114212602</v>
      </c>
      <c r="T47" s="22">
        <f t="shared" si="20"/>
        <v>1523.4264195760409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102826.74626002541</v>
      </c>
      <c r="D48" s="5">
        <f t="shared" si="15"/>
        <v>100209.94387222464</v>
      </c>
      <c r="E48" s="5">
        <f t="shared" si="1"/>
        <v>90709.943872224641</v>
      </c>
      <c r="F48" s="5">
        <f t="shared" si="2"/>
        <v>35752.839377670549</v>
      </c>
      <c r="G48" s="5">
        <f t="shared" si="3"/>
        <v>64457.104494554093</v>
      </c>
      <c r="H48" s="22">
        <f t="shared" si="16"/>
        <v>43396.920072974412</v>
      </c>
      <c r="I48" s="5">
        <f t="shared" si="17"/>
        <v>106552.11696533927</v>
      </c>
      <c r="J48" s="26">
        <f t="shared" si="5"/>
        <v>0.24877042124578483</v>
      </c>
      <c r="L48" s="22">
        <f t="shared" si="18"/>
        <v>157735.35407154134</v>
      </c>
      <c r="M48" s="5">
        <f>scrimecost*Meta!O45</f>
        <v>342.92999999999995</v>
      </c>
      <c r="N48" s="5">
        <f>L48-Grade15!L48</f>
        <v>4421.7142904988141</v>
      </c>
      <c r="O48" s="5">
        <f>Grade15!M48-M48</f>
        <v>5.5200000000000387</v>
      </c>
      <c r="P48" s="22">
        <f t="shared" si="12"/>
        <v>320.55723334411283</v>
      </c>
      <c r="Q48" s="22"/>
      <c r="R48" s="22"/>
      <c r="S48" s="22">
        <f t="shared" si="19"/>
        <v>3396.8595610667076</v>
      </c>
      <c r="T48" s="22">
        <f t="shared" si="20"/>
        <v>1527.5161542200258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105397.41491652605</v>
      </c>
      <c r="D49" s="5">
        <f t="shared" si="15"/>
        <v>102703.49246903026</v>
      </c>
      <c r="E49" s="5">
        <f t="shared" si="1"/>
        <v>93203.492469030258</v>
      </c>
      <c r="F49" s="5">
        <f t="shared" si="2"/>
        <v>36891.144312112316</v>
      </c>
      <c r="G49" s="5">
        <f t="shared" si="3"/>
        <v>65812.348156917942</v>
      </c>
      <c r="H49" s="22">
        <f t="shared" si="16"/>
        <v>44481.843074798766</v>
      </c>
      <c r="I49" s="5">
        <f t="shared" si="17"/>
        <v>108959.73593947274</v>
      </c>
      <c r="J49" s="26">
        <f t="shared" si="5"/>
        <v>0.25053255410184516</v>
      </c>
      <c r="L49" s="22">
        <f t="shared" si="18"/>
        <v>161678.73792332987</v>
      </c>
      <c r="M49" s="5">
        <f>scrimecost*Meta!O46</f>
        <v>342.92999999999995</v>
      </c>
      <c r="N49" s="5">
        <f>L49-Grade15!L49</f>
        <v>4532.2571477613237</v>
      </c>
      <c r="O49" s="5">
        <f>Grade15!M49-M49</f>
        <v>5.5200000000000387</v>
      </c>
      <c r="P49" s="22">
        <f t="shared" si="12"/>
        <v>329.4185100912631</v>
      </c>
      <c r="Q49" s="22"/>
      <c r="R49" s="22"/>
      <c r="S49" s="22">
        <f t="shared" si="19"/>
        <v>3482.4215894533359</v>
      </c>
      <c r="T49" s="22">
        <f t="shared" si="20"/>
        <v>1531.6097706367334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108032.35028943919</v>
      </c>
      <c r="D50" s="5">
        <f t="shared" si="15"/>
        <v>105259.379780756</v>
      </c>
      <c r="E50" s="5">
        <f t="shared" si="1"/>
        <v>95759.379780756004</v>
      </c>
      <c r="F50" s="5">
        <f t="shared" si="2"/>
        <v>38057.906869915118</v>
      </c>
      <c r="G50" s="5">
        <f t="shared" si="3"/>
        <v>67201.472910840879</v>
      </c>
      <c r="H50" s="22">
        <f t="shared" si="16"/>
        <v>45593.889151668729</v>
      </c>
      <c r="I50" s="5">
        <f t="shared" si="17"/>
        <v>111427.54538795954</v>
      </c>
      <c r="J50" s="26">
        <f t="shared" si="5"/>
        <v>0.25225170810775771</v>
      </c>
      <c r="L50" s="22">
        <f t="shared" si="18"/>
        <v>165720.70637141314</v>
      </c>
      <c r="M50" s="5">
        <f>scrimecost*Meta!O47</f>
        <v>342.92999999999995</v>
      </c>
      <c r="N50" s="5">
        <f>L50-Grade15!L50</f>
        <v>4645.5635764554027</v>
      </c>
      <c r="O50" s="5">
        <f>Grade15!M50-M50</f>
        <v>5.5200000000000387</v>
      </c>
      <c r="P50" s="22">
        <f t="shared" si="12"/>
        <v>338.50131875709218</v>
      </c>
      <c r="Q50" s="22"/>
      <c r="R50" s="22"/>
      <c r="S50" s="22">
        <f t="shared" si="19"/>
        <v>3570.1226685496354</v>
      </c>
      <c r="T50" s="22">
        <f t="shared" si="20"/>
        <v>1535.7074173629362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110733.15904667514</v>
      </c>
      <c r="D51" s="5">
        <f t="shared" si="15"/>
        <v>107879.16427527487</v>
      </c>
      <c r="E51" s="5">
        <f t="shared" si="1"/>
        <v>98379.164275274874</v>
      </c>
      <c r="F51" s="5">
        <f t="shared" si="2"/>
        <v>39186.930306595939</v>
      </c>
      <c r="G51" s="5">
        <f t="shared" si="3"/>
        <v>68692.233968678935</v>
      </c>
      <c r="H51" s="22">
        <f t="shared" si="16"/>
        <v>46733.736380460439</v>
      </c>
      <c r="I51" s="5">
        <f t="shared" si="17"/>
        <v>114023.95825772555</v>
      </c>
      <c r="J51" s="26">
        <f t="shared" si="5"/>
        <v>0.25349088700971517</v>
      </c>
      <c r="L51" s="22">
        <f t="shared" si="18"/>
        <v>169863.72403069839</v>
      </c>
      <c r="M51" s="5">
        <f>scrimecost*Meta!O48</f>
        <v>180.90799999999999</v>
      </c>
      <c r="N51" s="5">
        <f>L51-Grade15!L51</f>
        <v>4761.7026658667019</v>
      </c>
      <c r="O51" s="5">
        <f>Grade15!M51-M51</f>
        <v>2.9120000000000061</v>
      </c>
      <c r="P51" s="22">
        <f t="shared" si="12"/>
        <v>347.29034252720675</v>
      </c>
      <c r="Q51" s="22"/>
      <c r="R51" s="22"/>
      <c r="S51" s="22">
        <f t="shared" si="19"/>
        <v>3657.1909184567876</v>
      </c>
      <c r="T51" s="22">
        <f t="shared" si="20"/>
        <v>1538.6205817364344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113501.48802284202</v>
      </c>
      <c r="D52" s="5">
        <f t="shared" si="15"/>
        <v>110564.44338215677</v>
      </c>
      <c r="E52" s="5">
        <f t="shared" si="1"/>
        <v>101064.44338215677</v>
      </c>
      <c r="F52" s="5">
        <f t="shared" si="2"/>
        <v>40246.272914260837</v>
      </c>
      <c r="G52" s="5">
        <f t="shared" si="3"/>
        <v>70318.170467895921</v>
      </c>
      <c r="H52" s="22">
        <f t="shared" si="16"/>
        <v>47902.079789971955</v>
      </c>
      <c r="I52" s="5">
        <f t="shared" si="17"/>
        <v>116783.18786416872</v>
      </c>
      <c r="J52" s="26">
        <f t="shared" si="5"/>
        <v>0.25407448753021178</v>
      </c>
      <c r="L52" s="22">
        <f t="shared" si="18"/>
        <v>174110.31713146588</v>
      </c>
      <c r="M52" s="5">
        <f>scrimecost*Meta!O49</f>
        <v>180.90799999999999</v>
      </c>
      <c r="N52" s="5">
        <f>L52-Grade15!L52</f>
        <v>4880.7452325134072</v>
      </c>
      <c r="O52" s="5">
        <f>Grade15!M52-M52</f>
        <v>2.9120000000000061</v>
      </c>
      <c r="P52" s="22">
        <f t="shared" si="12"/>
        <v>355.53692719229923</v>
      </c>
      <c r="Q52" s="22"/>
      <c r="R52" s="22"/>
      <c r="S52" s="22">
        <f t="shared" si="19"/>
        <v>3748.161539488261</v>
      </c>
      <c r="T52" s="22">
        <f t="shared" si="20"/>
        <v>1542.2712633117328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116339.02522341306</v>
      </c>
      <c r="D53" s="5">
        <f t="shared" si="15"/>
        <v>113316.85446671066</v>
      </c>
      <c r="E53" s="5">
        <f t="shared" si="1"/>
        <v>103816.85446671066</v>
      </c>
      <c r="F53" s="5">
        <f t="shared" si="2"/>
        <v>41332.099087117356</v>
      </c>
      <c r="G53" s="5">
        <f t="shared" si="3"/>
        <v>71984.755379593305</v>
      </c>
      <c r="H53" s="22">
        <f t="shared" si="16"/>
        <v>49099.631784721249</v>
      </c>
      <c r="I53" s="5">
        <f t="shared" si="17"/>
        <v>119611.39821077292</v>
      </c>
      <c r="J53" s="26">
        <f t="shared" si="5"/>
        <v>0.25464385389167193</v>
      </c>
      <c r="L53" s="22">
        <f t="shared" si="18"/>
        <v>178463.0750597525</v>
      </c>
      <c r="M53" s="5">
        <f>scrimecost*Meta!O50</f>
        <v>180.90799999999999</v>
      </c>
      <c r="N53" s="5">
        <f>L53-Grade15!L53</f>
        <v>5002.763863326225</v>
      </c>
      <c r="O53" s="5">
        <f>Grade15!M53-M53</f>
        <v>2.9120000000000061</v>
      </c>
      <c r="P53" s="22">
        <f t="shared" si="12"/>
        <v>363.98967647401901</v>
      </c>
      <c r="Q53" s="22"/>
      <c r="R53" s="22"/>
      <c r="S53" s="22">
        <f t="shared" si="19"/>
        <v>3841.406426045482</v>
      </c>
      <c r="T53" s="22">
        <f t="shared" si="20"/>
        <v>1545.9352031784717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119247.5008539984</v>
      </c>
      <c r="D54" s="5">
        <f t="shared" si="15"/>
        <v>116138.07582837844</v>
      </c>
      <c r="E54" s="5">
        <f t="shared" si="1"/>
        <v>106638.07582837844</v>
      </c>
      <c r="F54" s="5">
        <f t="shared" si="2"/>
        <v>42445.070914295291</v>
      </c>
      <c r="G54" s="5">
        <f t="shared" si="3"/>
        <v>73693.00491408314</v>
      </c>
      <c r="H54" s="22">
        <f t="shared" si="16"/>
        <v>50327.12257933928</v>
      </c>
      <c r="I54" s="5">
        <f t="shared" si="17"/>
        <v>122510.31381604224</v>
      </c>
      <c r="J54" s="26">
        <f t="shared" si="5"/>
        <v>0.25519933326870614</v>
      </c>
      <c r="L54" s="22">
        <f t="shared" si="18"/>
        <v>182924.65193624632</v>
      </c>
      <c r="M54" s="5">
        <f>scrimecost*Meta!O51</f>
        <v>180.90799999999999</v>
      </c>
      <c r="N54" s="5">
        <f>L54-Grade15!L54</f>
        <v>5127.8329599093704</v>
      </c>
      <c r="O54" s="5">
        <f>Grade15!M54-M54</f>
        <v>2.9120000000000061</v>
      </c>
      <c r="P54" s="22">
        <f t="shared" si="12"/>
        <v>372.65374448778169</v>
      </c>
      <c r="Q54" s="22"/>
      <c r="R54" s="22"/>
      <c r="S54" s="22">
        <f t="shared" si="19"/>
        <v>3936.9824347666381</v>
      </c>
      <c r="T54" s="22">
        <f t="shared" si="20"/>
        <v>1549.612343349449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122228.68837534834</v>
      </c>
      <c r="D55" s="5">
        <f t="shared" si="15"/>
        <v>119029.82772408788</v>
      </c>
      <c r="E55" s="5">
        <f t="shared" si="1"/>
        <v>109529.82772408788</v>
      </c>
      <c r="F55" s="5">
        <f t="shared" si="2"/>
        <v>43585.867037152668</v>
      </c>
      <c r="G55" s="5">
        <f t="shared" si="3"/>
        <v>75443.960686935214</v>
      </c>
      <c r="H55" s="22">
        <f t="shared" si="16"/>
        <v>51585.30064382276</v>
      </c>
      <c r="I55" s="5">
        <f t="shared" si="17"/>
        <v>125481.70231144328</v>
      </c>
      <c r="J55" s="26">
        <f t="shared" si="5"/>
        <v>0.25574126436825168</v>
      </c>
      <c r="L55" s="22">
        <f t="shared" si="18"/>
        <v>187497.76823465247</v>
      </c>
      <c r="M55" s="5">
        <f>scrimecost*Meta!O52</f>
        <v>180.90799999999999</v>
      </c>
      <c r="N55" s="5">
        <f>L55-Grade15!L55</f>
        <v>5256.0287839071243</v>
      </c>
      <c r="O55" s="5">
        <f>Grade15!M55-M55</f>
        <v>2.9120000000000061</v>
      </c>
      <c r="P55" s="22">
        <f t="shared" si="12"/>
        <v>381.53441420188841</v>
      </c>
      <c r="Q55" s="22"/>
      <c r="R55" s="22"/>
      <c r="S55" s="22">
        <f t="shared" si="19"/>
        <v>4034.9478437058451</v>
      </c>
      <c r="T55" s="22">
        <f t="shared" si="20"/>
        <v>1553.3026276923117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125284.40558473206</v>
      </c>
      <c r="D56" s="5">
        <f t="shared" si="15"/>
        <v>121993.87341719009</v>
      </c>
      <c r="E56" s="5">
        <f t="shared" si="1"/>
        <v>112493.87341719009</v>
      </c>
      <c r="F56" s="5">
        <f t="shared" si="2"/>
        <v>44755.183063081487</v>
      </c>
      <c r="G56" s="5">
        <f t="shared" si="3"/>
        <v>77238.690354108607</v>
      </c>
      <c r="H56" s="22">
        <f t="shared" si="16"/>
        <v>52874.933159918335</v>
      </c>
      <c r="I56" s="5">
        <f t="shared" si="17"/>
        <v>128527.37551922939</v>
      </c>
      <c r="J56" s="26">
        <f t="shared" si="5"/>
        <v>0.25626997763610104</v>
      </c>
      <c r="L56" s="22">
        <f t="shared" si="18"/>
        <v>192185.21244051878</v>
      </c>
      <c r="M56" s="5">
        <f>scrimecost*Meta!O53</f>
        <v>54.67</v>
      </c>
      <c r="N56" s="5">
        <f>L56-Grade15!L56</f>
        <v>5387.4295035048563</v>
      </c>
      <c r="O56" s="5">
        <f>Grade15!M56-M56</f>
        <v>0.87999999999999545</v>
      </c>
      <c r="P56" s="22">
        <f t="shared" si="12"/>
        <v>390.63710065884788</v>
      </c>
      <c r="Q56" s="22"/>
      <c r="R56" s="22"/>
      <c r="S56" s="22">
        <f t="shared" si="19"/>
        <v>4133.5274918685554</v>
      </c>
      <c r="T56" s="22">
        <f t="shared" si="20"/>
        <v>1556.3151448826359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0.87999999999999545</v>
      </c>
      <c r="Q57" s="22"/>
      <c r="R57" s="22"/>
      <c r="S57" s="22">
        <f t="shared" si="19"/>
        <v>0.79463999999999591</v>
      </c>
      <c r="T57" s="22">
        <f t="shared" si="20"/>
        <v>0.29262113964392339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0.87999999999999545</v>
      </c>
      <c r="Q58" s="22"/>
      <c r="R58" s="22"/>
      <c r="S58" s="22">
        <f t="shared" si="19"/>
        <v>0.79463999999999591</v>
      </c>
      <c r="T58" s="22">
        <f t="shared" si="20"/>
        <v>0.28619646094577983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0.87999999999999545</v>
      </c>
      <c r="Q59" s="22"/>
      <c r="R59" s="22"/>
      <c r="S59" s="22">
        <f t="shared" si="19"/>
        <v>0.79463999999999591</v>
      </c>
      <c r="T59" s="22">
        <f t="shared" si="20"/>
        <v>0.27991284005509542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0.87999999999999545</v>
      </c>
      <c r="Q60" s="22"/>
      <c r="R60" s="22"/>
      <c r="S60" s="22">
        <f t="shared" si="19"/>
        <v>0.79463999999999591</v>
      </c>
      <c r="T60" s="22">
        <f t="shared" si="20"/>
        <v>0.2737671799601783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0.87999999999999545</v>
      </c>
      <c r="Q61" s="22"/>
      <c r="R61" s="22"/>
      <c r="S61" s="22">
        <f t="shared" si="19"/>
        <v>0.79463999999999591</v>
      </c>
      <c r="T61" s="22">
        <f t="shared" si="20"/>
        <v>0.26775645164614992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0.87999999999999545</v>
      </c>
      <c r="Q62" s="22"/>
      <c r="R62" s="22"/>
      <c r="S62" s="22">
        <f t="shared" si="19"/>
        <v>0.79463999999999591</v>
      </c>
      <c r="T62" s="22">
        <f t="shared" si="20"/>
        <v>0.26187769260203286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0.87999999999999545</v>
      </c>
      <c r="Q63" s="22"/>
      <c r="R63" s="22"/>
      <c r="S63" s="22">
        <f t="shared" si="19"/>
        <v>0.79463999999999591</v>
      </c>
      <c r="T63" s="22">
        <f t="shared" si="20"/>
        <v>0.25612800536061697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0.87999999999999545</v>
      </c>
      <c r="Q64" s="22"/>
      <c r="R64" s="22"/>
      <c r="S64" s="22">
        <f t="shared" si="19"/>
        <v>0.79463999999999591</v>
      </c>
      <c r="T64" s="22">
        <f t="shared" si="20"/>
        <v>0.25050455607038202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0.87999999999999545</v>
      </c>
      <c r="Q65" s="22"/>
      <c r="R65" s="22"/>
      <c r="S65" s="22">
        <f t="shared" si="19"/>
        <v>0.79463999999999591</v>
      </c>
      <c r="T65" s="22">
        <f t="shared" si="20"/>
        <v>0.2450045730987768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0.87999999999999545</v>
      </c>
      <c r="Q66" s="22"/>
      <c r="R66" s="22"/>
      <c r="S66" s="22">
        <f t="shared" si="19"/>
        <v>0.79463999999999591</v>
      </c>
      <c r="T66" s="22">
        <f t="shared" si="20"/>
        <v>0.23962534566616245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0.87999999999999545</v>
      </c>
      <c r="Q67" s="22"/>
      <c r="R67" s="22"/>
      <c r="S67" s="22">
        <f t="shared" si="19"/>
        <v>0.79463999999999591</v>
      </c>
      <c r="T67" s="22">
        <f t="shared" si="20"/>
        <v>0.23436422250974917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0.87999999999999545</v>
      </c>
      <c r="Q68" s="22"/>
      <c r="R68" s="22"/>
      <c r="S68" s="22">
        <f t="shared" si="19"/>
        <v>0.79463999999999591</v>
      </c>
      <c r="T68" s="22">
        <f t="shared" si="20"/>
        <v>0.22921861057686702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0.87999999999999545</v>
      </c>
      <c r="Q69" s="22"/>
      <c r="R69" s="22"/>
      <c r="S69" s="22">
        <f t="shared" si="19"/>
        <v>0.79463999999999591</v>
      </c>
      <c r="T69" s="22">
        <f t="shared" si="20"/>
        <v>0.22418597374692617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9.9971744493831949E-9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78968</v>
      </c>
      <c r="D2" s="7">
        <f>Meta!C11</f>
        <v>33191</v>
      </c>
      <c r="E2" s="1">
        <f>Meta!D11</f>
        <v>0.03</v>
      </c>
      <c r="F2" s="1">
        <f>Meta!F11</f>
        <v>0.77700000000000002</v>
      </c>
      <c r="G2" s="1">
        <f>Meta!I11</f>
        <v>1.7595535582220223</v>
      </c>
      <c r="H2" s="1">
        <f>Meta!E11</f>
        <v>0.70699999999999996</v>
      </c>
      <c r="I2" s="13"/>
      <c r="J2" s="1">
        <f>Meta!X10</f>
        <v>0.77700000000000002</v>
      </c>
      <c r="K2" s="1">
        <f>Meta!D10</f>
        <v>0.03</v>
      </c>
      <c r="L2" s="29"/>
      <c r="N2" s="22">
        <f>Meta!T11</f>
        <v>88177</v>
      </c>
      <c r="O2" s="22">
        <f>Meta!U11</f>
        <v>36301</v>
      </c>
      <c r="P2" s="1">
        <f>Meta!V11</f>
        <v>2.7E-2</v>
      </c>
      <c r="Q2" s="1">
        <f>Meta!X11</f>
        <v>0.77700000000000002</v>
      </c>
      <c r="R2" s="22">
        <f>Meta!W11</f>
        <v>994</v>
      </c>
      <c r="T2" s="12">
        <f>IRR(S5:S69)+1</f>
        <v>0.97004024965393754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4332.8215724350493</v>
      </c>
      <c r="D13" s="5">
        <f t="shared" ref="D13:D36" si="0">IF(A13&lt;startage,1,0)*(C13*(1-initialunempprob))+IF(A13=startage,1,0)*(C13*(1-unempprob))+IF(A13&gt;startage,1,0)*(C13*(1-unempprob)+unempprob*300*52)</f>
        <v>4202.8369252619977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321.51702478254282</v>
      </c>
      <c r="G13" s="5">
        <f t="shared" ref="G13:G56" si="3">D13-F13</f>
        <v>3881.3199004794551</v>
      </c>
      <c r="H13" s="22">
        <f>0.1*Grade16!H13</f>
        <v>1828.6206488916346</v>
      </c>
      <c r="I13" s="5">
        <f t="shared" ref="I13:I36" si="4">G13+IF(A13&lt;startage,1,0)*(H13*(1-initialunempprob))+IF(A13&gt;=startage,1,0)*(H13*(1-unempprob))</f>
        <v>5655.0819299043405</v>
      </c>
      <c r="J13" s="26">
        <f t="shared" ref="J13:J56" si="5">(F13-(IF(A13&gt;startage,1,0)*(unempprob*300*52)))/(IF(A13&lt;startage,1,0)*((C13+H13)*(1-initialunempprob))+IF(A13&gt;=startage,1,0)*((C13+H13)*(1-unempprob)))</f>
        <v>5.3795984508950075E-2</v>
      </c>
      <c r="L13" s="22">
        <f>0.1*Grade16!L13</f>
        <v>6646.5114351531956</v>
      </c>
      <c r="M13" s="5">
        <f>scrimecost*Meta!O10</f>
        <v>2791.152</v>
      </c>
      <c r="N13" s="5">
        <f>L13-Grade16!L13</f>
        <v>-59818.602916378761</v>
      </c>
      <c r="O13" s="5"/>
      <c r="P13" s="22"/>
      <c r="Q13" s="22">
        <f>0.05*feel*Grade16!G13</f>
        <v>435.48549368295375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-68533.088410061711</v>
      </c>
      <c r="T13" s="22">
        <f t="shared" ref="T13:T44" si="7">S13/sreturn^(A13-startage+1)</f>
        <v>-68533.088410061711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44879.565973425022</v>
      </c>
      <c r="D14" s="5">
        <f t="shared" si="0"/>
        <v>43533.178994222268</v>
      </c>
      <c r="E14" s="5">
        <f t="shared" si="1"/>
        <v>34033.178994222268</v>
      </c>
      <c r="F14" s="5">
        <f t="shared" si="2"/>
        <v>11413.582941613571</v>
      </c>
      <c r="G14" s="5">
        <f t="shared" si="3"/>
        <v>32119.596052608696</v>
      </c>
      <c r="H14" s="22">
        <f t="shared" ref="H14:H36" si="10">benefits*B14/expnorm</f>
        <v>18863.307595785001</v>
      </c>
      <c r="I14" s="5">
        <f t="shared" si="4"/>
        <v>50417.004420520148</v>
      </c>
      <c r="J14" s="26">
        <f t="shared" si="5"/>
        <v>0.18459444473276143</v>
      </c>
      <c r="L14" s="22">
        <f t="shared" ref="L14:L36" si="11">(sincome+sbenefits)*(1-sunemp)*B14/expnorm</f>
        <v>68833.991118966165</v>
      </c>
      <c r="M14" s="5">
        <f>scrimecost*Meta!O11</f>
        <v>2608.2560000000003</v>
      </c>
      <c r="N14" s="5">
        <f>L14-Grade16!L14</f>
        <v>707.24890864590998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388.51940822663556</v>
      </c>
      <c r="T14" s="22">
        <f t="shared" si="7"/>
        <v>400.51885307361226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46001.555122760648</v>
      </c>
      <c r="D15" s="5">
        <f t="shared" si="0"/>
        <v>45089.508469077831</v>
      </c>
      <c r="E15" s="5">
        <f t="shared" si="1"/>
        <v>35589.508469077831</v>
      </c>
      <c r="F15" s="5">
        <f t="shared" si="2"/>
        <v>12030.675362061695</v>
      </c>
      <c r="G15" s="5">
        <f t="shared" si="3"/>
        <v>33058.833107016137</v>
      </c>
      <c r="H15" s="22">
        <f t="shared" si="10"/>
        <v>19334.890285679623</v>
      </c>
      <c r="I15" s="5">
        <f t="shared" si="4"/>
        <v>51813.67668412537</v>
      </c>
      <c r="J15" s="26">
        <f t="shared" si="5"/>
        <v>0.18244463413790546</v>
      </c>
      <c r="L15" s="22">
        <f t="shared" si="11"/>
        <v>70554.84089694031</v>
      </c>
      <c r="M15" s="5">
        <f>scrimecost*Meta!O12</f>
        <v>2491.9580000000001</v>
      </c>
      <c r="N15" s="5">
        <f>L15-Grade16!L15</f>
        <v>724.93013136205263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398.23239343229858</v>
      </c>
      <c r="T15" s="22">
        <f t="shared" si="7"/>
        <v>423.21112401975802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47151.59400082966</v>
      </c>
      <c r="D16" s="5">
        <f t="shared" si="0"/>
        <v>46205.046180804769</v>
      </c>
      <c r="E16" s="5">
        <f t="shared" si="1"/>
        <v>36705.046180804769</v>
      </c>
      <c r="F16" s="5">
        <f t="shared" si="2"/>
        <v>12506.452196113234</v>
      </c>
      <c r="G16" s="5">
        <f t="shared" si="3"/>
        <v>33698.593984691535</v>
      </c>
      <c r="H16" s="22">
        <f t="shared" si="10"/>
        <v>19818.262542821616</v>
      </c>
      <c r="I16" s="5">
        <f t="shared" si="4"/>
        <v>52922.308651228501</v>
      </c>
      <c r="J16" s="26">
        <f t="shared" si="5"/>
        <v>0.18531882999960061</v>
      </c>
      <c r="L16" s="22">
        <f t="shared" si="11"/>
        <v>72318.711919363821</v>
      </c>
      <c r="M16" s="5">
        <f>scrimecost*Meta!O13</f>
        <v>2092.37</v>
      </c>
      <c r="N16" s="5">
        <f>L16-Grade16!L16</f>
        <v>743.05338464610395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408.18820326810607</v>
      </c>
      <c r="T16" s="22">
        <f t="shared" si="7"/>
        <v>447.18907516982654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48330.383850850398</v>
      </c>
      <c r="D17" s="5">
        <f t="shared" si="0"/>
        <v>47348.472335324885</v>
      </c>
      <c r="E17" s="5">
        <f t="shared" si="1"/>
        <v>37848.472335324885</v>
      </c>
      <c r="F17" s="5">
        <f t="shared" si="2"/>
        <v>12994.123451016063</v>
      </c>
      <c r="G17" s="5">
        <f t="shared" si="3"/>
        <v>34354.34888430882</v>
      </c>
      <c r="H17" s="22">
        <f t="shared" si="10"/>
        <v>20313.719106392156</v>
      </c>
      <c r="I17" s="5">
        <f t="shared" si="4"/>
        <v>54058.656417509206</v>
      </c>
      <c r="J17" s="26">
        <f t="shared" si="5"/>
        <v>0.18812292352320567</v>
      </c>
      <c r="L17" s="22">
        <f t="shared" si="11"/>
        <v>74126.679717347914</v>
      </c>
      <c r="M17" s="5">
        <f>scrimecost*Meta!O14</f>
        <v>2092.37</v>
      </c>
      <c r="N17" s="5">
        <f>L17-Grade16!L17</f>
        <v>761.62971926225873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418.39290834980994</v>
      </c>
      <c r="T17" s="22">
        <f t="shared" si="7"/>
        <v>472.5255495455956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49538.643447121663</v>
      </c>
      <c r="D18" s="5">
        <f t="shared" si="0"/>
        <v>48520.48414370801</v>
      </c>
      <c r="E18" s="5">
        <f t="shared" si="1"/>
        <v>39020.48414370801</v>
      </c>
      <c r="F18" s="5">
        <f t="shared" si="2"/>
        <v>13493.986487291468</v>
      </c>
      <c r="G18" s="5">
        <f t="shared" si="3"/>
        <v>35026.497656416541</v>
      </c>
      <c r="H18" s="22">
        <f t="shared" si="10"/>
        <v>20821.562084051959</v>
      </c>
      <c r="I18" s="5">
        <f t="shared" si="4"/>
        <v>55223.412877946939</v>
      </c>
      <c r="J18" s="26">
        <f t="shared" si="5"/>
        <v>0.19085862452184477</v>
      </c>
      <c r="L18" s="22">
        <f t="shared" si="11"/>
        <v>75979.846710281607</v>
      </c>
      <c r="M18" s="5">
        <f>scrimecost*Meta!O15</f>
        <v>2092.37</v>
      </c>
      <c r="N18" s="5">
        <f>L18-Grade16!L18</f>
        <v>780.67046224382648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428.85273105856135</v>
      </c>
      <c r="T18" s="22">
        <f t="shared" si="7"/>
        <v>499.29751724944458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50777.109533299699</v>
      </c>
      <c r="D19" s="5">
        <f t="shared" si="0"/>
        <v>49721.796247300706</v>
      </c>
      <c r="E19" s="5">
        <f t="shared" si="1"/>
        <v>40221.796247300706</v>
      </c>
      <c r="F19" s="5">
        <f t="shared" si="2"/>
        <v>14006.346099473751</v>
      </c>
      <c r="G19" s="5">
        <f t="shared" si="3"/>
        <v>35715.450147826952</v>
      </c>
      <c r="H19" s="22">
        <f t="shared" si="10"/>
        <v>21342.101136153251</v>
      </c>
      <c r="I19" s="5">
        <f t="shared" si="4"/>
        <v>56417.288249895602</v>
      </c>
      <c r="J19" s="26">
        <f t="shared" si="5"/>
        <v>0.19352760110588288</v>
      </c>
      <c r="L19" s="22">
        <f t="shared" si="11"/>
        <v>77879.342878038646</v>
      </c>
      <c r="M19" s="5">
        <f>scrimecost*Meta!O16</f>
        <v>2092.37</v>
      </c>
      <c r="N19" s="5">
        <f>L19-Grade16!L19</f>
        <v>800.18722379993415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439.57404933503199</v>
      </c>
      <c r="T19" s="22">
        <f t="shared" si="7"/>
        <v>527.5863092931105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52046.53727163218</v>
      </c>
      <c r="D20" s="5">
        <f t="shared" si="0"/>
        <v>50953.141153483215</v>
      </c>
      <c r="E20" s="5">
        <f t="shared" si="1"/>
        <v>41453.141153483215</v>
      </c>
      <c r="F20" s="5">
        <f t="shared" si="2"/>
        <v>14531.514701960592</v>
      </c>
      <c r="G20" s="5">
        <f t="shared" si="3"/>
        <v>36421.626451522621</v>
      </c>
      <c r="H20" s="22">
        <f t="shared" si="10"/>
        <v>21875.653664557085</v>
      </c>
      <c r="I20" s="5">
        <f t="shared" si="4"/>
        <v>57641.010506142993</v>
      </c>
      <c r="J20" s="26">
        <f t="shared" si="5"/>
        <v>0.19613148070006639</v>
      </c>
      <c r="L20" s="22">
        <f t="shared" si="11"/>
        <v>79826.326449989603</v>
      </c>
      <c r="M20" s="5">
        <f>scrimecost*Meta!O17</f>
        <v>2092.37</v>
      </c>
      <c r="N20" s="5">
        <f>L20-Grade16!L20</f>
        <v>820.19190439491649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450.56340056839906</v>
      </c>
      <c r="T20" s="22">
        <f t="shared" si="7"/>
        <v>557.47786467453273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53347.70070342299</v>
      </c>
      <c r="D21" s="5">
        <f t="shared" si="0"/>
        <v>52215.2696823203</v>
      </c>
      <c r="E21" s="5">
        <f t="shared" si="1"/>
        <v>42715.2696823203</v>
      </c>
      <c r="F21" s="5">
        <f t="shared" si="2"/>
        <v>15069.812519509609</v>
      </c>
      <c r="G21" s="5">
        <f t="shared" si="3"/>
        <v>37145.457162810693</v>
      </c>
      <c r="H21" s="22">
        <f t="shared" si="10"/>
        <v>22422.545006171011</v>
      </c>
      <c r="I21" s="5">
        <f t="shared" si="4"/>
        <v>58895.325818796569</v>
      </c>
      <c r="J21" s="26">
        <f t="shared" si="5"/>
        <v>0.19867185103585522</v>
      </c>
      <c r="L21" s="22">
        <f t="shared" si="11"/>
        <v>81821.984611239342</v>
      </c>
      <c r="M21" s="5">
        <f>scrimecost*Meta!O18</f>
        <v>1686.818</v>
      </c>
      <c r="N21" s="5">
        <f>L21-Grade16!L21</f>
        <v>840.69670200478868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461.82748558260857</v>
      </c>
      <c r="T21" s="22">
        <f t="shared" si="7"/>
        <v>589.06299145344542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54681.393221008562</v>
      </c>
      <c r="D22" s="5">
        <f t="shared" si="0"/>
        <v>53508.951424378305</v>
      </c>
      <c r="E22" s="5">
        <f t="shared" si="1"/>
        <v>44008.951424378305</v>
      </c>
      <c r="F22" s="5">
        <f t="shared" si="2"/>
        <v>15621.567782497348</v>
      </c>
      <c r="G22" s="5">
        <f t="shared" si="3"/>
        <v>37887.383641880959</v>
      </c>
      <c r="H22" s="22">
        <f t="shared" si="10"/>
        <v>22983.108631325285</v>
      </c>
      <c r="I22" s="5">
        <f t="shared" si="4"/>
        <v>60180.99901426649</v>
      </c>
      <c r="J22" s="26">
        <f t="shared" si="5"/>
        <v>0.20115026111955162</v>
      </c>
      <c r="L22" s="22">
        <f t="shared" si="11"/>
        <v>83867.534226520307</v>
      </c>
      <c r="M22" s="5">
        <f>scrimecost*Meta!O19</f>
        <v>1686.818</v>
      </c>
      <c r="N22" s="5">
        <f>L22-Grade16!L22</f>
        <v>861.71411955490476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473.37317272217177</v>
      </c>
      <c r="T22" s="22">
        <f t="shared" si="7"/>
        <v>622.43764261862452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56048.428051533767</v>
      </c>
      <c r="D23" s="5">
        <f t="shared" si="0"/>
        <v>54834.975209987751</v>
      </c>
      <c r="E23" s="5">
        <f t="shared" si="1"/>
        <v>45334.975209987751</v>
      </c>
      <c r="F23" s="5">
        <f t="shared" si="2"/>
        <v>16187.116927059775</v>
      </c>
      <c r="G23" s="5">
        <f t="shared" si="3"/>
        <v>38647.858282927977</v>
      </c>
      <c r="H23" s="22">
        <f t="shared" si="10"/>
        <v>23557.686347108414</v>
      </c>
      <c r="I23" s="5">
        <f t="shared" si="4"/>
        <v>61498.814039623139</v>
      </c>
      <c r="J23" s="26">
        <f t="shared" si="5"/>
        <v>0.20356822217681636</v>
      </c>
      <c r="L23" s="22">
        <f t="shared" si="11"/>
        <v>85964.222582183298</v>
      </c>
      <c r="M23" s="5">
        <f>scrimecost*Meta!O20</f>
        <v>1686.818</v>
      </c>
      <c r="N23" s="5">
        <f>L23-Grade16!L23</f>
        <v>883.25697254374973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485.2075020402109</v>
      </c>
      <c r="T23" s="22">
        <f t="shared" si="7"/>
        <v>657.70320758512503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57449.638752822109</v>
      </c>
      <c r="D24" s="5">
        <f t="shared" si="0"/>
        <v>56194.149590237444</v>
      </c>
      <c r="E24" s="5">
        <f t="shared" si="1"/>
        <v>46694.149590237444</v>
      </c>
      <c r="F24" s="5">
        <f t="shared" si="2"/>
        <v>16766.80480023627</v>
      </c>
      <c r="G24" s="5">
        <f t="shared" si="3"/>
        <v>39427.344790001174</v>
      </c>
      <c r="H24" s="22">
        <f t="shared" si="10"/>
        <v>24146.628505786121</v>
      </c>
      <c r="I24" s="5">
        <f t="shared" si="4"/>
        <v>62849.574440613709</v>
      </c>
      <c r="J24" s="26">
        <f t="shared" si="5"/>
        <v>0.20592720857414787</v>
      </c>
      <c r="L24" s="22">
        <f t="shared" si="11"/>
        <v>88113.328146737898</v>
      </c>
      <c r="M24" s="5">
        <f>scrimecost*Meta!O21</f>
        <v>1686.818</v>
      </c>
      <c r="N24" s="5">
        <f>L24-Grade16!L24</f>
        <v>905.33839685737621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497.33768959123415</v>
      </c>
      <c r="T24" s="22">
        <f t="shared" si="7"/>
        <v>694.9668202069754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58885.879721642661</v>
      </c>
      <c r="D25" s="5">
        <f t="shared" si="0"/>
        <v>57587.303329993381</v>
      </c>
      <c r="E25" s="5">
        <f t="shared" si="1"/>
        <v>48087.303329993381</v>
      </c>
      <c r="F25" s="5">
        <f t="shared" si="2"/>
        <v>17360.984870242177</v>
      </c>
      <c r="G25" s="5">
        <f t="shared" si="3"/>
        <v>40226.318459751201</v>
      </c>
      <c r="H25" s="22">
        <f t="shared" si="10"/>
        <v>24750.294218430776</v>
      </c>
      <c r="I25" s="5">
        <f t="shared" si="4"/>
        <v>64234.103851629057</v>
      </c>
      <c r="J25" s="26">
        <f t="shared" si="5"/>
        <v>0.20822865871788593</v>
      </c>
      <c r="L25" s="22">
        <f t="shared" si="11"/>
        <v>90316.161350406328</v>
      </c>
      <c r="M25" s="5">
        <f>scrimecost*Meta!O22</f>
        <v>1686.818</v>
      </c>
      <c r="N25" s="5">
        <f>L25-Grade16!L25</f>
        <v>927.97185677879315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509.77113183100539</v>
      </c>
      <c r="T25" s="22">
        <f t="shared" si="7"/>
        <v>734.34168424069469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60358.026714683721</v>
      </c>
      <c r="D26" s="5">
        <f t="shared" si="0"/>
        <v>59015.285913243206</v>
      </c>
      <c r="E26" s="5">
        <f t="shared" si="1"/>
        <v>49515.285913243206</v>
      </c>
      <c r="F26" s="5">
        <f t="shared" si="2"/>
        <v>17970.019441998229</v>
      </c>
      <c r="G26" s="5">
        <f t="shared" si="3"/>
        <v>41045.266471244977</v>
      </c>
      <c r="H26" s="22">
        <f t="shared" si="10"/>
        <v>25369.051573891546</v>
      </c>
      <c r="I26" s="5">
        <f t="shared" si="4"/>
        <v>65653.246497919783</v>
      </c>
      <c r="J26" s="26">
        <f t="shared" si="5"/>
        <v>0.21047397593128886</v>
      </c>
      <c r="L26" s="22">
        <f t="shared" si="11"/>
        <v>92574.06538416649</v>
      </c>
      <c r="M26" s="5">
        <f>scrimecost*Meta!O23</f>
        <v>1309.098</v>
      </c>
      <c r="N26" s="5">
        <f>L26-Grade16!L26</f>
        <v>951.1711531982728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522.51541012678604</v>
      </c>
      <c r="T26" s="22">
        <f t="shared" si="7"/>
        <v>775.94741724917731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61866.977382550809</v>
      </c>
      <c r="D27" s="5">
        <f t="shared" si="0"/>
        <v>60478.96806107428</v>
      </c>
      <c r="E27" s="5">
        <f t="shared" si="1"/>
        <v>50978.96806107428</v>
      </c>
      <c r="F27" s="5">
        <f t="shared" si="2"/>
        <v>18594.279878048183</v>
      </c>
      <c r="G27" s="5">
        <f t="shared" si="3"/>
        <v>41884.688183026097</v>
      </c>
      <c r="H27" s="22">
        <f t="shared" si="10"/>
        <v>26003.277863238829</v>
      </c>
      <c r="I27" s="5">
        <f t="shared" si="4"/>
        <v>67107.867710367762</v>
      </c>
      <c r="J27" s="26">
        <f t="shared" si="5"/>
        <v>0.21266452931021862</v>
      </c>
      <c r="L27" s="22">
        <f t="shared" si="11"/>
        <v>94888.417018770648</v>
      </c>
      <c r="M27" s="5">
        <f>scrimecost*Meta!O24</f>
        <v>1309.098</v>
      </c>
      <c r="N27" s="5">
        <f>L27-Grade16!L27</f>
        <v>974.95043202822853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535.57829537995508</v>
      </c>
      <c r="T27" s="22">
        <f t="shared" si="7"/>
        <v>819.91041398967309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63413.65181711458</v>
      </c>
      <c r="D28" s="5">
        <f t="shared" si="0"/>
        <v>61979.242262601139</v>
      </c>
      <c r="E28" s="5">
        <f t="shared" si="1"/>
        <v>52479.242262601139</v>
      </c>
      <c r="F28" s="5">
        <f t="shared" si="2"/>
        <v>19234.146824999385</v>
      </c>
      <c r="G28" s="5">
        <f t="shared" si="3"/>
        <v>42745.095437601754</v>
      </c>
      <c r="H28" s="22">
        <f t="shared" si="10"/>
        <v>26653.359809819798</v>
      </c>
      <c r="I28" s="5">
        <f t="shared" si="4"/>
        <v>68598.854453126958</v>
      </c>
      <c r="J28" s="26">
        <f t="shared" si="5"/>
        <v>0.21480165455795494</v>
      </c>
      <c r="L28" s="22">
        <f t="shared" si="11"/>
        <v>97260.627444239901</v>
      </c>
      <c r="M28" s="5">
        <f>scrimecost*Meta!O25</f>
        <v>1309.098</v>
      </c>
      <c r="N28" s="5">
        <f>L28-Grade16!L28</f>
        <v>999.32419282892079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548.96775276444646</v>
      </c>
      <c r="T28" s="22">
        <f t="shared" si="7"/>
        <v>866.36423039066631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64998.993112542455</v>
      </c>
      <c r="D29" s="5">
        <f t="shared" si="0"/>
        <v>63517.023319166183</v>
      </c>
      <c r="E29" s="5">
        <f t="shared" si="1"/>
        <v>54017.023319166183</v>
      </c>
      <c r="F29" s="5">
        <f t="shared" si="2"/>
        <v>19890.010445624379</v>
      </c>
      <c r="G29" s="5">
        <f t="shared" si="3"/>
        <v>43627.012873541804</v>
      </c>
      <c r="H29" s="22">
        <f t="shared" si="10"/>
        <v>27319.693805065301</v>
      </c>
      <c r="I29" s="5">
        <f t="shared" si="4"/>
        <v>70127.115864455147</v>
      </c>
      <c r="J29" s="26">
        <f t="shared" si="5"/>
        <v>0.21688665479964897</v>
      </c>
      <c r="L29" s="22">
        <f t="shared" si="11"/>
        <v>99692.14313034591</v>
      </c>
      <c r="M29" s="5">
        <f>scrimecost*Meta!O26</f>
        <v>1309.098</v>
      </c>
      <c r="N29" s="5">
        <f>L29-Grade16!L29</f>
        <v>1024.3072976496478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562.69194658355991</v>
      </c>
      <c r="T29" s="22">
        <f t="shared" si="7"/>
        <v>915.44998928368125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66623.967940356015</v>
      </c>
      <c r="D30" s="5">
        <f t="shared" si="0"/>
        <v>65093.248902145329</v>
      </c>
      <c r="E30" s="5">
        <f t="shared" si="1"/>
        <v>55593.248902145329</v>
      </c>
      <c r="F30" s="5">
        <f t="shared" si="2"/>
        <v>20562.270656764984</v>
      </c>
      <c r="G30" s="5">
        <f t="shared" si="3"/>
        <v>44530.978245380349</v>
      </c>
      <c r="H30" s="22">
        <f t="shared" si="10"/>
        <v>28002.686150191927</v>
      </c>
      <c r="I30" s="5">
        <f t="shared" si="4"/>
        <v>71693.583811066521</v>
      </c>
      <c r="J30" s="26">
        <f t="shared" si="5"/>
        <v>0.21892080137691136</v>
      </c>
      <c r="L30" s="22">
        <f t="shared" si="11"/>
        <v>102184.44670860455</v>
      </c>
      <c r="M30" s="5">
        <f>scrimecost*Meta!O27</f>
        <v>1309.098</v>
      </c>
      <c r="N30" s="5">
        <f>L30-Grade16!L30</f>
        <v>1049.9149800909072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576.75924524815889</v>
      </c>
      <c r="T30" s="22">
        <f t="shared" si="7"/>
        <v>967.31680912265392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68289.567138864892</v>
      </c>
      <c r="D31" s="5">
        <f t="shared" si="0"/>
        <v>66708.880124698946</v>
      </c>
      <c r="E31" s="5">
        <f t="shared" si="1"/>
        <v>57208.880124698946</v>
      </c>
      <c r="F31" s="5">
        <f t="shared" si="2"/>
        <v>21251.337373184102</v>
      </c>
      <c r="G31" s="5">
        <f t="shared" si="3"/>
        <v>45457.542751514848</v>
      </c>
      <c r="H31" s="22">
        <f t="shared" si="10"/>
        <v>28702.753303946723</v>
      </c>
      <c r="I31" s="5">
        <f t="shared" si="4"/>
        <v>73299.213456343161</v>
      </c>
      <c r="J31" s="26">
        <f t="shared" si="5"/>
        <v>0.220905334623021</v>
      </c>
      <c r="L31" s="22">
        <f t="shared" si="11"/>
        <v>104739.05787631965</v>
      </c>
      <c r="M31" s="5">
        <f>scrimecost*Meta!O28</f>
        <v>1145.088</v>
      </c>
      <c r="N31" s="5">
        <f>L31-Grade16!L31</f>
        <v>1076.1628545931599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591.17822637935183</v>
      </c>
      <c r="T31" s="22">
        <f t="shared" si="7"/>
        <v>1022.1222569933772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69996.806317336523</v>
      </c>
      <c r="D32" s="5">
        <f t="shared" si="0"/>
        <v>68364.902127816429</v>
      </c>
      <c r="E32" s="5">
        <f t="shared" si="1"/>
        <v>58864.902127816429</v>
      </c>
      <c r="F32" s="5">
        <f t="shared" si="2"/>
        <v>21957.630757513707</v>
      </c>
      <c r="G32" s="5">
        <f t="shared" si="3"/>
        <v>46407.271370302726</v>
      </c>
      <c r="H32" s="22">
        <f t="shared" si="10"/>
        <v>29420.322136545394</v>
      </c>
      <c r="I32" s="5">
        <f t="shared" si="4"/>
        <v>74944.983842751753</v>
      </c>
      <c r="J32" s="26">
        <f t="shared" si="5"/>
        <v>0.22284146461922555</v>
      </c>
      <c r="L32" s="22">
        <f t="shared" si="11"/>
        <v>107357.53432322765</v>
      </c>
      <c r="M32" s="5">
        <f>scrimecost*Meta!O29</f>
        <v>1145.088</v>
      </c>
      <c r="N32" s="5">
        <f>L32-Grade16!L32</f>
        <v>1103.0669259579881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605.95768203883517</v>
      </c>
      <c r="T32" s="22">
        <f t="shared" si="7"/>
        <v>1080.0328272893519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71746.726475269941</v>
      </c>
      <c r="D33" s="5">
        <f t="shared" si="0"/>
        <v>70062.324681011843</v>
      </c>
      <c r="E33" s="5">
        <f t="shared" si="1"/>
        <v>60562.324681011843</v>
      </c>
      <c r="F33" s="5">
        <f t="shared" si="2"/>
        <v>22681.581476451553</v>
      </c>
      <c r="G33" s="5">
        <f t="shared" si="3"/>
        <v>47380.743204560291</v>
      </c>
      <c r="H33" s="22">
        <f t="shared" si="10"/>
        <v>30155.830189959026</v>
      </c>
      <c r="I33" s="5">
        <f t="shared" si="4"/>
        <v>76631.898488820545</v>
      </c>
      <c r="J33" s="26">
        <f t="shared" si="5"/>
        <v>0.22473037193259587</v>
      </c>
      <c r="L33" s="22">
        <f t="shared" si="11"/>
        <v>110041.47268130834</v>
      </c>
      <c r="M33" s="5">
        <f>scrimecost*Meta!O30</f>
        <v>1145.088</v>
      </c>
      <c r="N33" s="5">
        <f>L33-Grade16!L33</f>
        <v>1130.6435991069593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621.10662408981796</v>
      </c>
      <c r="T33" s="22">
        <f t="shared" si="7"/>
        <v>1141.2244475077625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73540.394637151679</v>
      </c>
      <c r="D34" s="5">
        <f t="shared" si="0"/>
        <v>71802.182798037131</v>
      </c>
      <c r="E34" s="5">
        <f t="shared" si="1"/>
        <v>62302.182798037131</v>
      </c>
      <c r="F34" s="5">
        <f t="shared" si="2"/>
        <v>23423.630963362837</v>
      </c>
      <c r="G34" s="5">
        <f t="shared" si="3"/>
        <v>48378.55183467429</v>
      </c>
      <c r="H34" s="22">
        <f t="shared" si="10"/>
        <v>30909.725944707996</v>
      </c>
      <c r="I34" s="5">
        <f t="shared" si="4"/>
        <v>78360.986001041048</v>
      </c>
      <c r="J34" s="26">
        <f t="shared" si="5"/>
        <v>0.22657320833588396</v>
      </c>
      <c r="L34" s="22">
        <f t="shared" si="11"/>
        <v>112792.50949834104</v>
      </c>
      <c r="M34" s="5">
        <f>scrimecost*Meta!O31</f>
        <v>1145.088</v>
      </c>
      <c r="N34" s="5">
        <f>L34-Grade16!L34</f>
        <v>1158.9096890846267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636.63428969205984</v>
      </c>
      <c r="T34" s="22">
        <f t="shared" si="7"/>
        <v>1205.8830127025769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75378.904503080455</v>
      </c>
      <c r="D35" s="5">
        <f t="shared" si="0"/>
        <v>73585.537367988043</v>
      </c>
      <c r="E35" s="5">
        <f t="shared" si="1"/>
        <v>64085.537367988043</v>
      </c>
      <c r="F35" s="5">
        <f t="shared" si="2"/>
        <v>24184.2316874469</v>
      </c>
      <c r="G35" s="5">
        <f t="shared" si="3"/>
        <v>49401.305680541147</v>
      </c>
      <c r="H35" s="22">
        <f t="shared" si="10"/>
        <v>31682.469093325697</v>
      </c>
      <c r="I35" s="5">
        <f t="shared" si="4"/>
        <v>80133.30070106707</v>
      </c>
      <c r="J35" s="26">
        <f t="shared" si="5"/>
        <v>0.22837109750982354</v>
      </c>
      <c r="L35" s="22">
        <f t="shared" si="11"/>
        <v>115612.32223579955</v>
      </c>
      <c r="M35" s="5">
        <f>scrimecost*Meta!O32</f>
        <v>1145.088</v>
      </c>
      <c r="N35" s="5">
        <f>L35-Grade16!L35</f>
        <v>1187.8824313117511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652.55014693436601</v>
      </c>
      <c r="T35" s="22">
        <f t="shared" si="7"/>
        <v>1274.2049502184109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77263.377115657466</v>
      </c>
      <c r="D36" s="5">
        <f t="shared" si="0"/>
        <v>75413.475802187735</v>
      </c>
      <c r="E36" s="5">
        <f t="shared" si="1"/>
        <v>65913.475802187735</v>
      </c>
      <c r="F36" s="5">
        <f t="shared" si="2"/>
        <v>24963.847429633071</v>
      </c>
      <c r="G36" s="5">
        <f t="shared" si="3"/>
        <v>50449.628372554667</v>
      </c>
      <c r="H36" s="22">
        <f t="shared" si="10"/>
        <v>32474.530820658838</v>
      </c>
      <c r="I36" s="5">
        <f t="shared" si="4"/>
        <v>81949.923268593731</v>
      </c>
      <c r="J36" s="26">
        <f t="shared" si="5"/>
        <v>0.23012513572830121</v>
      </c>
      <c r="L36" s="22">
        <f t="shared" si="11"/>
        <v>118502.63029169454</v>
      </c>
      <c r="M36" s="5">
        <f>scrimecost*Meta!O33</f>
        <v>925.4140000000001</v>
      </c>
      <c r="N36" s="5">
        <f>L36-Grade16!L36</f>
        <v>1217.5794920945336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668.86390060771896</v>
      </c>
      <c r="T36" s="22">
        <f t="shared" si="7"/>
        <v>1346.3978164202945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79194.961543548896</v>
      </c>
      <c r="D37" s="5">
        <f t="shared" ref="D37:D56" si="15">IF(A37&lt;startage,1,0)*(C37*(1-initialunempprob))+IF(A37=startage,1,0)*(C37*(1-unempprob))+IF(A37&gt;startage,1,0)*(C37*(1-unempprob)+unempprob*300*52)</f>
        <v>77287.112697242424</v>
      </c>
      <c r="E37" s="5">
        <f t="shared" si="1"/>
        <v>67787.112697242424</v>
      </c>
      <c r="F37" s="5">
        <f t="shared" si="2"/>
        <v>25762.953565373897</v>
      </c>
      <c r="G37" s="5">
        <f t="shared" si="3"/>
        <v>51524.159131868524</v>
      </c>
      <c r="H37" s="22">
        <f t="shared" ref="H37:H56" si="16">benefits*B37/expnorm</f>
        <v>33286.394091175309</v>
      </c>
      <c r="I37" s="5">
        <f t="shared" ref="I37:I56" si="17">G37+IF(A37&lt;startage,1,0)*(H37*(1-initialunempprob))+IF(A37&gt;=startage,1,0)*(H37*(1-unempprob))</f>
        <v>83811.961400308574</v>
      </c>
      <c r="J37" s="26">
        <f t="shared" si="5"/>
        <v>0.23183639252681601</v>
      </c>
      <c r="L37" s="22">
        <f t="shared" ref="L37:L56" si="18">(sincome+sbenefits)*(1-sunemp)*B37/expnorm</f>
        <v>121465.19604898689</v>
      </c>
      <c r="M37" s="5">
        <f>scrimecost*Meta!O34</f>
        <v>925.4140000000001</v>
      </c>
      <c r="N37" s="5">
        <f>L37-Grade16!L37</f>
        <v>1248.0189793968893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685.58549812290778</v>
      </c>
      <c r="T37" s="22">
        <f t="shared" si="7"/>
        <v>1422.6809272327926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81174.835582137632</v>
      </c>
      <c r="D38" s="5">
        <f t="shared" si="15"/>
        <v>79207.590514673502</v>
      </c>
      <c r="E38" s="5">
        <f t="shared" si="1"/>
        <v>69707.590514673502</v>
      </c>
      <c r="F38" s="5">
        <f t="shared" si="2"/>
        <v>26582.037354508248</v>
      </c>
      <c r="G38" s="5">
        <f t="shared" si="3"/>
        <v>52625.553160165255</v>
      </c>
      <c r="H38" s="22">
        <f t="shared" si="16"/>
        <v>34118.553943454688</v>
      </c>
      <c r="I38" s="5">
        <f t="shared" si="17"/>
        <v>85720.5504853163</v>
      </c>
      <c r="J38" s="26">
        <f t="shared" si="5"/>
        <v>0.2335059113546353</v>
      </c>
      <c r="L38" s="22">
        <f t="shared" si="18"/>
        <v>124501.82595021157</v>
      </c>
      <c r="M38" s="5">
        <f>scrimecost*Meta!O35</f>
        <v>925.4140000000001</v>
      </c>
      <c r="N38" s="5">
        <f>L38-Grade16!L38</f>
        <v>1279.2194538818294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702.72513557599029</v>
      </c>
      <c r="T38" s="22">
        <f t="shared" si="7"/>
        <v>1503.286024403486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83204.206471691054</v>
      </c>
      <c r="D39" s="5">
        <f t="shared" si="15"/>
        <v>81176.080277540314</v>
      </c>
      <c r="E39" s="5">
        <f t="shared" si="1"/>
        <v>71676.080277540314</v>
      </c>
      <c r="F39" s="5">
        <f t="shared" si="2"/>
        <v>27421.598238370942</v>
      </c>
      <c r="G39" s="5">
        <f t="shared" si="3"/>
        <v>53754.482039169372</v>
      </c>
      <c r="H39" s="22">
        <f t="shared" si="16"/>
        <v>34971.51779204105</v>
      </c>
      <c r="I39" s="5">
        <f t="shared" si="17"/>
        <v>87676.854297449187</v>
      </c>
      <c r="J39" s="26">
        <f t="shared" si="5"/>
        <v>0.23513471021104435</v>
      </c>
      <c r="L39" s="22">
        <f t="shared" si="18"/>
        <v>127614.37159896684</v>
      </c>
      <c r="M39" s="5">
        <f>scrimecost*Meta!O36</f>
        <v>925.4140000000001</v>
      </c>
      <c r="N39" s="5">
        <f>L39-Grade16!L39</f>
        <v>1311.1999402288784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720.29326396539182</v>
      </c>
      <c r="T39" s="22">
        <f t="shared" si="7"/>
        <v>1588.4579795150587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85284.311633483318</v>
      </c>
      <c r="D40" s="5">
        <f t="shared" si="15"/>
        <v>83193.782284478817</v>
      </c>
      <c r="E40" s="5">
        <f t="shared" si="1"/>
        <v>73693.782284478817</v>
      </c>
      <c r="F40" s="5">
        <f t="shared" si="2"/>
        <v>28282.148144330218</v>
      </c>
      <c r="G40" s="5">
        <f t="shared" si="3"/>
        <v>54911.634140148599</v>
      </c>
      <c r="H40" s="22">
        <f t="shared" si="16"/>
        <v>35845.80573684207</v>
      </c>
      <c r="I40" s="5">
        <f t="shared" si="17"/>
        <v>89682.065704885405</v>
      </c>
      <c r="J40" s="26">
        <f t="shared" si="5"/>
        <v>0.23672378226607765</v>
      </c>
      <c r="L40" s="22">
        <f t="shared" si="18"/>
        <v>130804.73088894101</v>
      </c>
      <c r="M40" s="5">
        <f>scrimecost*Meta!O37</f>
        <v>925.4140000000001</v>
      </c>
      <c r="N40" s="5">
        <f>L40-Grade16!L40</f>
        <v>1343.9799387345847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738.30059556451795</v>
      </c>
      <c r="T40" s="22">
        <f t="shared" si="7"/>
        <v>1678.4555378849141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87416.419424320397</v>
      </c>
      <c r="D41" s="5">
        <f t="shared" si="15"/>
        <v>85261.926841590786</v>
      </c>
      <c r="E41" s="5">
        <f t="shared" si="1"/>
        <v>75761.926841590786</v>
      </c>
      <c r="F41" s="5">
        <f t="shared" si="2"/>
        <v>29164.211797938471</v>
      </c>
      <c r="G41" s="5">
        <f t="shared" si="3"/>
        <v>56097.715043652315</v>
      </c>
      <c r="H41" s="22">
        <f t="shared" si="16"/>
        <v>36741.950880263124</v>
      </c>
      <c r="I41" s="5">
        <f t="shared" si="17"/>
        <v>91737.407397507544</v>
      </c>
      <c r="J41" s="26">
        <f t="shared" si="5"/>
        <v>0.23827409646611009</v>
      </c>
      <c r="L41" s="22">
        <f t="shared" si="18"/>
        <v>134074.84916116451</v>
      </c>
      <c r="M41" s="5">
        <f>scrimecost*Meta!O38</f>
        <v>618.26800000000003</v>
      </c>
      <c r="N41" s="5">
        <f>L41-Grade16!L41</f>
        <v>1377.5794372029486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756.75811045363048</v>
      </c>
      <c r="T41" s="22">
        <f t="shared" si="7"/>
        <v>1773.5521046119436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89601.829909928405</v>
      </c>
      <c r="D42" s="5">
        <f t="shared" si="15"/>
        <v>87381.775012630547</v>
      </c>
      <c r="E42" s="5">
        <f t="shared" si="1"/>
        <v>77881.775012630547</v>
      </c>
      <c r="F42" s="5">
        <f t="shared" si="2"/>
        <v>30068.327042886929</v>
      </c>
      <c r="G42" s="5">
        <f t="shared" si="3"/>
        <v>57313.447969743618</v>
      </c>
      <c r="H42" s="22">
        <f t="shared" si="16"/>
        <v>37660.499652269697</v>
      </c>
      <c r="I42" s="5">
        <f t="shared" si="17"/>
        <v>93844.132632445224</v>
      </c>
      <c r="J42" s="26">
        <f t="shared" si="5"/>
        <v>0.23978659812467829</v>
      </c>
      <c r="L42" s="22">
        <f t="shared" si="18"/>
        <v>137426.72039019363</v>
      </c>
      <c r="M42" s="5">
        <f>scrimecost*Meta!O39</f>
        <v>618.26800000000003</v>
      </c>
      <c r="N42" s="5">
        <f>L42-Grade16!L42</f>
        <v>1412.0189231330005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775.67706321495939</v>
      </c>
      <c r="T42" s="22">
        <f t="shared" si="7"/>
        <v>1874.0365751583483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91841.875657676632</v>
      </c>
      <c r="D43" s="5">
        <f t="shared" si="15"/>
        <v>89554.619387946324</v>
      </c>
      <c r="E43" s="5">
        <f t="shared" si="1"/>
        <v>80054.619387946324</v>
      </c>
      <c r="F43" s="5">
        <f t="shared" si="2"/>
        <v>30995.045168959106</v>
      </c>
      <c r="G43" s="5">
        <f t="shared" si="3"/>
        <v>58559.574218987218</v>
      </c>
      <c r="H43" s="22">
        <f t="shared" si="16"/>
        <v>38602.012143576445</v>
      </c>
      <c r="I43" s="5">
        <f t="shared" si="17"/>
        <v>96003.525998256373</v>
      </c>
      <c r="J43" s="26">
        <f t="shared" si="5"/>
        <v>0.24126220949889121</v>
      </c>
      <c r="L43" s="22">
        <f t="shared" si="18"/>
        <v>140862.38839994848</v>
      </c>
      <c r="M43" s="5">
        <f>scrimecost*Meta!O40</f>
        <v>618.26800000000003</v>
      </c>
      <c r="N43" s="5">
        <f>L43-Grade16!L43</f>
        <v>1447.3193962113874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795.0689897953672</v>
      </c>
      <c r="T43" s="22">
        <f t="shared" si="7"/>
        <v>1980.2142129903027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94137.922549118521</v>
      </c>
      <c r="D44" s="5">
        <f t="shared" si="15"/>
        <v>91781.784872644959</v>
      </c>
      <c r="E44" s="5">
        <f t="shared" si="1"/>
        <v>82281.784872644959</v>
      </c>
      <c r="F44" s="5">
        <f t="shared" si="2"/>
        <v>31944.931248183075</v>
      </c>
      <c r="G44" s="5">
        <f t="shared" si="3"/>
        <v>59836.853624461888</v>
      </c>
      <c r="H44" s="22">
        <f t="shared" si="16"/>
        <v>39567.062447165845</v>
      </c>
      <c r="I44" s="5">
        <f t="shared" si="17"/>
        <v>98216.904198212753</v>
      </c>
      <c r="J44" s="26">
        <f t="shared" si="5"/>
        <v>0.24270183035178189</v>
      </c>
      <c r="L44" s="22">
        <f t="shared" si="18"/>
        <v>144383.94810994714</v>
      </c>
      <c r="M44" s="5">
        <f>scrimecost*Meta!O41</f>
        <v>618.26800000000003</v>
      </c>
      <c r="N44" s="5">
        <f>L44-Grade16!L44</f>
        <v>1483.5023811165593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814.94571454018944</v>
      </c>
      <c r="T44" s="22">
        <f t="shared" si="7"/>
        <v>2092.4075769423071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96491.370612846513</v>
      </c>
      <c r="D45" s="5">
        <f t="shared" si="15"/>
        <v>94064.629494461115</v>
      </c>
      <c r="E45" s="5">
        <f t="shared" si="1"/>
        <v>84564.629494461115</v>
      </c>
      <c r="F45" s="5">
        <f t="shared" si="2"/>
        <v>32947.503364221498</v>
      </c>
      <c r="G45" s="5">
        <f t="shared" si="3"/>
        <v>61117.126130239616</v>
      </c>
      <c r="H45" s="22">
        <f t="shared" si="16"/>
        <v>40556.239008345008</v>
      </c>
      <c r="I45" s="5">
        <f t="shared" si="17"/>
        <v>100456.67796833428</v>
      </c>
      <c r="J45" s="26">
        <f t="shared" si="5"/>
        <v>0.24432402855750859</v>
      </c>
      <c r="L45" s="22">
        <f t="shared" si="18"/>
        <v>147993.54681269589</v>
      </c>
      <c r="M45" s="5">
        <f>scrimecost*Meta!O42</f>
        <v>618.26800000000003</v>
      </c>
      <c r="N45" s="5">
        <f>L45-Grade16!L45</f>
        <v>1520.5899406445678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835.31935740374627</v>
      </c>
      <c r="T45" s="22">
        <f t="shared" ref="T45:T69" si="20">S45/sreturn^(A45-startage+1)</f>
        <v>2210.9575011254715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98903.654878167654</v>
      </c>
      <c r="D46" s="5">
        <f t="shared" si="15"/>
        <v>96404.545231822616</v>
      </c>
      <c r="E46" s="5">
        <f t="shared" si="1"/>
        <v>86904.545231822616</v>
      </c>
      <c r="F46" s="5">
        <f t="shared" si="2"/>
        <v>34015.674898327023</v>
      </c>
      <c r="G46" s="5">
        <f t="shared" si="3"/>
        <v>62388.870333495594</v>
      </c>
      <c r="H46" s="22">
        <f t="shared" si="16"/>
        <v>41570.144983553619</v>
      </c>
      <c r="I46" s="5">
        <f t="shared" si="17"/>
        <v>102711.9109675426</v>
      </c>
      <c r="J46" s="26">
        <f t="shared" si="5"/>
        <v>0.24620414545623578</v>
      </c>
      <c r="L46" s="22">
        <f t="shared" si="18"/>
        <v>151693.38548301323</v>
      </c>
      <c r="M46" s="5">
        <f>scrimecost*Meta!O43</f>
        <v>342.92999999999995</v>
      </c>
      <c r="N46" s="5">
        <f>L46-Grade16!L46</f>
        <v>1558.6046891606529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856.20234133882377</v>
      </c>
      <c r="T46" s="22">
        <f t="shared" si="20"/>
        <v>2336.2241303513388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101376.24625012184</v>
      </c>
      <c r="D47" s="5">
        <f t="shared" si="15"/>
        <v>98802.958862618179</v>
      </c>
      <c r="E47" s="5">
        <f t="shared" si="1"/>
        <v>89302.958862618179</v>
      </c>
      <c r="F47" s="5">
        <f t="shared" si="2"/>
        <v>35110.550720785199</v>
      </c>
      <c r="G47" s="5">
        <f t="shared" si="3"/>
        <v>63692.408141832981</v>
      </c>
      <c r="H47" s="22">
        <f t="shared" si="16"/>
        <v>42609.398608142459</v>
      </c>
      <c r="I47" s="5">
        <f t="shared" si="17"/>
        <v>105023.52479173116</v>
      </c>
      <c r="J47" s="26">
        <f t="shared" si="5"/>
        <v>0.24803840584523804</v>
      </c>
      <c r="L47" s="22">
        <f t="shared" si="18"/>
        <v>155485.72012008855</v>
      </c>
      <c r="M47" s="5">
        <f>scrimecost*Meta!O44</f>
        <v>342.92999999999995</v>
      </c>
      <c r="N47" s="5">
        <f>L47-Grade16!L47</f>
        <v>1597.5698063896853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877.60739987230329</v>
      </c>
      <c r="T47" s="22">
        <f t="shared" si="20"/>
        <v>2468.5880142235665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103910.65240637488</v>
      </c>
      <c r="D48" s="5">
        <f t="shared" si="15"/>
        <v>101261.33283418363</v>
      </c>
      <c r="E48" s="5">
        <f t="shared" si="1"/>
        <v>91761.332834183631</v>
      </c>
      <c r="F48" s="5">
        <f t="shared" si="2"/>
        <v>36232.798438804828</v>
      </c>
      <c r="G48" s="5">
        <f t="shared" si="3"/>
        <v>65028.534395378803</v>
      </c>
      <c r="H48" s="22">
        <f t="shared" si="16"/>
        <v>43674.633573346015</v>
      </c>
      <c r="I48" s="5">
        <f t="shared" si="17"/>
        <v>107392.92896152443</v>
      </c>
      <c r="J48" s="26">
        <f t="shared" si="5"/>
        <v>0.24982792817597194</v>
      </c>
      <c r="L48" s="22">
        <f t="shared" si="18"/>
        <v>159372.86312309076</v>
      </c>
      <c r="M48" s="5">
        <f>scrimecost*Meta!O45</f>
        <v>342.92999999999995</v>
      </c>
      <c r="N48" s="5">
        <f>L48-Grade16!L48</f>
        <v>1637.509051549423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899.54758486910839</v>
      </c>
      <c r="T48" s="22">
        <f t="shared" si="20"/>
        <v>2608.4512632149394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106508.41871653424</v>
      </c>
      <c r="D49" s="5">
        <f t="shared" si="15"/>
        <v>103781.16615503821</v>
      </c>
      <c r="E49" s="5">
        <f t="shared" si="1"/>
        <v>94281.166155038212</v>
      </c>
      <c r="F49" s="5">
        <f t="shared" si="2"/>
        <v>37383.102349774941</v>
      </c>
      <c r="G49" s="5">
        <f t="shared" si="3"/>
        <v>66398.063805263271</v>
      </c>
      <c r="H49" s="22">
        <f t="shared" si="16"/>
        <v>44766.499412679666</v>
      </c>
      <c r="I49" s="5">
        <f t="shared" si="17"/>
        <v>109821.56823556255</v>
      </c>
      <c r="J49" s="26">
        <f t="shared" si="5"/>
        <v>0.25157380362059029</v>
      </c>
      <c r="L49" s="22">
        <f t="shared" si="18"/>
        <v>163357.18470116804</v>
      </c>
      <c r="M49" s="5">
        <f>scrimecost*Meta!O46</f>
        <v>342.92999999999995</v>
      </c>
      <c r="N49" s="5">
        <f>L49-Grade16!L49</f>
        <v>1678.4467778381659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922.03627449084013</v>
      </c>
      <c r="T49" s="22">
        <f t="shared" si="20"/>
        <v>2756.2387702460342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109171.12918444761</v>
      </c>
      <c r="D50" s="5">
        <f t="shared" si="15"/>
        <v>106363.99530891418</v>
      </c>
      <c r="E50" s="5">
        <f t="shared" si="1"/>
        <v>96863.995308914178</v>
      </c>
      <c r="F50" s="5">
        <f t="shared" si="2"/>
        <v>38562.163858519321</v>
      </c>
      <c r="G50" s="5">
        <f t="shared" si="3"/>
        <v>67801.83145039485</v>
      </c>
      <c r="H50" s="22">
        <f t="shared" si="16"/>
        <v>45885.661897996659</v>
      </c>
      <c r="I50" s="5">
        <f t="shared" si="17"/>
        <v>112310.9234914516</v>
      </c>
      <c r="J50" s="26">
        <f t="shared" si="5"/>
        <v>0.25327709673729126</v>
      </c>
      <c r="L50" s="22">
        <f t="shared" si="18"/>
        <v>167441.11431869725</v>
      </c>
      <c r="M50" s="5">
        <f>scrimecost*Meta!O47</f>
        <v>342.92999999999995</v>
      </c>
      <c r="N50" s="5">
        <f>L50-Grade16!L50</f>
        <v>1720.4079472841113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945.08718135310642</v>
      </c>
      <c r="T50" s="22">
        <f t="shared" si="20"/>
        <v>2912.3995014743391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111900.40741405878</v>
      </c>
      <c r="D51" s="5">
        <f t="shared" si="15"/>
        <v>109011.39519163701</v>
      </c>
      <c r="E51" s="5">
        <f t="shared" si="1"/>
        <v>99511.395191637013</v>
      </c>
      <c r="F51" s="5">
        <f t="shared" si="2"/>
        <v>39633.5954031008</v>
      </c>
      <c r="G51" s="5">
        <f t="shared" si="3"/>
        <v>69377.799788536213</v>
      </c>
      <c r="H51" s="22">
        <f t="shared" si="16"/>
        <v>47032.803445446574</v>
      </c>
      <c r="I51" s="5">
        <f t="shared" si="17"/>
        <v>114999.61913061939</v>
      </c>
      <c r="J51" s="26">
        <f t="shared" si="5"/>
        <v>0.25404949827079315</v>
      </c>
      <c r="L51" s="22">
        <f t="shared" si="18"/>
        <v>171627.14217666464</v>
      </c>
      <c r="M51" s="5">
        <f>scrimecost*Meta!O48</f>
        <v>180.90799999999999</v>
      </c>
      <c r="N51" s="5">
        <f>L51-Grade16!L51</f>
        <v>1763.4181459662504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968.71436088695407</v>
      </c>
      <c r="T51" s="22">
        <f t="shared" si="20"/>
        <v>3077.4078602163509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114697.91759941023</v>
      </c>
      <c r="D52" s="5">
        <f t="shared" si="15"/>
        <v>111724.98007142791</v>
      </c>
      <c r="E52" s="5">
        <f t="shared" si="1"/>
        <v>102224.98007142791</v>
      </c>
      <c r="F52" s="5">
        <f t="shared" si="2"/>
        <v>40704.104638178309</v>
      </c>
      <c r="G52" s="5">
        <f t="shared" si="3"/>
        <v>71020.875433249603</v>
      </c>
      <c r="H52" s="22">
        <f t="shared" si="16"/>
        <v>48208.623531582722</v>
      </c>
      <c r="I52" s="5">
        <f t="shared" si="17"/>
        <v>117783.24025888485</v>
      </c>
      <c r="J52" s="26">
        <f t="shared" si="5"/>
        <v>0.25462771450159405</v>
      </c>
      <c r="L52" s="22">
        <f t="shared" si="18"/>
        <v>175917.82073108121</v>
      </c>
      <c r="M52" s="5">
        <f>scrimecost*Meta!O49</f>
        <v>180.90799999999999</v>
      </c>
      <c r="N52" s="5">
        <f>L52-Grade16!L52</f>
        <v>1807.503599615331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992.93221990908637</v>
      </c>
      <c r="T52" s="22">
        <f t="shared" si="20"/>
        <v>3251.7651281448802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117565.36553939548</v>
      </c>
      <c r="D53" s="5">
        <f t="shared" si="15"/>
        <v>114506.40457321361</v>
      </c>
      <c r="E53" s="5">
        <f t="shared" si="1"/>
        <v>105006.40457321361</v>
      </c>
      <c r="F53" s="5">
        <f t="shared" si="2"/>
        <v>41801.376604132776</v>
      </c>
      <c r="G53" s="5">
        <f t="shared" si="3"/>
        <v>72705.027969080838</v>
      </c>
      <c r="H53" s="22">
        <f t="shared" si="16"/>
        <v>49413.839119872297</v>
      </c>
      <c r="I53" s="5">
        <f t="shared" si="17"/>
        <v>120636.45191535697</v>
      </c>
      <c r="J53" s="26">
        <f t="shared" si="5"/>
        <v>0.25519182789749728</v>
      </c>
      <c r="L53" s="22">
        <f t="shared" si="18"/>
        <v>180315.76624935828</v>
      </c>
      <c r="M53" s="5">
        <f>scrimecost*Meta!O50</f>
        <v>180.90799999999999</v>
      </c>
      <c r="N53" s="5">
        <f>L53-Grade16!L53</f>
        <v>1852.6911896057718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1017.755525406845</v>
      </c>
      <c r="T53" s="22">
        <f t="shared" si="20"/>
        <v>3436.0009881421684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120504.49967788036</v>
      </c>
      <c r="D54" s="5">
        <f t="shared" si="15"/>
        <v>117357.36468754394</v>
      </c>
      <c r="E54" s="5">
        <f t="shared" si="1"/>
        <v>107857.36468754394</v>
      </c>
      <c r="F54" s="5">
        <f t="shared" si="2"/>
        <v>42926.080369236086</v>
      </c>
      <c r="G54" s="5">
        <f t="shared" si="3"/>
        <v>74431.284318307851</v>
      </c>
      <c r="H54" s="22">
        <f t="shared" si="16"/>
        <v>50649.1850978691</v>
      </c>
      <c r="I54" s="5">
        <f t="shared" si="17"/>
        <v>123560.99386324087</v>
      </c>
      <c r="J54" s="26">
        <f t="shared" si="5"/>
        <v>0.25574218243008584</v>
      </c>
      <c r="L54" s="22">
        <f t="shared" si="18"/>
        <v>184823.66040559221</v>
      </c>
      <c r="M54" s="5">
        <f>scrimecost*Meta!O51</f>
        <v>180.90799999999999</v>
      </c>
      <c r="N54" s="5">
        <f>L54-Grade16!L54</f>
        <v>1899.0084693458921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1043.199413542003</v>
      </c>
      <c r="T54" s="22">
        <f t="shared" si="20"/>
        <v>3630.6751334309256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123517.11216982738</v>
      </c>
      <c r="D55" s="5">
        <f t="shared" si="15"/>
        <v>120279.59880473255</v>
      </c>
      <c r="E55" s="5">
        <f t="shared" si="1"/>
        <v>110779.59880473255</v>
      </c>
      <c r="F55" s="5">
        <f t="shared" si="2"/>
        <v>44078.90172846699</v>
      </c>
      <c r="G55" s="5">
        <f t="shared" si="3"/>
        <v>76200.697076265555</v>
      </c>
      <c r="H55" s="22">
        <f t="shared" si="16"/>
        <v>51915.41472531583</v>
      </c>
      <c r="I55" s="5">
        <f t="shared" si="17"/>
        <v>126558.64935982191</v>
      </c>
      <c r="J55" s="26">
        <f t="shared" si="5"/>
        <v>0.25627911368139172</v>
      </c>
      <c r="L55" s="22">
        <f t="shared" si="18"/>
        <v>189444.25191573202</v>
      </c>
      <c r="M55" s="5">
        <f>scrimecost*Meta!O52</f>
        <v>180.90799999999999</v>
      </c>
      <c r="N55" s="5">
        <f>L55-Grade16!L55</f>
        <v>1946.4836810795532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1069.2793988805606</v>
      </c>
      <c r="T55" s="22">
        <f t="shared" si="20"/>
        <v>3836.3789678772114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126605.03997407305</v>
      </c>
      <c r="D56" s="5">
        <f t="shared" si="15"/>
        <v>123274.88877485086</v>
      </c>
      <c r="E56" s="5">
        <f t="shared" si="1"/>
        <v>113774.88877485086</v>
      </c>
      <c r="F56" s="5">
        <f t="shared" si="2"/>
        <v>45260.543621678662</v>
      </c>
      <c r="G56" s="5">
        <f t="shared" si="3"/>
        <v>78014.345153172195</v>
      </c>
      <c r="H56" s="22">
        <f t="shared" si="16"/>
        <v>53213.300093448721</v>
      </c>
      <c r="I56" s="5">
        <f t="shared" si="17"/>
        <v>129631.24624381746</v>
      </c>
      <c r="J56" s="26">
        <f t="shared" si="5"/>
        <v>0.25680294904851941</v>
      </c>
      <c r="L56" s="22">
        <f t="shared" si="18"/>
        <v>194180.3582136253</v>
      </c>
      <c r="M56" s="5">
        <f>scrimecost*Meta!O53</f>
        <v>54.67</v>
      </c>
      <c r="N56" s="5">
        <f>L56-Grade16!L56</f>
        <v>1995.1457731065166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1096.0113838525606</v>
      </c>
      <c r="T56" s="22">
        <f t="shared" si="20"/>
        <v>4053.7374026252387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4.8245965444948524E-8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90018</v>
      </c>
      <c r="D2" s="7">
        <f>Meta!C12</f>
        <v>36907</v>
      </c>
      <c r="E2" s="1">
        <f>Meta!D12</f>
        <v>2.7E-2</v>
      </c>
      <c r="F2" s="1">
        <f>Meta!F12</f>
        <v>0.77700000000000002</v>
      </c>
      <c r="G2" s="1">
        <f>Meta!I12</f>
        <v>1.7342811382937739</v>
      </c>
      <c r="H2" s="1">
        <f>Meta!E12</f>
        <v>0.70699999999999996</v>
      </c>
      <c r="I2" s="13"/>
      <c r="J2" s="1">
        <f>Meta!X11</f>
        <v>0.77700000000000002</v>
      </c>
      <c r="K2" s="1">
        <f>Meta!D11</f>
        <v>0.03</v>
      </c>
      <c r="L2" s="29"/>
      <c r="N2" s="22">
        <f>Meta!T12</f>
        <v>90018</v>
      </c>
      <c r="O2" s="22">
        <f>Meta!U12</f>
        <v>36907</v>
      </c>
      <c r="P2" s="1">
        <f>Meta!V12</f>
        <v>2.7E-2</v>
      </c>
      <c r="Q2" s="1">
        <f>Meta!X12</f>
        <v>0.77700000000000002</v>
      </c>
      <c r="R2" s="22">
        <f>Meta!W12</f>
        <v>994</v>
      </c>
      <c r="T2" s="12">
        <f>IRR(S5:S69)+1</f>
        <v>0.96447598720610417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4487.9565973425024</v>
      </c>
      <c r="D14" s="5">
        <f t="shared" ref="D14:D36" si="0">IF(A14&lt;startage,1,0)*(C14*(1-initialunempprob))+IF(A14=startage,1,0)*(C14*(1-unempprob))+IF(A14&gt;startage,1,0)*(C14*(1-unempprob)+unempprob*300*52)</f>
        <v>4353.3178994222271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333.02881930580037</v>
      </c>
      <c r="G14" s="5">
        <f t="shared" ref="G14:G56" si="3">D14-F14</f>
        <v>4020.2890801164267</v>
      </c>
      <c r="H14" s="22">
        <f>0.1*Grade17!H14</f>
        <v>1886.3307595785002</v>
      </c>
      <c r="I14" s="5">
        <f t="shared" ref="I14:I36" si="4">G14+IF(A14&lt;startage,1,0)*(H14*(1-initialunempprob))+IF(A14&gt;=startage,1,0)*(H14*(1-unempprob))</f>
        <v>5850.0299169075715</v>
      </c>
      <c r="J14" s="26">
        <f t="shared" ref="J14:J56" si="5">(F14-(IF(A14&gt;startage,1,0)*(unempprob*300*52)))/(IF(A14&lt;startage,1,0)*((C14+H14)*(1-initialunempprob))+IF(A14&gt;=startage,1,0)*((C14+H14)*(1-unempprob)))</f>
        <v>5.3861500191692155E-2</v>
      </c>
      <c r="L14" s="22">
        <f>0.1*Grade17!L14</f>
        <v>6883.3991118966169</v>
      </c>
      <c r="M14" s="5">
        <f>scrimecost*Meta!O11</f>
        <v>2608.2560000000003</v>
      </c>
      <c r="N14" s="5">
        <f>L14-Grade17!L14</f>
        <v>-61950.59200706955</v>
      </c>
      <c r="O14" s="5"/>
      <c r="P14" s="22"/>
      <c r="Q14" s="22">
        <f>0.05*feel*Grade17!G14</f>
        <v>449.67434473652179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-70679.266351806073</v>
      </c>
      <c r="T14" s="22">
        <f t="shared" ref="T14:T45" si="7">S14/sreturn^(A14-startage+1)</f>
        <v>-70679.266351806073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51905.079293292547</v>
      </c>
      <c r="D15" s="5">
        <f t="shared" si="0"/>
        <v>50503.64215237365</v>
      </c>
      <c r="E15" s="5">
        <f t="shared" si="1"/>
        <v>41003.64215237365</v>
      </c>
      <c r="F15" s="5">
        <f t="shared" si="2"/>
        <v>14339.803377987362</v>
      </c>
      <c r="G15" s="5">
        <f t="shared" si="3"/>
        <v>36163.838774386284</v>
      </c>
      <c r="H15" s="22">
        <f t="shared" ref="H15:H36" si="10">benefits*B15/expnorm</f>
        <v>21280.863399292899</v>
      </c>
      <c r="I15" s="5">
        <f t="shared" si="4"/>
        <v>56870.118861898271</v>
      </c>
      <c r="J15" s="26">
        <f t="shared" si="5"/>
        <v>0.20137366994561109</v>
      </c>
      <c r="L15" s="22">
        <f t="shared" ref="L15:L36" si="11">(sincome+sbenefits)*(1-sunemp)*B15/expnorm</f>
        <v>71209.922239885636</v>
      </c>
      <c r="M15" s="5">
        <f>scrimecost*Meta!O12</f>
        <v>2491.9580000000001</v>
      </c>
      <c r="N15" s="5">
        <f>L15-Grade17!L15</f>
        <v>655.08134294532647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359.86172985224266</v>
      </c>
      <c r="T15" s="22">
        <f t="shared" si="7"/>
        <v>373.11631873250758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53202.706275624863</v>
      </c>
      <c r="D16" s="5">
        <f t="shared" si="0"/>
        <v>52187.433206182985</v>
      </c>
      <c r="E16" s="5">
        <f t="shared" si="1"/>
        <v>42687.433206182985</v>
      </c>
      <c r="F16" s="5">
        <f t="shared" si="2"/>
        <v>15057.940262437045</v>
      </c>
      <c r="G16" s="5">
        <f t="shared" si="3"/>
        <v>37129.492943745936</v>
      </c>
      <c r="H16" s="22">
        <f t="shared" si="10"/>
        <v>21812.884984275217</v>
      </c>
      <c r="I16" s="5">
        <f t="shared" si="4"/>
        <v>58353.430033445722</v>
      </c>
      <c r="J16" s="26">
        <f t="shared" si="5"/>
        <v>0.20053029336832051</v>
      </c>
      <c r="L16" s="22">
        <f t="shared" si="11"/>
        <v>72990.170295882766</v>
      </c>
      <c r="M16" s="5">
        <f>scrimecost*Meta!O13</f>
        <v>2092.37</v>
      </c>
      <c r="N16" s="5">
        <f>L16-Grade17!L16</f>
        <v>671.45837651894544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368.85827309854096</v>
      </c>
      <c r="T16" s="22">
        <f t="shared" si="7"/>
        <v>396.53058424883898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54532.773932515483</v>
      </c>
      <c r="D17" s="5">
        <f t="shared" si="0"/>
        <v>53481.589036337558</v>
      </c>
      <c r="E17" s="5">
        <f t="shared" si="1"/>
        <v>43981.589036337558</v>
      </c>
      <c r="F17" s="5">
        <f t="shared" si="2"/>
        <v>15609.897723997969</v>
      </c>
      <c r="G17" s="5">
        <f t="shared" si="3"/>
        <v>37871.691312339593</v>
      </c>
      <c r="H17" s="22">
        <f t="shared" si="10"/>
        <v>22358.207108882099</v>
      </c>
      <c r="I17" s="5">
        <f t="shared" si="4"/>
        <v>59626.226829281877</v>
      </c>
      <c r="J17" s="26">
        <f t="shared" si="5"/>
        <v>0.20301694902039577</v>
      </c>
      <c r="L17" s="22">
        <f t="shared" si="11"/>
        <v>74814.924553279852</v>
      </c>
      <c r="M17" s="5">
        <f>scrimecost*Meta!O14</f>
        <v>2092.37</v>
      </c>
      <c r="N17" s="5">
        <f>L17-Grade17!L17</f>
        <v>688.24483593193872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378.07972992601532</v>
      </c>
      <c r="T17" s="22">
        <f t="shared" si="7"/>
        <v>421.41417126667801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55896.093280828369</v>
      </c>
      <c r="D18" s="5">
        <f t="shared" si="0"/>
        <v>54808.098762246002</v>
      </c>
      <c r="E18" s="5">
        <f t="shared" si="1"/>
        <v>45308.098762246002</v>
      </c>
      <c r="F18" s="5">
        <f t="shared" si="2"/>
        <v>16175.65412209792</v>
      </c>
      <c r="G18" s="5">
        <f t="shared" si="3"/>
        <v>38632.444640148082</v>
      </c>
      <c r="H18" s="22">
        <f t="shared" si="10"/>
        <v>22917.162286604151</v>
      </c>
      <c r="I18" s="5">
        <f t="shared" si="4"/>
        <v>60930.843545013922</v>
      </c>
      <c r="J18" s="26">
        <f t="shared" si="5"/>
        <v>0.20544295453461553</v>
      </c>
      <c r="L18" s="22">
        <f t="shared" si="11"/>
        <v>76685.297667111838</v>
      </c>
      <c r="M18" s="5">
        <f>scrimecost*Meta!O15</f>
        <v>2092.37</v>
      </c>
      <c r="N18" s="5">
        <f>L18-Grade17!L18</f>
        <v>705.45095683023101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387.53172317416227</v>
      </c>
      <c r="T18" s="22">
        <f t="shared" si="7"/>
        <v>447.85928450081309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57293.495612849067</v>
      </c>
      <c r="D19" s="5">
        <f t="shared" si="0"/>
        <v>56167.77123130214</v>
      </c>
      <c r="E19" s="5">
        <f t="shared" si="1"/>
        <v>46667.77123130214</v>
      </c>
      <c r="F19" s="5">
        <f t="shared" si="2"/>
        <v>16755.554430150361</v>
      </c>
      <c r="G19" s="5">
        <f t="shared" si="3"/>
        <v>39412.216801151779</v>
      </c>
      <c r="H19" s="22">
        <f t="shared" si="10"/>
        <v>23490.091343769254</v>
      </c>
      <c r="I19" s="5">
        <f t="shared" si="4"/>
        <v>62268.075678639259</v>
      </c>
      <c r="J19" s="26">
        <f t="shared" si="5"/>
        <v>0.20780978918263482</v>
      </c>
      <c r="L19" s="22">
        <f t="shared" si="11"/>
        <v>78602.430108789631</v>
      </c>
      <c r="M19" s="5">
        <f>scrimecost*Meta!O16</f>
        <v>2092.37</v>
      </c>
      <c r="N19" s="5">
        <f>L19-Grade17!L19</f>
        <v>723.08723075098533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397.2200162535155</v>
      </c>
      <c r="T19" s="22">
        <f t="shared" si="7"/>
        <v>475.96391481256683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58725.833003170286</v>
      </c>
      <c r="D20" s="5">
        <f t="shared" si="0"/>
        <v>57561.435512084681</v>
      </c>
      <c r="E20" s="5">
        <f t="shared" si="1"/>
        <v>48061.435512084681</v>
      </c>
      <c r="F20" s="5">
        <f t="shared" si="2"/>
        <v>17349.952245904118</v>
      </c>
      <c r="G20" s="5">
        <f t="shared" si="3"/>
        <v>40211.483266180563</v>
      </c>
      <c r="H20" s="22">
        <f t="shared" si="10"/>
        <v>24077.34362736348</v>
      </c>
      <c r="I20" s="5">
        <f t="shared" si="4"/>
        <v>63638.738615605223</v>
      </c>
      <c r="J20" s="26">
        <f t="shared" si="5"/>
        <v>0.21011889615631221</v>
      </c>
      <c r="L20" s="22">
        <f t="shared" si="11"/>
        <v>80567.490861509359</v>
      </c>
      <c r="M20" s="5">
        <f>scrimecost*Meta!O17</f>
        <v>2092.37</v>
      </c>
      <c r="N20" s="5">
        <f>L20-Grade17!L20</f>
        <v>741.16441151975596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407.15051665985118</v>
      </c>
      <c r="T20" s="22">
        <f t="shared" si="7"/>
        <v>505.83220230927765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60193.978828249543</v>
      </c>
      <c r="D21" s="5">
        <f t="shared" si="0"/>
        <v>58989.941399886804</v>
      </c>
      <c r="E21" s="5">
        <f t="shared" si="1"/>
        <v>49489.941399886804</v>
      </c>
      <c r="F21" s="5">
        <f t="shared" si="2"/>
        <v>17959.210007051723</v>
      </c>
      <c r="G21" s="5">
        <f t="shared" si="3"/>
        <v>41030.731392835078</v>
      </c>
      <c r="H21" s="22">
        <f t="shared" si="10"/>
        <v>24679.277218047566</v>
      </c>
      <c r="I21" s="5">
        <f t="shared" si="4"/>
        <v>65043.668125995362</v>
      </c>
      <c r="J21" s="26">
        <f t="shared" si="5"/>
        <v>0.21237168344770477</v>
      </c>
      <c r="L21" s="22">
        <f t="shared" si="11"/>
        <v>82581.678133047084</v>
      </c>
      <c r="M21" s="5">
        <f>scrimecost*Meta!O18</f>
        <v>1686.818</v>
      </c>
      <c r="N21" s="5">
        <f>L21-Grade17!L21</f>
        <v>759.69352180774149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417.32927957634291</v>
      </c>
      <c r="T21" s="22">
        <f t="shared" si="7"/>
        <v>537.57482222956321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61698.828298955785</v>
      </c>
      <c r="D22" s="5">
        <f t="shared" si="0"/>
        <v>60454.159934883974</v>
      </c>
      <c r="E22" s="5">
        <f t="shared" si="1"/>
        <v>50954.159934883974</v>
      </c>
      <c r="F22" s="5">
        <f t="shared" si="2"/>
        <v>18583.699212228013</v>
      </c>
      <c r="G22" s="5">
        <f t="shared" si="3"/>
        <v>41870.46072265596</v>
      </c>
      <c r="H22" s="22">
        <f t="shared" si="10"/>
        <v>25296.259148498757</v>
      </c>
      <c r="I22" s="5">
        <f t="shared" si="4"/>
        <v>66483.720874145249</v>
      </c>
      <c r="J22" s="26">
        <f t="shared" si="5"/>
        <v>0.21456952470759993</v>
      </c>
      <c r="L22" s="22">
        <f t="shared" si="11"/>
        <v>84646.220086373258</v>
      </c>
      <c r="M22" s="5">
        <f>scrimecost*Meta!O19</f>
        <v>1686.818</v>
      </c>
      <c r="N22" s="5">
        <f>L22-Grade17!L22</f>
        <v>778.68585985295067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427.76251156576006</v>
      </c>
      <c r="T22" s="22">
        <f t="shared" si="7"/>
        <v>571.30939504413413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63241.299006429676</v>
      </c>
      <c r="D23" s="5">
        <f t="shared" si="0"/>
        <v>61954.983933256073</v>
      </c>
      <c r="E23" s="5">
        <f t="shared" si="1"/>
        <v>52454.983933256073</v>
      </c>
      <c r="F23" s="5">
        <f t="shared" si="2"/>
        <v>19223.800647533717</v>
      </c>
      <c r="G23" s="5">
        <f t="shared" si="3"/>
        <v>42731.183285722356</v>
      </c>
      <c r="H23" s="22">
        <f t="shared" si="10"/>
        <v>25928.665627211223</v>
      </c>
      <c r="I23" s="5">
        <f t="shared" si="4"/>
        <v>67959.774940998876</v>
      </c>
      <c r="J23" s="26">
        <f t="shared" si="5"/>
        <v>0.21671376008310755</v>
      </c>
      <c r="L23" s="22">
        <f t="shared" si="11"/>
        <v>86762.375588532581</v>
      </c>
      <c r="M23" s="5">
        <f>scrimecost*Meta!O20</f>
        <v>1686.818</v>
      </c>
      <c r="N23" s="5">
        <f>L23-Grade17!L23</f>
        <v>798.1530063492828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438.45657435490864</v>
      </c>
      <c r="T23" s="22">
        <f t="shared" si="7"/>
        <v>607.16092229168703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64822.331481590401</v>
      </c>
      <c r="D24" s="5">
        <f t="shared" si="0"/>
        <v>63493.328531587453</v>
      </c>
      <c r="E24" s="5">
        <f t="shared" si="1"/>
        <v>53993.328531587453</v>
      </c>
      <c r="F24" s="5">
        <f t="shared" si="2"/>
        <v>19879.904618722052</v>
      </c>
      <c r="G24" s="5">
        <f t="shared" si="3"/>
        <v>43613.423912865401</v>
      </c>
      <c r="H24" s="22">
        <f t="shared" si="10"/>
        <v>26576.882267891502</v>
      </c>
      <c r="I24" s="5">
        <f t="shared" si="4"/>
        <v>69472.730359523834</v>
      </c>
      <c r="J24" s="26">
        <f t="shared" si="5"/>
        <v>0.21880569703482211</v>
      </c>
      <c r="L24" s="22">
        <f t="shared" si="11"/>
        <v>88931.434978245903</v>
      </c>
      <c r="M24" s="5">
        <f>scrimecost*Meta!O21</f>
        <v>1686.818</v>
      </c>
      <c r="N24" s="5">
        <f>L24-Grade17!L24</f>
        <v>818.10683150800469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449.4179887137758</v>
      </c>
      <c r="T24" s="22">
        <f t="shared" si="7"/>
        <v>645.26224976504284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66442.889768630164</v>
      </c>
      <c r="D25" s="5">
        <f t="shared" si="0"/>
        <v>65070.131744877144</v>
      </c>
      <c r="E25" s="5">
        <f t="shared" si="1"/>
        <v>55570.131744877144</v>
      </c>
      <c r="F25" s="5">
        <f t="shared" si="2"/>
        <v>20552.411189190101</v>
      </c>
      <c r="G25" s="5">
        <f t="shared" si="3"/>
        <v>44517.720555687047</v>
      </c>
      <c r="H25" s="22">
        <f t="shared" si="10"/>
        <v>27241.304324588789</v>
      </c>
      <c r="I25" s="5">
        <f t="shared" si="4"/>
        <v>71023.509663511941</v>
      </c>
      <c r="J25" s="26">
        <f t="shared" si="5"/>
        <v>0.2208466111340559</v>
      </c>
      <c r="L25" s="22">
        <f t="shared" si="11"/>
        <v>91154.720852702041</v>
      </c>
      <c r="M25" s="5">
        <f>scrimecost*Meta!O22</f>
        <v>1686.818</v>
      </c>
      <c r="N25" s="5">
        <f>L25-Grade17!L25</f>
        <v>838.55950229571317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460.65343843162481</v>
      </c>
      <c r="T25" s="22">
        <f t="shared" si="7"/>
        <v>685.75455976369335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68103.962012845921</v>
      </c>
      <c r="D26" s="5">
        <f t="shared" si="0"/>
        <v>66686.355038499081</v>
      </c>
      <c r="E26" s="5">
        <f t="shared" si="1"/>
        <v>57186.355038499081</v>
      </c>
      <c r="F26" s="5">
        <f t="shared" si="2"/>
        <v>21241.73042391986</v>
      </c>
      <c r="G26" s="5">
        <f t="shared" si="3"/>
        <v>45444.624614579225</v>
      </c>
      <c r="H26" s="22">
        <f t="shared" si="10"/>
        <v>27922.336932703507</v>
      </c>
      <c r="I26" s="5">
        <f t="shared" si="4"/>
        <v>72613.058450099736</v>
      </c>
      <c r="J26" s="26">
        <f t="shared" si="5"/>
        <v>0.22283774684062552</v>
      </c>
      <c r="L26" s="22">
        <f t="shared" si="11"/>
        <v>93433.588874019581</v>
      </c>
      <c r="M26" s="5">
        <f>scrimecost*Meta!O23</f>
        <v>1309.098</v>
      </c>
      <c r="N26" s="5">
        <f>L26-Grade17!L26</f>
        <v>859.52348985309072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472.16977439240696</v>
      </c>
      <c r="T26" s="22">
        <f t="shared" si="7"/>
        <v>728.7878942366732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69806.561063167072</v>
      </c>
      <c r="D27" s="5">
        <f t="shared" si="0"/>
        <v>68342.983914461554</v>
      </c>
      <c r="E27" s="5">
        <f t="shared" si="1"/>
        <v>58842.983914461554</v>
      </c>
      <c r="F27" s="5">
        <f t="shared" si="2"/>
        <v>21948.282639517853</v>
      </c>
      <c r="G27" s="5">
        <f t="shared" si="3"/>
        <v>46394.701274943698</v>
      </c>
      <c r="H27" s="22">
        <f t="shared" si="10"/>
        <v>28620.395356021094</v>
      </c>
      <c r="I27" s="5">
        <f t="shared" si="4"/>
        <v>74242.345956352219</v>
      </c>
      <c r="J27" s="26">
        <f t="shared" si="5"/>
        <v>0.22478031826166892</v>
      </c>
      <c r="L27" s="22">
        <f t="shared" si="11"/>
        <v>95769.428595870078</v>
      </c>
      <c r="M27" s="5">
        <f>scrimecost*Meta!O24</f>
        <v>1309.098</v>
      </c>
      <c r="N27" s="5">
        <f>L27-Grade17!L27</f>
        <v>881.01157709943072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483.9740187522242</v>
      </c>
      <c r="T27" s="22">
        <f t="shared" si="7"/>
        <v>774.52171075459717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71551.725089746236</v>
      </c>
      <c r="D28" s="5">
        <f t="shared" si="0"/>
        <v>70041.028512323086</v>
      </c>
      <c r="E28" s="5">
        <f t="shared" si="1"/>
        <v>60541.028512323086</v>
      </c>
      <c r="F28" s="5">
        <f t="shared" si="2"/>
        <v>22672.498660505797</v>
      </c>
      <c r="G28" s="5">
        <f t="shared" si="3"/>
        <v>47368.529851817293</v>
      </c>
      <c r="H28" s="22">
        <f t="shared" si="10"/>
        <v>29335.90523992162</v>
      </c>
      <c r="I28" s="5">
        <f t="shared" si="4"/>
        <v>75912.365650261025</v>
      </c>
      <c r="J28" s="26">
        <f t="shared" si="5"/>
        <v>0.22667550989195523</v>
      </c>
      <c r="L28" s="22">
        <f t="shared" si="11"/>
        <v>98163.664310766821</v>
      </c>
      <c r="M28" s="5">
        <f>scrimecost*Meta!O25</f>
        <v>1309.098</v>
      </c>
      <c r="N28" s="5">
        <f>L28-Grade17!L28</f>
        <v>903.03686652691977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496.07336922103161</v>
      </c>
      <c r="T28" s="22">
        <f t="shared" si="7"/>
        <v>823.12547337045896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73340.518216989876</v>
      </c>
      <c r="D29" s="5">
        <f t="shared" si="0"/>
        <v>71781.524225131143</v>
      </c>
      <c r="E29" s="5">
        <f t="shared" si="1"/>
        <v>62281.524225131143</v>
      </c>
      <c r="F29" s="5">
        <f t="shared" si="2"/>
        <v>23414.820082018432</v>
      </c>
      <c r="G29" s="5">
        <f t="shared" si="3"/>
        <v>48366.704143112715</v>
      </c>
      <c r="H29" s="22">
        <f t="shared" si="10"/>
        <v>30069.302870919655</v>
      </c>
      <c r="I29" s="5">
        <f t="shared" si="4"/>
        <v>77624.13583651754</v>
      </c>
      <c r="J29" s="26">
        <f t="shared" si="5"/>
        <v>0.22852447733613693</v>
      </c>
      <c r="L29" s="22">
        <f t="shared" si="11"/>
        <v>100617.75591853597</v>
      </c>
      <c r="M29" s="5">
        <f>scrimecost*Meta!O26</f>
        <v>1309.098</v>
      </c>
      <c r="N29" s="5">
        <f>L29-Grade17!L29</f>
        <v>925.61278819006111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508.47520345153998</v>
      </c>
      <c r="T29" s="22">
        <f t="shared" si="7"/>
        <v>874.7792805591082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75174.031172414645</v>
      </c>
      <c r="D30" s="5">
        <f t="shared" si="0"/>
        <v>73565.532330759452</v>
      </c>
      <c r="E30" s="5">
        <f t="shared" si="1"/>
        <v>64065.532330759452</v>
      </c>
      <c r="F30" s="5">
        <f t="shared" si="2"/>
        <v>24175.699539068904</v>
      </c>
      <c r="G30" s="5">
        <f t="shared" si="3"/>
        <v>49389.832791690547</v>
      </c>
      <c r="H30" s="22">
        <f t="shared" si="10"/>
        <v>30821.03544269265</v>
      </c>
      <c r="I30" s="5">
        <f t="shared" si="4"/>
        <v>79378.7002774305</v>
      </c>
      <c r="J30" s="26">
        <f t="shared" si="5"/>
        <v>0.23032834801338747</v>
      </c>
      <c r="L30" s="22">
        <f t="shared" si="11"/>
        <v>103133.1998164994</v>
      </c>
      <c r="M30" s="5">
        <f>scrimecost*Meta!O27</f>
        <v>1309.098</v>
      </c>
      <c r="N30" s="5">
        <f>L30-Grade17!L30</f>
        <v>948.75310789485229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521.1870835378503</v>
      </c>
      <c r="T30" s="22">
        <f t="shared" si="7"/>
        <v>929.67453256201566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77053.381951724994</v>
      </c>
      <c r="D31" s="5">
        <f t="shared" si="0"/>
        <v>75394.14063902841</v>
      </c>
      <c r="E31" s="5">
        <f t="shared" si="1"/>
        <v>65894.14063902841</v>
      </c>
      <c r="F31" s="5">
        <f t="shared" si="2"/>
        <v>24955.600982545617</v>
      </c>
      <c r="G31" s="5">
        <f t="shared" si="3"/>
        <v>50438.539656482797</v>
      </c>
      <c r="H31" s="22">
        <f t="shared" si="10"/>
        <v>31591.561328759966</v>
      </c>
      <c r="I31" s="5">
        <f t="shared" si="4"/>
        <v>81177.128829366236</v>
      </c>
      <c r="J31" s="26">
        <f t="shared" si="5"/>
        <v>0.23208822184485134</v>
      </c>
      <c r="L31" s="22">
        <f t="shared" si="11"/>
        <v>105711.52981191188</v>
      </c>
      <c r="M31" s="5">
        <f>scrimecost*Meta!O28</f>
        <v>1145.088</v>
      </c>
      <c r="N31" s="5">
        <f>L31-Grade17!L31</f>
        <v>972.47193559222796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534.21676062629899</v>
      </c>
      <c r="T31" s="22">
        <f t="shared" si="7"/>
        <v>988.01464060964372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78979.716500518101</v>
      </c>
      <c r="D32" s="5">
        <f t="shared" si="0"/>
        <v>77268.464155004112</v>
      </c>
      <c r="E32" s="5">
        <f t="shared" si="1"/>
        <v>67768.464155004112</v>
      </c>
      <c r="F32" s="5">
        <f t="shared" si="2"/>
        <v>25754.999962109254</v>
      </c>
      <c r="G32" s="5">
        <f t="shared" si="3"/>
        <v>51513.464192894855</v>
      </c>
      <c r="H32" s="22">
        <f t="shared" si="10"/>
        <v>32381.350361978959</v>
      </c>
      <c r="I32" s="5">
        <f t="shared" si="4"/>
        <v>83020.518095100386</v>
      </c>
      <c r="J32" s="26">
        <f t="shared" si="5"/>
        <v>0.23380517192432834</v>
      </c>
      <c r="L32" s="22">
        <f t="shared" si="11"/>
        <v>108354.31805720965</v>
      </c>
      <c r="M32" s="5">
        <f>scrimecost*Meta!O29</f>
        <v>1145.088</v>
      </c>
      <c r="N32" s="5">
        <f>L32-Grade17!L32</f>
        <v>996.78373398199619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547.5721796419358</v>
      </c>
      <c r="T32" s="22">
        <f t="shared" si="7"/>
        <v>1050.0157806504662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80954.209413031072</v>
      </c>
      <c r="D33" s="5">
        <f t="shared" si="0"/>
        <v>79189.645758879225</v>
      </c>
      <c r="E33" s="5">
        <f t="shared" si="1"/>
        <v>69689.645758879225</v>
      </c>
      <c r="F33" s="5">
        <f t="shared" si="2"/>
        <v>26574.383916161991</v>
      </c>
      <c r="G33" s="5">
        <f t="shared" si="3"/>
        <v>52615.261842717235</v>
      </c>
      <c r="H33" s="22">
        <f t="shared" si="10"/>
        <v>33190.884121028437</v>
      </c>
      <c r="I33" s="5">
        <f t="shared" si="4"/>
        <v>84909.9920924779</v>
      </c>
      <c r="J33" s="26">
        <f t="shared" si="5"/>
        <v>0.23548024517259858</v>
      </c>
      <c r="L33" s="22">
        <f t="shared" si="11"/>
        <v>111063.17600863989</v>
      </c>
      <c r="M33" s="5">
        <f>scrimecost*Meta!O30</f>
        <v>1145.088</v>
      </c>
      <c r="N33" s="5">
        <f>L33-Grade17!L33</f>
        <v>1021.7033273315465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561.26148413298438</v>
      </c>
      <c r="T33" s="22">
        <f t="shared" si="7"/>
        <v>1115.907694378642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82978.064648356856</v>
      </c>
      <c r="D34" s="5">
        <f t="shared" si="0"/>
        <v>81158.856902851214</v>
      </c>
      <c r="E34" s="5">
        <f t="shared" si="1"/>
        <v>71658.856902851214</v>
      </c>
      <c r="F34" s="5">
        <f t="shared" si="2"/>
        <v>27414.252469066043</v>
      </c>
      <c r="G34" s="5">
        <f t="shared" si="3"/>
        <v>53744.604433785171</v>
      </c>
      <c r="H34" s="22">
        <f t="shared" si="10"/>
        <v>34020.656224054146</v>
      </c>
      <c r="I34" s="5">
        <f t="shared" si="4"/>
        <v>86846.702939789859</v>
      </c>
      <c r="J34" s="26">
        <f t="shared" si="5"/>
        <v>0.237114462975789</v>
      </c>
      <c r="L34" s="22">
        <f t="shared" si="11"/>
        <v>113839.7554088559</v>
      </c>
      <c r="M34" s="5">
        <f>scrimecost*Meta!O31</f>
        <v>1145.088</v>
      </c>
      <c r="N34" s="5">
        <f>L34-Grade17!L34</f>
        <v>1047.2459105148591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575.29302123632215</v>
      </c>
      <c r="T34" s="22">
        <f t="shared" si="7"/>
        <v>1185.9345405285949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85052.516264565769</v>
      </c>
      <c r="D35" s="5">
        <f t="shared" si="0"/>
        <v>83177.298325422482</v>
      </c>
      <c r="E35" s="5">
        <f t="shared" si="1"/>
        <v>73677.298325422482</v>
      </c>
      <c r="F35" s="5">
        <f t="shared" si="2"/>
        <v>28275.11773579269</v>
      </c>
      <c r="G35" s="5">
        <f t="shared" si="3"/>
        <v>54902.180589629788</v>
      </c>
      <c r="H35" s="22">
        <f t="shared" si="10"/>
        <v>34871.172629655499</v>
      </c>
      <c r="I35" s="5">
        <f t="shared" si="4"/>
        <v>88831.831558284583</v>
      </c>
      <c r="J35" s="26">
        <f t="shared" si="5"/>
        <v>0.23870882180816996</v>
      </c>
      <c r="L35" s="22">
        <f t="shared" si="11"/>
        <v>116685.74929407728</v>
      </c>
      <c r="M35" s="5">
        <f>scrimecost*Meta!O32</f>
        <v>1145.088</v>
      </c>
      <c r="N35" s="5">
        <f>L35-Grade17!L35</f>
        <v>1073.4270582777244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589.67534676722687</v>
      </c>
      <c r="T35" s="22">
        <f t="shared" si="7"/>
        <v>1260.3557995913468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87178.829171179896</v>
      </c>
      <c r="D36" s="5">
        <f t="shared" si="0"/>
        <v>85246.20078355803</v>
      </c>
      <c r="E36" s="5">
        <f t="shared" si="1"/>
        <v>75746.20078355803</v>
      </c>
      <c r="F36" s="5">
        <f t="shared" si="2"/>
        <v>29157.504634187502</v>
      </c>
      <c r="G36" s="5">
        <f t="shared" si="3"/>
        <v>56088.696149370531</v>
      </c>
      <c r="H36" s="22">
        <f t="shared" si="10"/>
        <v>35742.951945396875</v>
      </c>
      <c r="I36" s="5">
        <f t="shared" si="4"/>
        <v>90866.588392241683</v>
      </c>
      <c r="J36" s="26">
        <f t="shared" si="5"/>
        <v>0.24026429383976111</v>
      </c>
      <c r="L36" s="22">
        <f t="shared" si="11"/>
        <v>119602.89302642918</v>
      </c>
      <c r="M36" s="5">
        <f>scrimecost*Meta!O33</f>
        <v>925.4140000000001</v>
      </c>
      <c r="N36" s="5">
        <f>L36-Grade17!L36</f>
        <v>1100.2627347346424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604.41723043639377</v>
      </c>
      <c r="T36" s="22">
        <f t="shared" si="7"/>
        <v>1339.4472353048179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89358.299900459388</v>
      </c>
      <c r="D37" s="5">
        <f t="shared" ref="D37:D56" si="15">IF(A37&lt;startage,1,0)*(C37*(1-initialunempprob))+IF(A37=startage,1,0)*(C37*(1-unempprob))+IF(A37&gt;startage,1,0)*(C37*(1-unempprob)+unempprob*300*52)</f>
        <v>87366.825803146974</v>
      </c>
      <c r="E37" s="5">
        <f t="shared" si="1"/>
        <v>77866.825803146974</v>
      </c>
      <c r="F37" s="5">
        <f t="shared" si="2"/>
        <v>30061.951205042184</v>
      </c>
      <c r="G37" s="5">
        <f t="shared" si="3"/>
        <v>57304.87459810479</v>
      </c>
      <c r="H37" s="22">
        <f t="shared" ref="H37:H56" si="16">benefits*B37/expnorm</f>
        <v>36636.525744031802</v>
      </c>
      <c r="I37" s="5">
        <f t="shared" ref="I37:I56" si="17">G37+IF(A37&lt;startage,1,0)*(H37*(1-initialunempprob))+IF(A37&gt;=startage,1,0)*(H37*(1-unempprob))</f>
        <v>92952.214147047736</v>
      </c>
      <c r="J37" s="26">
        <f t="shared" si="5"/>
        <v>0.24178182752911834</v>
      </c>
      <c r="L37" s="22">
        <f t="shared" ref="L37:L56" si="18">(sincome+sbenefits)*(1-sunemp)*B37/expnorm</f>
        <v>122592.96535208992</v>
      </c>
      <c r="M37" s="5">
        <f>scrimecost*Meta!O34</f>
        <v>925.4140000000001</v>
      </c>
      <c r="N37" s="5">
        <f>L37-Grade17!L37</f>
        <v>1127.7693031030212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619.52766119731064</v>
      </c>
      <c r="T37" s="22">
        <f t="shared" si="7"/>
        <v>1423.5019164806477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91592.257397970883</v>
      </c>
      <c r="D38" s="5">
        <f t="shared" si="15"/>
        <v>89540.466448225663</v>
      </c>
      <c r="E38" s="5">
        <f t="shared" si="1"/>
        <v>80040.466448225663</v>
      </c>
      <c r="F38" s="5">
        <f t="shared" si="2"/>
        <v>30989.008940168245</v>
      </c>
      <c r="G38" s="5">
        <f t="shared" si="3"/>
        <v>58551.457508057414</v>
      </c>
      <c r="H38" s="22">
        <f t="shared" si="16"/>
        <v>37552.438887632597</v>
      </c>
      <c r="I38" s="5">
        <f t="shared" si="17"/>
        <v>95089.980545723927</v>
      </c>
      <c r="J38" s="26">
        <f t="shared" si="5"/>
        <v>0.24326234820166198</v>
      </c>
      <c r="L38" s="22">
        <f t="shared" si="18"/>
        <v>125657.78948589216</v>
      </c>
      <c r="M38" s="5">
        <f>scrimecost*Meta!O35</f>
        <v>925.4140000000001</v>
      </c>
      <c r="N38" s="5">
        <f>L38-Grade17!L38</f>
        <v>1155.9635356805957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635.01585272724276</v>
      </c>
      <c r="T38" s="22">
        <f t="shared" si="7"/>
        <v>1512.8313029537992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93882.063832920147</v>
      </c>
      <c r="D39" s="5">
        <f t="shared" si="15"/>
        <v>91768.448109431294</v>
      </c>
      <c r="E39" s="5">
        <f t="shared" si="1"/>
        <v>82268.448109431294</v>
      </c>
      <c r="F39" s="5">
        <f t="shared" si="2"/>
        <v>31939.24311867245</v>
      </c>
      <c r="G39" s="5">
        <f t="shared" si="3"/>
        <v>59829.204990758844</v>
      </c>
      <c r="H39" s="22">
        <f t="shared" si="16"/>
        <v>38491.249859823409</v>
      </c>
      <c r="I39" s="5">
        <f t="shared" si="17"/>
        <v>97281.191104367026</v>
      </c>
      <c r="J39" s="26">
        <f t="shared" si="5"/>
        <v>0.24470675861389973</v>
      </c>
      <c r="L39" s="22">
        <f t="shared" si="18"/>
        <v>128799.23422303947</v>
      </c>
      <c r="M39" s="5">
        <f>scrimecost*Meta!O36</f>
        <v>925.4140000000001</v>
      </c>
      <c r="N39" s="5">
        <f>L39-Grade17!L39</f>
        <v>1184.8626240726298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650.89124904543439</v>
      </c>
      <c r="T39" s="22">
        <f t="shared" si="7"/>
        <v>1607.766399679479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96229.115428743142</v>
      </c>
      <c r="D40" s="5">
        <f t="shared" si="15"/>
        <v>94052.129312167075</v>
      </c>
      <c r="E40" s="5">
        <f t="shared" si="1"/>
        <v>84552.129312167075</v>
      </c>
      <c r="F40" s="5">
        <f t="shared" si="2"/>
        <v>32941.797031004273</v>
      </c>
      <c r="G40" s="5">
        <f t="shared" si="3"/>
        <v>61110.332281162802</v>
      </c>
      <c r="H40" s="22">
        <f t="shared" si="16"/>
        <v>39453.531106318987</v>
      </c>
      <c r="I40" s="5">
        <f t="shared" si="17"/>
        <v>99498.618047611177</v>
      </c>
      <c r="J40" s="26">
        <f t="shared" si="5"/>
        <v>0.24633230103389686</v>
      </c>
      <c r="L40" s="22">
        <f t="shared" si="18"/>
        <v>132019.21507861544</v>
      </c>
      <c r="M40" s="5">
        <f>scrimecost*Meta!O37</f>
        <v>925.4140000000001</v>
      </c>
      <c r="N40" s="5">
        <f>L40-Grade17!L40</f>
        <v>1214.4841896744329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667.16353027156322</v>
      </c>
      <c r="T40" s="22">
        <f t="shared" si="7"/>
        <v>1708.6589832529305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98634.843314461701</v>
      </c>
      <c r="D41" s="5">
        <f t="shared" si="15"/>
        <v>96392.902544971235</v>
      </c>
      <c r="E41" s="5">
        <f t="shared" si="1"/>
        <v>86892.902544971235</v>
      </c>
      <c r="F41" s="5">
        <f t="shared" si="2"/>
        <v>34010.360011779369</v>
      </c>
      <c r="G41" s="5">
        <f t="shared" si="3"/>
        <v>62382.542533191867</v>
      </c>
      <c r="H41" s="22">
        <f t="shared" si="16"/>
        <v>40439.869383976962</v>
      </c>
      <c r="I41" s="5">
        <f t="shared" si="17"/>
        <v>101730.53544380145</v>
      </c>
      <c r="J41" s="26">
        <f t="shared" si="5"/>
        <v>0.24822077746106908</v>
      </c>
      <c r="L41" s="22">
        <f t="shared" si="18"/>
        <v>135319.6954555808</v>
      </c>
      <c r="M41" s="5">
        <f>scrimecost*Meta!O38</f>
        <v>618.26800000000003</v>
      </c>
      <c r="N41" s="5">
        <f>L41-Grade17!L41</f>
        <v>1244.8462944162893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683.84261852834993</v>
      </c>
      <c r="T41" s="22">
        <f t="shared" si="7"/>
        <v>1815.8829053978166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101100.71439732323</v>
      </c>
      <c r="D42" s="5">
        <f t="shared" si="15"/>
        <v>98792.195108595493</v>
      </c>
      <c r="E42" s="5">
        <f t="shared" si="1"/>
        <v>89292.195108595493</v>
      </c>
      <c r="F42" s="5">
        <f t="shared" si="2"/>
        <v>35105.637067073847</v>
      </c>
      <c r="G42" s="5">
        <f t="shared" si="3"/>
        <v>63686.558041521646</v>
      </c>
      <c r="H42" s="22">
        <f t="shared" si="16"/>
        <v>41450.866118576385</v>
      </c>
      <c r="I42" s="5">
        <f t="shared" si="17"/>
        <v>104018.25077489647</v>
      </c>
      <c r="J42" s="26">
        <f t="shared" si="5"/>
        <v>0.25006319348757866</v>
      </c>
      <c r="L42" s="22">
        <f t="shared" si="18"/>
        <v>138702.68784197033</v>
      </c>
      <c r="M42" s="5">
        <f>scrimecost*Meta!O39</f>
        <v>618.26800000000003</v>
      </c>
      <c r="N42" s="5">
        <f>L42-Grade17!L42</f>
        <v>1275.967451776698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700.93868399155951</v>
      </c>
      <c r="T42" s="22">
        <f t="shared" si="7"/>
        <v>1929.8354782523138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103628.23225725631</v>
      </c>
      <c r="D43" s="5">
        <f t="shared" si="15"/>
        <v>101251.46998631039</v>
      </c>
      <c r="E43" s="5">
        <f t="shared" si="1"/>
        <v>91751.469986310389</v>
      </c>
      <c r="F43" s="5">
        <f t="shared" si="2"/>
        <v>36228.296048750693</v>
      </c>
      <c r="G43" s="5">
        <f t="shared" si="3"/>
        <v>65023.173937559695</v>
      </c>
      <c r="H43" s="22">
        <f t="shared" si="16"/>
        <v>42487.137771540794</v>
      </c>
      <c r="I43" s="5">
        <f t="shared" si="17"/>
        <v>106363.15898926888</v>
      </c>
      <c r="J43" s="26">
        <f t="shared" si="5"/>
        <v>0.2518606725378319</v>
      </c>
      <c r="L43" s="22">
        <f t="shared" si="18"/>
        <v>142170.25503801956</v>
      </c>
      <c r="M43" s="5">
        <f>scrimecost*Meta!O40</f>
        <v>618.26800000000003</v>
      </c>
      <c r="N43" s="5">
        <f>L43-Grade17!L43</f>
        <v>1307.8666380710783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718.46215109132811</v>
      </c>
      <c r="T43" s="22">
        <f t="shared" si="7"/>
        <v>2050.938946586607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106218.93806368775</v>
      </c>
      <c r="D44" s="5">
        <f t="shared" si="15"/>
        <v>103772.22673596817</v>
      </c>
      <c r="E44" s="5">
        <f t="shared" si="1"/>
        <v>94272.226735968172</v>
      </c>
      <c r="F44" s="5">
        <f t="shared" si="2"/>
        <v>37379.021504969474</v>
      </c>
      <c r="G44" s="5">
        <f t="shared" si="3"/>
        <v>66393.20523099869</v>
      </c>
      <c r="H44" s="22">
        <f t="shared" si="16"/>
        <v>43549.316215829313</v>
      </c>
      <c r="I44" s="5">
        <f t="shared" si="17"/>
        <v>108766.68990900062</v>
      </c>
      <c r="J44" s="26">
        <f t="shared" si="5"/>
        <v>0.25361431063563999</v>
      </c>
      <c r="L44" s="22">
        <f t="shared" si="18"/>
        <v>145724.51141397009</v>
      </c>
      <c r="M44" s="5">
        <f>scrimecost*Meta!O41</f>
        <v>618.26800000000003</v>
      </c>
      <c r="N44" s="5">
        <f>L44-Grade17!L44</f>
        <v>1340.5633040229441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736.42370486866002</v>
      </c>
      <c r="T44" s="22">
        <f t="shared" si="7"/>
        <v>2179.6420524072396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108874.41151527991</v>
      </c>
      <c r="D45" s="5">
        <f t="shared" si="15"/>
        <v>106356.00240436735</v>
      </c>
      <c r="E45" s="5">
        <f t="shared" si="1"/>
        <v>96856.002404367347</v>
      </c>
      <c r="F45" s="5">
        <f t="shared" si="2"/>
        <v>38558.515097593692</v>
      </c>
      <c r="G45" s="5">
        <f t="shared" si="3"/>
        <v>67797.487306773663</v>
      </c>
      <c r="H45" s="22">
        <f t="shared" si="16"/>
        <v>44638.049121225034</v>
      </c>
      <c r="I45" s="5">
        <f t="shared" si="17"/>
        <v>111230.30910172562</v>
      </c>
      <c r="J45" s="26">
        <f t="shared" si="5"/>
        <v>0.25532517707252589</v>
      </c>
      <c r="L45" s="22">
        <f t="shared" si="18"/>
        <v>149367.62419931931</v>
      </c>
      <c r="M45" s="5">
        <f>scrimecost*Meta!O42</f>
        <v>618.26800000000003</v>
      </c>
      <c r="N45" s="5">
        <f>L45-Grade17!L45</f>
        <v>1374.0773866234231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754.8342974903245</v>
      </c>
      <c r="T45" s="22">
        <f t="shared" si="7"/>
        <v>2316.4216977439819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111596.27180316193</v>
      </c>
      <c r="D46" s="5">
        <f t="shared" si="15"/>
        <v>109004.37246447655</v>
      </c>
      <c r="E46" s="5">
        <f t="shared" si="1"/>
        <v>99504.372464476546</v>
      </c>
      <c r="F46" s="5">
        <f t="shared" si="2"/>
        <v>39630.824937235993</v>
      </c>
      <c r="G46" s="5">
        <f t="shared" si="3"/>
        <v>69373.54752724056</v>
      </c>
      <c r="H46" s="22">
        <f t="shared" si="16"/>
        <v>45754.000349255672</v>
      </c>
      <c r="I46" s="5">
        <f t="shared" si="17"/>
        <v>113892.18986706634</v>
      </c>
      <c r="J46" s="26">
        <f t="shared" si="5"/>
        <v>0.2561016339835977</v>
      </c>
      <c r="L46" s="22">
        <f t="shared" si="18"/>
        <v>153101.8148043023</v>
      </c>
      <c r="M46" s="5">
        <f>scrimecost*Meta!O43</f>
        <v>342.92999999999995</v>
      </c>
      <c r="N46" s="5">
        <f>L46-Grade17!L46</f>
        <v>1408.4293212890625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773.70515492761217</v>
      </c>
      <c r="T46" s="22">
        <f t="shared" ref="T46:T69" si="20">S46/sreturn^(A46-startage+1)</f>
        <v>2461.7847117849369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114386.17859824095</v>
      </c>
      <c r="D47" s="5">
        <f t="shared" si="15"/>
        <v>111718.95177608843</v>
      </c>
      <c r="E47" s="5">
        <f t="shared" si="1"/>
        <v>102218.95177608843</v>
      </c>
      <c r="F47" s="5">
        <f t="shared" si="2"/>
        <v>40701.726475666888</v>
      </c>
      <c r="G47" s="5">
        <f t="shared" si="3"/>
        <v>71017.225300421545</v>
      </c>
      <c r="H47" s="22">
        <f t="shared" si="16"/>
        <v>46897.850357987059</v>
      </c>
      <c r="I47" s="5">
        <f t="shared" si="17"/>
        <v>116648.83369874295</v>
      </c>
      <c r="J47" s="26">
        <f t="shared" si="5"/>
        <v>0.25667935197658032</v>
      </c>
      <c r="L47" s="22">
        <f t="shared" si="18"/>
        <v>156929.36017440984</v>
      </c>
      <c r="M47" s="5">
        <f>scrimecost*Meta!O44</f>
        <v>342.92999999999995</v>
      </c>
      <c r="N47" s="5">
        <f>L47-Grade17!L47</f>
        <v>1443.6400543212949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793.04778380080586</v>
      </c>
      <c r="T47" s="22">
        <f t="shared" si="20"/>
        <v>2616.2697289013449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117245.83306319697</v>
      </c>
      <c r="D48" s="5">
        <f t="shared" si="15"/>
        <v>114501.39557049065</v>
      </c>
      <c r="E48" s="5">
        <f t="shared" si="1"/>
        <v>105001.39557049065</v>
      </c>
      <c r="F48" s="5">
        <f t="shared" si="2"/>
        <v>41799.40055255856</v>
      </c>
      <c r="G48" s="5">
        <f t="shared" si="3"/>
        <v>72701.995017932088</v>
      </c>
      <c r="H48" s="22">
        <f t="shared" si="16"/>
        <v>48070.296616936728</v>
      </c>
      <c r="I48" s="5">
        <f t="shared" si="17"/>
        <v>119474.39362621153</v>
      </c>
      <c r="J48" s="26">
        <f t="shared" si="5"/>
        <v>0.25724297928680717</v>
      </c>
      <c r="L48" s="22">
        <f t="shared" si="18"/>
        <v>160852.59417877009</v>
      </c>
      <c r="M48" s="5">
        <f>scrimecost*Meta!O45</f>
        <v>342.92999999999995</v>
      </c>
      <c r="N48" s="5">
        <f>L48-Grade17!L48</f>
        <v>1479.7310556793236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812.873978395824</v>
      </c>
      <c r="T48" s="22">
        <f t="shared" si="20"/>
        <v>2780.4491845278153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120176.97888977689</v>
      </c>
      <c r="D49" s="5">
        <f t="shared" si="15"/>
        <v>117353.40045975291</v>
      </c>
      <c r="E49" s="5">
        <f t="shared" si="1"/>
        <v>107853.40045975291</v>
      </c>
      <c r="F49" s="5">
        <f t="shared" si="2"/>
        <v>42924.516481372521</v>
      </c>
      <c r="G49" s="5">
        <f t="shared" si="3"/>
        <v>74428.883978380385</v>
      </c>
      <c r="H49" s="22">
        <f t="shared" si="16"/>
        <v>49272.054032360145</v>
      </c>
      <c r="I49" s="5">
        <f t="shared" si="17"/>
        <v>122370.59255186681</v>
      </c>
      <c r="J49" s="26">
        <f t="shared" si="5"/>
        <v>0.25779285958946763</v>
      </c>
      <c r="L49" s="22">
        <f t="shared" si="18"/>
        <v>164873.90903323932</v>
      </c>
      <c r="M49" s="5">
        <f>scrimecost*Meta!O46</f>
        <v>342.92999999999995</v>
      </c>
      <c r="N49" s="5">
        <f>L49-Grade17!L49</f>
        <v>1516.7243320712878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833.19582785570913</v>
      </c>
      <c r="T49" s="22">
        <f t="shared" si="20"/>
        <v>2954.9314362887822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123181.4033620213</v>
      </c>
      <c r="D50" s="5">
        <f t="shared" si="15"/>
        <v>120276.70547124672</v>
      </c>
      <c r="E50" s="5">
        <f t="shared" si="1"/>
        <v>110776.70547124672</v>
      </c>
      <c r="F50" s="5">
        <f t="shared" si="2"/>
        <v>44077.760308406832</v>
      </c>
      <c r="G50" s="5">
        <f t="shared" si="3"/>
        <v>76198.945162839897</v>
      </c>
      <c r="H50" s="22">
        <f t="shared" si="16"/>
        <v>50503.855383169146</v>
      </c>
      <c r="I50" s="5">
        <f t="shared" si="17"/>
        <v>125339.19645066347</v>
      </c>
      <c r="J50" s="26">
        <f t="shared" si="5"/>
        <v>0.25832932817742899</v>
      </c>
      <c r="L50" s="22">
        <f t="shared" si="18"/>
        <v>168995.7567590703</v>
      </c>
      <c r="M50" s="5">
        <f>scrimecost*Meta!O47</f>
        <v>342.92999999999995</v>
      </c>
      <c r="N50" s="5">
        <f>L50-Grade17!L50</f>
        <v>1554.6424403730489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854.0257235520902</v>
      </c>
      <c r="T50" s="22">
        <f t="shared" si="20"/>
        <v>3140.3630182331526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126260.93844607184</v>
      </c>
      <c r="D51" s="5">
        <f t="shared" si="15"/>
        <v>123273.0931080279</v>
      </c>
      <c r="E51" s="5">
        <f t="shared" si="1"/>
        <v>113773.0931080279</v>
      </c>
      <c r="F51" s="5">
        <f t="shared" si="2"/>
        <v>45259.835231117002</v>
      </c>
      <c r="G51" s="5">
        <f t="shared" si="3"/>
        <v>78013.257876910895</v>
      </c>
      <c r="H51" s="22">
        <f t="shared" si="16"/>
        <v>51766.451767748375</v>
      </c>
      <c r="I51" s="5">
        <f t="shared" si="17"/>
        <v>128382.01544693006</v>
      </c>
      <c r="J51" s="26">
        <f t="shared" si="5"/>
        <v>0.25885271216568395</v>
      </c>
      <c r="L51" s="22">
        <f t="shared" si="18"/>
        <v>173220.65067804707</v>
      </c>
      <c r="M51" s="5">
        <f>scrimecost*Meta!O48</f>
        <v>180.90799999999999</v>
      </c>
      <c r="N51" s="5">
        <f>L51-Grade17!L51</f>
        <v>1593.5085013824282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875.37636664092167</v>
      </c>
      <c r="T51" s="22">
        <f t="shared" si="20"/>
        <v>3337.4310365295078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129417.46190722361</v>
      </c>
      <c r="D52" s="5">
        <f t="shared" si="15"/>
        <v>126344.39043572856</v>
      </c>
      <c r="E52" s="5">
        <f t="shared" si="1"/>
        <v>116844.39043572856</v>
      </c>
      <c r="F52" s="5">
        <f t="shared" si="2"/>
        <v>46471.462026894915</v>
      </c>
      <c r="G52" s="5">
        <f t="shared" si="3"/>
        <v>79872.928408833657</v>
      </c>
      <c r="H52" s="22">
        <f t="shared" si="16"/>
        <v>53060.61306194208</v>
      </c>
      <c r="I52" s="5">
        <f t="shared" si="17"/>
        <v>131500.9049181033</v>
      </c>
      <c r="J52" s="26">
        <f t="shared" si="5"/>
        <v>0.25936333069081074</v>
      </c>
      <c r="L52" s="22">
        <f t="shared" si="18"/>
        <v>177551.1669449982</v>
      </c>
      <c r="M52" s="5">
        <f>scrimecost*Meta!O49</f>
        <v>180.90799999999999</v>
      </c>
      <c r="N52" s="5">
        <f>L52-Grade17!L52</f>
        <v>1633.346213916986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897.26077580694312</v>
      </c>
      <c r="T52" s="22">
        <f t="shared" si="20"/>
        <v>3546.8657154983325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132652.89845490418</v>
      </c>
      <c r="D53" s="5">
        <f t="shared" si="15"/>
        <v>129492.47019662175</v>
      </c>
      <c r="E53" s="5">
        <f t="shared" si="1"/>
        <v>119992.47019662175</v>
      </c>
      <c r="F53" s="5">
        <f t="shared" si="2"/>
        <v>47713.379492567285</v>
      </c>
      <c r="G53" s="5">
        <f t="shared" si="3"/>
        <v>81779.09070405447</v>
      </c>
      <c r="H53" s="22">
        <f t="shared" si="16"/>
        <v>54387.128388490622</v>
      </c>
      <c r="I53" s="5">
        <f t="shared" si="17"/>
        <v>134697.76662605585</v>
      </c>
      <c r="J53" s="26">
        <f t="shared" si="5"/>
        <v>0.25986149510556866</v>
      </c>
      <c r="L53" s="22">
        <f t="shared" si="18"/>
        <v>181989.94611862311</v>
      </c>
      <c r="M53" s="5">
        <f>scrimecost*Meta!O50</f>
        <v>180.90799999999999</v>
      </c>
      <c r="N53" s="5">
        <f>L53-Grade17!L53</f>
        <v>1674.1798692648299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919.69229520207239</v>
      </c>
      <c r="T53" s="22">
        <f t="shared" si="20"/>
        <v>3769.443103417274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135969.2209162768</v>
      </c>
      <c r="D54" s="5">
        <f t="shared" si="15"/>
        <v>132719.25195153733</v>
      </c>
      <c r="E54" s="5">
        <f t="shared" si="1"/>
        <v>123219.25195153733</v>
      </c>
      <c r="F54" s="5">
        <f t="shared" si="2"/>
        <v>48986.344894881477</v>
      </c>
      <c r="G54" s="5">
        <f t="shared" si="3"/>
        <v>83732.907056655851</v>
      </c>
      <c r="H54" s="22">
        <f t="shared" si="16"/>
        <v>55746.806598202886</v>
      </c>
      <c r="I54" s="5">
        <f t="shared" si="17"/>
        <v>137974.54987670726</v>
      </c>
      <c r="J54" s="26">
        <f t="shared" si="5"/>
        <v>0.2603475091687471</v>
      </c>
      <c r="L54" s="22">
        <f t="shared" si="18"/>
        <v>186539.69477158872</v>
      </c>
      <c r="M54" s="5">
        <f>scrimecost*Meta!O51</f>
        <v>180.90799999999999</v>
      </c>
      <c r="N54" s="5">
        <f>L54-Grade17!L54</f>
        <v>1716.0343659965147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942.68460258215941</v>
      </c>
      <c r="T54" s="22">
        <f t="shared" si="20"/>
        <v>4005.9879481242074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139368.4514391837</v>
      </c>
      <c r="D55" s="5">
        <f t="shared" si="15"/>
        <v>136026.70325032575</v>
      </c>
      <c r="E55" s="5">
        <f t="shared" si="1"/>
        <v>126526.70325032575</v>
      </c>
      <c r="F55" s="5">
        <f t="shared" si="2"/>
        <v>50291.134432253501</v>
      </c>
      <c r="G55" s="5">
        <f t="shared" si="3"/>
        <v>85735.56881807225</v>
      </c>
      <c r="H55" s="22">
        <f t="shared" si="16"/>
        <v>57140.47676315796</v>
      </c>
      <c r="I55" s="5">
        <f t="shared" si="17"/>
        <v>141333.25270862493</v>
      </c>
      <c r="J55" s="26">
        <f t="shared" si="5"/>
        <v>0.26082166923038452</v>
      </c>
      <c r="L55" s="22">
        <f t="shared" si="18"/>
        <v>191203.18714087844</v>
      </c>
      <c r="M55" s="5">
        <f>scrimecost*Meta!O52</f>
        <v>180.90799999999999</v>
      </c>
      <c r="N55" s="5">
        <f>L55-Grade17!L55</f>
        <v>1758.9352251464152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966.25171764670642</v>
      </c>
      <c r="T55" s="22">
        <f t="shared" si="20"/>
        <v>4257.3767530718414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142852.6627251633</v>
      </c>
      <c r="D56" s="5">
        <f t="shared" si="15"/>
        <v>139416.84083158389</v>
      </c>
      <c r="E56" s="5">
        <f t="shared" si="1"/>
        <v>129916.84083158389</v>
      </c>
      <c r="F56" s="5">
        <f t="shared" si="2"/>
        <v>51628.543708059842</v>
      </c>
      <c r="G56" s="5">
        <f t="shared" si="3"/>
        <v>87788.29712352404</v>
      </c>
      <c r="H56" s="22">
        <f t="shared" si="16"/>
        <v>58568.988682236901</v>
      </c>
      <c r="I56" s="5">
        <f t="shared" si="17"/>
        <v>144775.92311134055</v>
      </c>
      <c r="J56" s="26">
        <f t="shared" si="5"/>
        <v>0.26128426441246988</v>
      </c>
      <c r="L56" s="22">
        <f t="shared" si="18"/>
        <v>195983.26681940036</v>
      </c>
      <c r="M56" s="5">
        <f>scrimecost*Meta!O53</f>
        <v>54.67</v>
      </c>
      <c r="N56" s="5">
        <f>L56-Grade17!L56</f>
        <v>1802.9086057750683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990.40801058787019</v>
      </c>
      <c r="T56" s="22">
        <f t="shared" si="20"/>
        <v>4524.5410251630174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1.4279066817834973E-10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0.98599999999999999</v>
      </c>
      <c r="D3" s="8">
        <f>Grade9!T2</f>
        <v>1.0349847978781193</v>
      </c>
      <c r="F3" s="15">
        <f t="shared" ref="F3:F12" si="0">(D3-1)*100</f>
        <v>3.4984797878119256</v>
      </c>
      <c r="G3" s="15">
        <f>K3*M3+K4*M4+K5*M5+K6*M6</f>
        <v>3.5732513446202514</v>
      </c>
      <c r="H3" s="15"/>
      <c r="I3" s="15"/>
      <c r="K3" s="8">
        <f>1-B3</f>
        <v>1.4000000000000012E-2</v>
      </c>
      <c r="L3" s="8">
        <f>D3</f>
        <v>1.0349847978781193</v>
      </c>
      <c r="M3" s="8">
        <f t="shared" ref="M3:M12" si="1">(L3-1)*100</f>
        <v>3.4984797878119256</v>
      </c>
    </row>
    <row r="4" spans="1:22" x14ac:dyDescent="0.2">
      <c r="A4" s="18">
        <v>10</v>
      </c>
      <c r="B4" s="11">
        <f>Meta!E4</f>
        <v>0.98599999999999999</v>
      </c>
      <c r="D4" s="8">
        <f>Grade10!T2</f>
        <v>1.0355613383298741</v>
      </c>
      <c r="F4" s="15">
        <f t="shared" si="0"/>
        <v>3.556133832987407</v>
      </c>
      <c r="G4" s="15">
        <f>N4*P4+N5*P5+N6*P6</f>
        <v>3.5999038634829459</v>
      </c>
      <c r="H4" s="15"/>
      <c r="I4" s="15"/>
      <c r="K4" s="8">
        <f>B3*(1-B4)</f>
        <v>1.3804000000000012E-2</v>
      </c>
      <c r="L4" s="8">
        <f>(D3*D4)^0.5</f>
        <v>1.0352730279697908</v>
      </c>
      <c r="M4" s="8">
        <f t="shared" si="1"/>
        <v>3.5273027969790816</v>
      </c>
      <c r="N4" s="8">
        <f>1-B4</f>
        <v>1.4000000000000012E-2</v>
      </c>
      <c r="O4" s="8">
        <f>D4</f>
        <v>1.0355613383298741</v>
      </c>
      <c r="P4" s="8">
        <f>(O4-1)*100</f>
        <v>3.556133832987407</v>
      </c>
    </row>
    <row r="5" spans="1:22" x14ac:dyDescent="0.2">
      <c r="A5" s="18">
        <v>11</v>
      </c>
      <c r="B5" s="11">
        <f>Meta!E5</f>
        <v>0.98599999999999999</v>
      </c>
      <c r="D5" s="8">
        <f>Grade11!T2</f>
        <v>1.034818840550215</v>
      </c>
      <c r="F5" s="15">
        <f t="shared" si="0"/>
        <v>3.4818840550215002</v>
      </c>
      <c r="G5" s="15">
        <f>Q5*S5+Q6*S6</f>
        <v>3.622468773333853</v>
      </c>
      <c r="H5" s="15"/>
      <c r="I5" s="15"/>
      <c r="K5" s="8">
        <f>B3*B4*(1-B5)</f>
        <v>1.3610744000000011E-2</v>
      </c>
      <c r="L5" s="8">
        <f>(D3*D4*D5)^(1/3)</f>
        <v>1.0351216100181138</v>
      </c>
      <c r="M5" s="8">
        <f t="shared" si="1"/>
        <v>3.5121610018113758</v>
      </c>
      <c r="N5" s="8">
        <f>B4*(1-B5)</f>
        <v>1.3804000000000012E-2</v>
      </c>
      <c r="O5" s="8">
        <f>(D4*D5)^0.5</f>
        <v>1.0351900228697866</v>
      </c>
      <c r="P5" s="8">
        <f>(O5-1)*100</f>
        <v>3.5190022869786564</v>
      </c>
      <c r="Q5" s="8">
        <f>1-B5</f>
        <v>1.4000000000000012E-2</v>
      </c>
      <c r="R5" s="8">
        <f>D5</f>
        <v>1.034818840550215</v>
      </c>
      <c r="S5" s="8">
        <f>(R5-1)*100</f>
        <v>3.4818840550215002</v>
      </c>
    </row>
    <row r="6" spans="1:22" x14ac:dyDescent="0.2">
      <c r="A6" s="18">
        <v>12</v>
      </c>
      <c r="B6" s="11">
        <f>Meta!E6</f>
        <v>0.98599999999999999</v>
      </c>
      <c r="D6" s="8">
        <f>Grade12!T2</f>
        <v>1.0376724220818434</v>
      </c>
      <c r="F6" s="15">
        <f t="shared" si="0"/>
        <v>3.7672422081843404</v>
      </c>
      <c r="G6" s="15">
        <f>T6*V6</f>
        <v>3.7672422081843404</v>
      </c>
      <c r="H6" s="15"/>
      <c r="I6" s="15"/>
      <c r="K6" s="8">
        <f>B3*B4*B5</f>
        <v>0.95858525599999989</v>
      </c>
      <c r="L6" s="8">
        <f>(D3*D4*D5*D6)^0.25</f>
        <v>1.0357587245792037</v>
      </c>
      <c r="M6" s="8">
        <f t="shared" si="1"/>
        <v>3.5758724579203705</v>
      </c>
      <c r="N6" s="8">
        <f>B4*B5</f>
        <v>0.97219599999999995</v>
      </c>
      <c r="O6" s="8">
        <f>(D4*D5*D6)^(1/3)</f>
        <v>1.0360168287284834</v>
      </c>
      <c r="P6" s="8">
        <f>(O6-1)*100</f>
        <v>3.6016828728483441</v>
      </c>
      <c r="Q6" s="8">
        <f>B5</f>
        <v>0.98599999999999999</v>
      </c>
      <c r="R6" s="8">
        <f>(D5*D6)^0.5</f>
        <v>1.0362446490523687</v>
      </c>
      <c r="S6" s="8">
        <f>(R6-1)*100</f>
        <v>3.6244649052368683</v>
      </c>
      <c r="T6" s="8">
        <v>1</v>
      </c>
      <c r="U6" s="8">
        <f>D6</f>
        <v>1.0376724220818434</v>
      </c>
      <c r="V6" s="8">
        <f>(U6-1)*100</f>
        <v>3.7672422081843404</v>
      </c>
    </row>
    <row r="7" spans="1:22" x14ac:dyDescent="0.2">
      <c r="A7" s="18">
        <v>13</v>
      </c>
      <c r="B7" s="11">
        <f>Meta!E7</f>
        <v>0.90300000000000002</v>
      </c>
      <c r="D7" s="8">
        <f>Grade13!T2</f>
        <v>1.0234534599119325</v>
      </c>
      <c r="F7" s="15">
        <f t="shared" si="0"/>
        <v>2.3453459911932484</v>
      </c>
      <c r="G7" s="15">
        <f>K7*M7+K8*M8+K9*M9+K10*M10</f>
        <v>2.2801717691141645</v>
      </c>
      <c r="H7" s="15"/>
      <c r="I7" s="15"/>
      <c r="K7" s="8">
        <f>1-B7</f>
        <v>9.6999999999999975E-2</v>
      </c>
      <c r="L7" s="8">
        <f>D7</f>
        <v>1.0234534599119325</v>
      </c>
      <c r="M7" s="8">
        <f t="shared" si="1"/>
        <v>2.3453459911932484</v>
      </c>
    </row>
    <row r="8" spans="1:22" x14ac:dyDescent="0.2">
      <c r="A8" s="18">
        <v>14</v>
      </c>
      <c r="B8" s="11">
        <f>Meta!E8</f>
        <v>0.90300000000000002</v>
      </c>
      <c r="D8" s="8">
        <f>Grade14!T2</f>
        <v>1.0230598802990984</v>
      </c>
      <c r="F8" s="15">
        <f t="shared" si="0"/>
        <v>2.3059880299098445</v>
      </c>
      <c r="G8" s="15">
        <f>N8*P8+N9*P9+N10*P10</f>
        <v>2.2468131767730224</v>
      </c>
      <c r="H8" s="15"/>
      <c r="I8" s="15"/>
      <c r="K8" s="8">
        <f>B7*(1-B8)</f>
        <v>8.7590999999999974E-2</v>
      </c>
      <c r="L8" s="8">
        <f>(D7*D8)^0.5</f>
        <v>1.0232566511824879</v>
      </c>
      <c r="M8" s="8">
        <f t="shared" si="1"/>
        <v>2.3256651182487875</v>
      </c>
      <c r="N8" s="8">
        <f>1-B8</f>
        <v>9.6999999999999975E-2</v>
      </c>
      <c r="O8" s="8">
        <f>D8</f>
        <v>1.0230598802990984</v>
      </c>
      <c r="P8" s="8">
        <f>(O8-1)*100</f>
        <v>2.3059880299098445</v>
      </c>
    </row>
    <row r="9" spans="1:22" x14ac:dyDescent="0.2">
      <c r="A9" s="18">
        <v>15</v>
      </c>
      <c r="B9" s="11">
        <f>Meta!E9</f>
        <v>0.90300000000000002</v>
      </c>
      <c r="D9" s="8">
        <f>Grade15!T2</f>
        <v>1.0217118684327764</v>
      </c>
      <c r="F9" s="15">
        <f t="shared" si="0"/>
        <v>2.1711868432776393</v>
      </c>
      <c r="G9" s="15">
        <f>Q9*S9+Q10*S10</f>
        <v>2.2044393629718688</v>
      </c>
      <c r="H9" s="15"/>
      <c r="I9" s="15"/>
      <c r="K9" s="8">
        <f>B7*B8*(1-B9)</f>
        <v>7.909467299999999E-2</v>
      </c>
      <c r="L9" s="8">
        <f>(D7*D8*D9)^(1/3)</f>
        <v>1.0227414642576445</v>
      </c>
      <c r="M9" s="8">
        <f t="shared" si="1"/>
        <v>2.274146425764445</v>
      </c>
      <c r="N9" s="8">
        <f>B8*(1-B9)</f>
        <v>8.7590999999999974E-2</v>
      </c>
      <c r="O9" s="8">
        <f>(D8*D9)^0.5</f>
        <v>1.0223856521973518</v>
      </c>
      <c r="P9" s="8">
        <f>(O9-1)*100</f>
        <v>2.238565219735178</v>
      </c>
      <c r="Q9" s="8">
        <f>1-B9</f>
        <v>9.6999999999999975E-2</v>
      </c>
      <c r="R9" s="8">
        <f>D9</f>
        <v>1.0217118684327764</v>
      </c>
      <c r="S9" s="8">
        <f>(R9-1)*100</f>
        <v>2.1711868432776393</v>
      </c>
    </row>
    <row r="10" spans="1:22" x14ac:dyDescent="0.2">
      <c r="A10" s="18">
        <v>16</v>
      </c>
      <c r="B10" s="11">
        <f>Meta!E10</f>
        <v>0.90300000000000002</v>
      </c>
      <c r="D10" s="8">
        <f>Grade16!T2</f>
        <v>1.0224484910711762</v>
      </c>
      <c r="F10" s="15">
        <f t="shared" si="0"/>
        <v>2.2448491071176191</v>
      </c>
      <c r="G10" s="15">
        <f>T10*V10</f>
        <v>2.2448491071176191</v>
      </c>
      <c r="H10" s="15"/>
      <c r="I10" s="15"/>
      <c r="K10" s="8">
        <f>B7*B8*B9</f>
        <v>0.7363143270000001</v>
      </c>
      <c r="L10" s="8">
        <f>(D7*D8*D9*D10)^0.25</f>
        <v>1.0226682130917701</v>
      </c>
      <c r="M10" s="8">
        <f t="shared" si="1"/>
        <v>2.266821309177014</v>
      </c>
      <c r="N10" s="8">
        <f>B8*B9</f>
        <v>0.81540900000000005</v>
      </c>
      <c r="O10" s="8">
        <f>(D8*D9*D10)^(1/3)</f>
        <v>1.0224065980595007</v>
      </c>
      <c r="P10" s="8">
        <f>(O10-1)*100</f>
        <v>2.2406598059500737</v>
      </c>
      <c r="Q10" s="8">
        <f>B9</f>
        <v>0.90300000000000002</v>
      </c>
      <c r="R10" s="8">
        <f>(D9*D10)^0.5</f>
        <v>1.0220801133906305</v>
      </c>
      <c r="S10" s="8">
        <f>(R10-1)*100</f>
        <v>2.208011339063054</v>
      </c>
      <c r="T10" s="8">
        <v>1</v>
      </c>
      <c r="U10" s="8">
        <f>D10</f>
        <v>1.0224484910711762</v>
      </c>
      <c r="V10" s="8">
        <f>(U10-1)*100</f>
        <v>2.2448491071176191</v>
      </c>
    </row>
    <row r="11" spans="1:22" x14ac:dyDescent="0.2">
      <c r="A11" s="18">
        <v>17</v>
      </c>
      <c r="B11" s="11">
        <f>Meta!E11</f>
        <v>0.70699999999999996</v>
      </c>
      <c r="D11" s="8">
        <f>Grade17!T2</f>
        <v>0.97004024965393754</v>
      </c>
      <c r="F11" s="15">
        <f t="shared" si="0"/>
        <v>-2.9959750346062464</v>
      </c>
      <c r="G11" s="15">
        <f>K11*M11+K12*M12</f>
        <v>-3.1929545927300449</v>
      </c>
      <c r="H11" s="15"/>
      <c r="I11" s="15"/>
      <c r="K11" s="8">
        <f>1-B11</f>
        <v>0.29300000000000004</v>
      </c>
      <c r="L11" s="8">
        <f>D11</f>
        <v>0.97004024965393754</v>
      </c>
      <c r="M11" s="8">
        <f t="shared" si="1"/>
        <v>-2.9959750346062464</v>
      </c>
    </row>
    <row r="12" spans="1:22" x14ac:dyDescent="0.2">
      <c r="A12" s="18">
        <v>18</v>
      </c>
      <c r="B12" s="11">
        <f>Meta!E12</f>
        <v>0.70699999999999996</v>
      </c>
      <c r="D12" s="8">
        <f>Grade18!T2</f>
        <v>0.96447598720610417</v>
      </c>
      <c r="F12" s="15">
        <f t="shared" si="0"/>
        <v>-3.5524012793895832</v>
      </c>
      <c r="G12" s="15">
        <f>N12*P12</f>
        <v>-3.5524012793895832</v>
      </c>
      <c r="H12" s="15"/>
      <c r="I12" s="15"/>
      <c r="K12" s="8">
        <f>B11</f>
        <v>0.70699999999999996</v>
      </c>
      <c r="L12" s="8">
        <f>(D11*D12)^0.5</f>
        <v>0.96725411729009314</v>
      </c>
      <c r="M12" s="8">
        <f t="shared" si="1"/>
        <v>-3.2745882709906859</v>
      </c>
      <c r="N12" s="8">
        <v>1</v>
      </c>
      <c r="O12" s="8">
        <f>D12</f>
        <v>0.96447598720610417</v>
      </c>
      <c r="P12" s="8">
        <f>(O12-1)*100</f>
        <v>-3.5524012793895832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42033</v>
      </c>
      <c r="D2" s="7">
        <f>Meta!C2</f>
        <v>18568</v>
      </c>
      <c r="E2" s="1">
        <f>Meta!D2</f>
        <v>5.7000000000000002E-2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5.7000000000000002E-2</v>
      </c>
      <c r="L2" s="13"/>
      <c r="N2" s="22">
        <f>Meta!T2</f>
        <v>62701</v>
      </c>
      <c r="O2" s="22">
        <f>Meta!U2</f>
        <v>26477</v>
      </c>
      <c r="P2" s="1">
        <f>Meta!V2</f>
        <v>3.7999999999999999E-2</v>
      </c>
      <c r="Q2" s="1">
        <f>Meta!X2</f>
        <v>0.67400000000000004</v>
      </c>
      <c r="R2" s="22">
        <f>Meta!W2</f>
        <v>1290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20927.05816679676</v>
      </c>
      <c r="D5" s="5">
        <f>IF(A5&lt;startage,1,0)*(C5*(1-initialunempprob))+IF(A5=startage,1,0)*(C5*(1-unempprob))+IF(A5&gt;startage,1,0)*(C5*(1-unempprob)+unempprob*300*52)</f>
        <v>19734.215851289344</v>
      </c>
      <c r="E5" s="5">
        <f>IF(D5-9500&gt;0,1,0)*(D5-9500)</f>
        <v>10234.215851289344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3643.221475445971</v>
      </c>
      <c r="G5" s="5">
        <f>D5-F5</f>
        <v>16090.994375843373</v>
      </c>
      <c r="H5" s="22">
        <f t="shared" ref="H5:H36" si="1">benefits*B5/expnorm</f>
        <v>9244.4892356263463</v>
      </c>
      <c r="I5" s="5">
        <f>G5+IF(A5&lt;startage,1,0)*(H5*(1-initialunempprob))+IF(A5&gt;=startage,1,0)*(H5*(1-unempprob))</f>
        <v>24808.547725039018</v>
      </c>
      <c r="J5" s="26">
        <f t="shared" ref="J5:J36" si="2">(F5-(IF(A5&gt;startage,1,0)*(unempprob*300*52)))/(IF(A5&lt;startage,1,0)*((C5+H5)*(1-initialunempprob))+IF(A5&gt;=startage,1,0)*((C5+H5)*(1-unempprob)))</f>
        <v>0.12804903096795361</v>
      </c>
      <c r="L5" s="22">
        <f t="shared" ref="L5:L36" si="3">(sincome+sbenefits)*(1-sunemp)*B5/expnorm</f>
        <v>42712.067467395958</v>
      </c>
      <c r="M5" s="5">
        <f>scrimecost*Meta!O2</f>
        <v>1411.2600000000002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21450.234620966679</v>
      </c>
      <c r="D6" s="5">
        <f t="shared" ref="D6:D36" si="5">IF(A6&lt;startage,1,0)*(C6*(1-initialunempprob))+IF(A6=startage,1,0)*(C6*(1-unempprob))+IF(A6&gt;startage,1,0)*(C6*(1-unempprob)+unempprob*300*52)</f>
        <v>21116.771247571578</v>
      </c>
      <c r="E6" s="5">
        <f t="shared" ref="E6:E56" si="6">IF(D6-9500&gt;0,1,0)*(D6-9500)</f>
        <v>11616.771247571578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4094.6258123321204</v>
      </c>
      <c r="G6" s="5">
        <f t="shared" ref="G6:G56" si="8">D6-F6</f>
        <v>17022.145435239458</v>
      </c>
      <c r="H6" s="22">
        <f t="shared" si="1"/>
        <v>9475.6014665170042</v>
      </c>
      <c r="I6" s="5">
        <f t="shared" ref="I6:I36" si="9">G6+IF(A6&lt;startage,1,0)*(H6*(1-initialunempprob))+IF(A6&gt;=startage,1,0)*(H6*(1-unempprob))</f>
        <v>25957.63761816499</v>
      </c>
      <c r="J6" s="26">
        <f t="shared" si="2"/>
        <v>0.10991389227580475</v>
      </c>
      <c r="L6" s="22">
        <f t="shared" si="3"/>
        <v>43779.869154080858</v>
      </c>
      <c r="M6" s="5">
        <f>scrimecost*Meta!O3</f>
        <v>2394.2400000000002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21986.490486490846</v>
      </c>
      <c r="D7" s="5">
        <f t="shared" si="5"/>
        <v>21622.460528760868</v>
      </c>
      <c r="E7" s="5">
        <f t="shared" si="6"/>
        <v>12122.460528760868</v>
      </c>
      <c r="F7" s="5">
        <f t="shared" si="7"/>
        <v>4259.7333626404234</v>
      </c>
      <c r="G7" s="5">
        <f t="shared" si="8"/>
        <v>17362.727166120443</v>
      </c>
      <c r="H7" s="22">
        <f t="shared" si="1"/>
        <v>9712.4915031799301</v>
      </c>
      <c r="I7" s="5">
        <f t="shared" si="9"/>
        <v>26521.606653619117</v>
      </c>
      <c r="J7" s="26">
        <f t="shared" si="2"/>
        <v>0.11275650926320613</v>
      </c>
      <c r="L7" s="22">
        <f t="shared" si="3"/>
        <v>44874.365882932878</v>
      </c>
      <c r="M7" s="5">
        <f>scrimecost*Meta!O4</f>
        <v>3028.9199999999996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22536.152748653116</v>
      </c>
      <c r="D8" s="5">
        <f t="shared" si="5"/>
        <v>22140.792041979887</v>
      </c>
      <c r="E8" s="5">
        <f t="shared" si="6"/>
        <v>12640.792041979887</v>
      </c>
      <c r="F8" s="5">
        <f t="shared" si="7"/>
        <v>4428.9686017064332</v>
      </c>
      <c r="G8" s="5">
        <f t="shared" si="8"/>
        <v>17711.823440273452</v>
      </c>
      <c r="H8" s="22">
        <f t="shared" si="1"/>
        <v>9955.303790759428</v>
      </c>
      <c r="I8" s="5">
        <f t="shared" si="9"/>
        <v>27099.674914959593</v>
      </c>
      <c r="J8" s="26">
        <f t="shared" si="2"/>
        <v>0.11552979412896355</v>
      </c>
      <c r="L8" s="22">
        <f t="shared" si="3"/>
        <v>45996.225030006201</v>
      </c>
      <c r="M8" s="5">
        <f>scrimecost*Meta!O5</f>
        <v>3498.48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23099.55656736944</v>
      </c>
      <c r="D9" s="5">
        <f t="shared" si="5"/>
        <v>22672.08184302938</v>
      </c>
      <c r="E9" s="5">
        <f t="shared" si="6"/>
        <v>13172.08184302938</v>
      </c>
      <c r="F9" s="5">
        <f t="shared" si="7"/>
        <v>4602.4347217490922</v>
      </c>
      <c r="G9" s="5">
        <f t="shared" si="8"/>
        <v>18069.647121280286</v>
      </c>
      <c r="H9" s="22">
        <f t="shared" si="1"/>
        <v>10204.186385528412</v>
      </c>
      <c r="I9" s="5">
        <f t="shared" si="9"/>
        <v>27692.194882833581</v>
      </c>
      <c r="J9" s="26">
        <f t="shared" si="2"/>
        <v>0.1182354379004342</v>
      </c>
      <c r="L9" s="22">
        <f t="shared" si="3"/>
        <v>47146.130655756351</v>
      </c>
      <c r="M9" s="5">
        <f>scrimecost*Meta!O6</f>
        <v>4251.84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23677.045481553676</v>
      </c>
      <c r="D10" s="5">
        <f t="shared" si="5"/>
        <v>23216.653889105117</v>
      </c>
      <c r="E10" s="5">
        <f t="shared" si="6"/>
        <v>13716.653889105117</v>
      </c>
      <c r="F10" s="5">
        <f t="shared" si="7"/>
        <v>4780.2374947928201</v>
      </c>
      <c r="G10" s="5">
        <f t="shared" si="8"/>
        <v>18436.416394312299</v>
      </c>
      <c r="H10" s="22">
        <f t="shared" si="1"/>
        <v>10459.291045166621</v>
      </c>
      <c r="I10" s="5">
        <f t="shared" si="9"/>
        <v>28299.527849904422</v>
      </c>
      <c r="J10" s="26">
        <f t="shared" si="2"/>
        <v>0.12087509036040561</v>
      </c>
      <c r="L10" s="22">
        <f t="shared" si="3"/>
        <v>48324.783922150258</v>
      </c>
      <c r="M10" s="5">
        <f>scrimecost*Meta!O7</f>
        <v>4544.67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24268.971618592514</v>
      </c>
      <c r="D11" s="5">
        <f t="shared" si="5"/>
        <v>23774.84023633274</v>
      </c>
      <c r="E11" s="5">
        <f t="shared" si="6"/>
        <v>14274.84023633274</v>
      </c>
      <c r="F11" s="5">
        <f t="shared" si="7"/>
        <v>4962.4853371626396</v>
      </c>
      <c r="G11" s="5">
        <f t="shared" si="8"/>
        <v>18812.354899170103</v>
      </c>
      <c r="H11" s="22">
        <f t="shared" si="1"/>
        <v>10720.773321295786</v>
      </c>
      <c r="I11" s="5">
        <f t="shared" si="9"/>
        <v>28922.04414115203</v>
      </c>
      <c r="J11" s="26">
        <f t="shared" si="2"/>
        <v>0.12345036105306061</v>
      </c>
      <c r="L11" s="22">
        <f t="shared" si="3"/>
        <v>49532.903520204003</v>
      </c>
      <c r="M11" s="5">
        <f>scrimecost*Meta!O8</f>
        <v>4352.46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24875.695909057329</v>
      </c>
      <c r="D12" s="5">
        <f t="shared" si="5"/>
        <v>24346.981242241061</v>
      </c>
      <c r="E12" s="5">
        <f t="shared" si="6"/>
        <v>14846.981242241061</v>
      </c>
      <c r="F12" s="5">
        <f t="shared" si="7"/>
        <v>5149.2893755917066</v>
      </c>
      <c r="G12" s="5">
        <f t="shared" si="8"/>
        <v>19197.691866649355</v>
      </c>
      <c r="H12" s="22">
        <f t="shared" si="1"/>
        <v>10988.792654328181</v>
      </c>
      <c r="I12" s="5">
        <f t="shared" si="9"/>
        <v>29560.123339680831</v>
      </c>
      <c r="J12" s="26">
        <f t="shared" si="2"/>
        <v>0.12596282026540703</v>
      </c>
      <c r="L12" s="22">
        <f t="shared" si="3"/>
        <v>50771.226108209106</v>
      </c>
      <c r="M12" s="5">
        <f>scrimecost*Meta!O9</f>
        <v>3952.56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25497.58830678376</v>
      </c>
      <c r="D13" s="5">
        <f t="shared" si="5"/>
        <v>24933.425773297084</v>
      </c>
      <c r="E13" s="5">
        <f t="shared" si="6"/>
        <v>15433.425773297084</v>
      </c>
      <c r="F13" s="5">
        <f t="shared" si="7"/>
        <v>5340.7635149814978</v>
      </c>
      <c r="G13" s="5">
        <f t="shared" si="8"/>
        <v>19592.662258315584</v>
      </c>
      <c r="H13" s="22">
        <f t="shared" si="1"/>
        <v>11263.512470686386</v>
      </c>
      <c r="I13" s="5">
        <f t="shared" si="9"/>
        <v>30214.154518172843</v>
      </c>
      <c r="J13" s="26">
        <f t="shared" si="2"/>
        <v>0.12841399998476929</v>
      </c>
      <c r="L13" s="22">
        <f t="shared" si="3"/>
        <v>52040.50676091433</v>
      </c>
      <c r="M13" s="5">
        <f>scrimecost*Meta!O10</f>
        <v>3622.3199999999997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26135.02801445335</v>
      </c>
      <c r="D14" s="5">
        <f t="shared" si="5"/>
        <v>25534.531417629507</v>
      </c>
      <c r="E14" s="5">
        <f t="shared" si="6"/>
        <v>16034.531417629507</v>
      </c>
      <c r="F14" s="5">
        <f t="shared" si="7"/>
        <v>5537.0245078560338</v>
      </c>
      <c r="G14" s="5">
        <f t="shared" si="8"/>
        <v>19997.506909773474</v>
      </c>
      <c r="H14" s="22">
        <f t="shared" si="1"/>
        <v>11545.100282453544</v>
      </c>
      <c r="I14" s="5">
        <f t="shared" si="9"/>
        <v>30884.536476127167</v>
      </c>
      <c r="J14" s="26">
        <f t="shared" si="2"/>
        <v>0.13080539483292761</v>
      </c>
      <c r="L14" s="22">
        <f t="shared" si="3"/>
        <v>53341.51942993718</v>
      </c>
      <c r="M14" s="5">
        <f>scrimecost*Meta!O11</f>
        <v>3384.96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26788.403714814685</v>
      </c>
      <c r="D15" s="5">
        <f t="shared" si="5"/>
        <v>26150.664703070248</v>
      </c>
      <c r="E15" s="5">
        <f t="shared" si="6"/>
        <v>16650.664703070248</v>
      </c>
      <c r="F15" s="5">
        <f t="shared" si="7"/>
        <v>5738.1920255524365</v>
      </c>
      <c r="G15" s="5">
        <f t="shared" si="8"/>
        <v>20412.472677517813</v>
      </c>
      <c r="H15" s="22">
        <f t="shared" si="1"/>
        <v>11833.727789514884</v>
      </c>
      <c r="I15" s="5">
        <f t="shared" si="9"/>
        <v>31571.677983030349</v>
      </c>
      <c r="J15" s="26">
        <f t="shared" si="2"/>
        <v>0.13313846297747237</v>
      </c>
      <c r="L15" s="22">
        <f t="shared" si="3"/>
        <v>54675.057415685609</v>
      </c>
      <c r="M15" s="5">
        <f>scrimecost*Meta!O12</f>
        <v>3234.03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27458.113807685048</v>
      </c>
      <c r="D16" s="5">
        <f t="shared" si="5"/>
        <v>26782.201320647</v>
      </c>
      <c r="E16" s="5">
        <f t="shared" si="6"/>
        <v>17282.201320647</v>
      </c>
      <c r="F16" s="5">
        <f t="shared" si="7"/>
        <v>5944.3887311912458</v>
      </c>
      <c r="G16" s="5">
        <f t="shared" si="8"/>
        <v>20837.812589455752</v>
      </c>
      <c r="H16" s="22">
        <f t="shared" si="1"/>
        <v>12129.570984252754</v>
      </c>
      <c r="I16" s="5">
        <f t="shared" si="9"/>
        <v>32275.9980276061</v>
      </c>
      <c r="J16" s="26">
        <f t="shared" si="2"/>
        <v>0.1354146270209306</v>
      </c>
      <c r="L16" s="22">
        <f t="shared" si="3"/>
        <v>56041.933851077752</v>
      </c>
      <c r="M16" s="5">
        <f>scrimecost*Meta!O13</f>
        <v>2715.45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28144.566652877173</v>
      </c>
      <c r="D17" s="5">
        <f t="shared" si="5"/>
        <v>27429.526353663172</v>
      </c>
      <c r="E17" s="5">
        <f t="shared" si="6"/>
        <v>17929.526353663172</v>
      </c>
      <c r="F17" s="5">
        <f t="shared" si="7"/>
        <v>6155.7403544710251</v>
      </c>
      <c r="G17" s="5">
        <f t="shared" si="8"/>
        <v>21273.785999192147</v>
      </c>
      <c r="H17" s="22">
        <f t="shared" si="1"/>
        <v>12432.810258859072</v>
      </c>
      <c r="I17" s="5">
        <f t="shared" si="9"/>
        <v>32997.92607329625</v>
      </c>
      <c r="J17" s="26">
        <f t="shared" si="2"/>
        <v>0.13763527486820692</v>
      </c>
      <c r="L17" s="22">
        <f t="shared" si="3"/>
        <v>57442.982197354686</v>
      </c>
      <c r="M17" s="5">
        <f>scrimecost*Meta!O14</f>
        <v>2715.45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28848.1808191991</v>
      </c>
      <c r="D18" s="5">
        <f t="shared" si="5"/>
        <v>28093.03451250475</v>
      </c>
      <c r="E18" s="5">
        <f t="shared" si="6"/>
        <v>18593.03451250475</v>
      </c>
      <c r="F18" s="5">
        <f t="shared" si="7"/>
        <v>6372.3757683328004</v>
      </c>
      <c r="G18" s="5">
        <f t="shared" si="8"/>
        <v>21720.658744171949</v>
      </c>
      <c r="H18" s="22">
        <f t="shared" si="1"/>
        <v>12743.630515330547</v>
      </c>
      <c r="I18" s="5">
        <f t="shared" si="9"/>
        <v>33737.902320128655</v>
      </c>
      <c r="J18" s="26">
        <f t="shared" si="2"/>
        <v>0.13980176057286681</v>
      </c>
      <c r="L18" s="22">
        <f t="shared" si="3"/>
        <v>58879.056752288554</v>
      </c>
      <c r="M18" s="5">
        <f>scrimecost*Meta!O15</f>
        <v>2715.45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29569.385339679076</v>
      </c>
      <c r="D19" s="5">
        <f t="shared" si="5"/>
        <v>28773.130375317367</v>
      </c>
      <c r="E19" s="5">
        <f t="shared" si="6"/>
        <v>19273.130375317367</v>
      </c>
      <c r="F19" s="5">
        <f t="shared" si="7"/>
        <v>6594.4270675411208</v>
      </c>
      <c r="G19" s="5">
        <f t="shared" si="8"/>
        <v>22178.703307776246</v>
      </c>
      <c r="H19" s="22">
        <f t="shared" si="1"/>
        <v>13062.22127821381</v>
      </c>
      <c r="I19" s="5">
        <f t="shared" si="9"/>
        <v>34496.377973131865</v>
      </c>
      <c r="J19" s="26">
        <f t="shared" si="2"/>
        <v>0.14191540516277887</v>
      </c>
      <c r="L19" s="22">
        <f t="shared" si="3"/>
        <v>60351.033171095762</v>
      </c>
      <c r="M19" s="5">
        <f>scrimecost*Meta!O16</f>
        <v>2715.45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30308.619973171055</v>
      </c>
      <c r="D20" s="5">
        <f t="shared" si="5"/>
        <v>29470.228634700303</v>
      </c>
      <c r="E20" s="5">
        <f t="shared" si="6"/>
        <v>19970.228634700303</v>
      </c>
      <c r="F20" s="5">
        <f t="shared" si="7"/>
        <v>6822.0296492296493</v>
      </c>
      <c r="G20" s="5">
        <f t="shared" si="8"/>
        <v>22648.198985470655</v>
      </c>
      <c r="H20" s="22">
        <f t="shared" si="1"/>
        <v>13388.776810169156</v>
      </c>
      <c r="I20" s="5">
        <f t="shared" si="9"/>
        <v>35273.815517460171</v>
      </c>
      <c r="J20" s="26">
        <f t="shared" si="2"/>
        <v>0.14397749744561991</v>
      </c>
      <c r="L20" s="22">
        <f t="shared" si="3"/>
        <v>61859.809000373163</v>
      </c>
      <c r="M20" s="5">
        <f>scrimecost*Meta!O17</f>
        <v>2715.45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31066.33547250033</v>
      </c>
      <c r="D21" s="5">
        <f t="shared" si="5"/>
        <v>30184.754350567811</v>
      </c>
      <c r="E21" s="5">
        <f t="shared" si="6"/>
        <v>20684.754350567811</v>
      </c>
      <c r="F21" s="5">
        <f t="shared" si="7"/>
        <v>7055.3222954603898</v>
      </c>
      <c r="G21" s="5">
        <f t="shared" si="8"/>
        <v>23129.43205510742</v>
      </c>
      <c r="H21" s="22">
        <f t="shared" si="1"/>
        <v>13723.496230423385</v>
      </c>
      <c r="I21" s="5">
        <f t="shared" si="9"/>
        <v>36070.689000396669</v>
      </c>
      <c r="J21" s="26">
        <f t="shared" si="2"/>
        <v>0.1459892947947331</v>
      </c>
      <c r="L21" s="22">
        <f t="shared" si="3"/>
        <v>63406.30422538249</v>
      </c>
      <c r="M21" s="5">
        <f>scrimecost*Meta!O18</f>
        <v>2189.13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31842.993859312835</v>
      </c>
      <c r="D22" s="5">
        <f t="shared" si="5"/>
        <v>30917.143209332004</v>
      </c>
      <c r="E22" s="5">
        <f t="shared" si="6"/>
        <v>21417.143209332004</v>
      </c>
      <c r="F22" s="5">
        <f t="shared" si="7"/>
        <v>7294.4472578468994</v>
      </c>
      <c r="G22" s="5">
        <f t="shared" si="8"/>
        <v>23622.695951485104</v>
      </c>
      <c r="H22" s="22">
        <f t="shared" si="1"/>
        <v>14066.583636183968</v>
      </c>
      <c r="I22" s="5">
        <f t="shared" si="9"/>
        <v>36887.484320406584</v>
      </c>
      <c r="J22" s="26">
        <f t="shared" si="2"/>
        <v>0.14795202391581916</v>
      </c>
      <c r="L22" s="22">
        <f t="shared" si="3"/>
        <v>64991.461831017041</v>
      </c>
      <c r="M22" s="5">
        <f>scrimecost*Meta!O19</f>
        <v>2189.13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32639.06870579566</v>
      </c>
      <c r="D23" s="5">
        <f t="shared" si="5"/>
        <v>31667.841789565307</v>
      </c>
      <c r="E23" s="5">
        <f t="shared" si="6"/>
        <v>22167.841789565307</v>
      </c>
      <c r="F23" s="5">
        <f t="shared" si="7"/>
        <v>7539.5503442930731</v>
      </c>
      <c r="G23" s="5">
        <f t="shared" si="8"/>
        <v>24128.291445272233</v>
      </c>
      <c r="H23" s="22">
        <f t="shared" si="1"/>
        <v>14418.248227088568</v>
      </c>
      <c r="I23" s="5">
        <f t="shared" si="9"/>
        <v>37724.699523416755</v>
      </c>
      <c r="J23" s="26">
        <f t="shared" si="2"/>
        <v>0.14986688159492756</v>
      </c>
      <c r="L23" s="22">
        <f t="shared" si="3"/>
        <v>66616.248376792471</v>
      </c>
      <c r="M23" s="5">
        <f>scrimecost*Meta!O20</f>
        <v>2189.13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33455.045423440548</v>
      </c>
      <c r="D24" s="5">
        <f t="shared" si="5"/>
        <v>32437.307834304436</v>
      </c>
      <c r="E24" s="5">
        <f t="shared" si="6"/>
        <v>22937.307834304436</v>
      </c>
      <c r="F24" s="5">
        <f t="shared" si="7"/>
        <v>7790.7810079003984</v>
      </c>
      <c r="G24" s="5">
        <f t="shared" si="8"/>
        <v>24646.526826404039</v>
      </c>
      <c r="H24" s="22">
        <f t="shared" si="1"/>
        <v>14778.704432765782</v>
      </c>
      <c r="I24" s="5">
        <f t="shared" si="9"/>
        <v>38582.845106502173</v>
      </c>
      <c r="J24" s="26">
        <f t="shared" si="2"/>
        <v>0.15173503542820396</v>
      </c>
      <c r="L24" s="22">
        <f t="shared" si="3"/>
        <v>68281.654586212288</v>
      </c>
      <c r="M24" s="5">
        <f>scrimecost*Meta!O21</f>
        <v>2189.13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34291.421559026559</v>
      </c>
      <c r="D25" s="5">
        <f t="shared" si="5"/>
        <v>33226.010530162042</v>
      </c>
      <c r="E25" s="5">
        <f t="shared" si="6"/>
        <v>23726.010530162042</v>
      </c>
      <c r="F25" s="5">
        <f t="shared" si="7"/>
        <v>8048.2924380979066</v>
      </c>
      <c r="G25" s="5">
        <f t="shared" si="8"/>
        <v>25177.718092064137</v>
      </c>
      <c r="H25" s="22">
        <f t="shared" si="1"/>
        <v>15148.172043584924</v>
      </c>
      <c r="I25" s="5">
        <f t="shared" si="9"/>
        <v>39462.444329164719</v>
      </c>
      <c r="J25" s="26">
        <f t="shared" si="2"/>
        <v>0.15355762453383948</v>
      </c>
      <c r="L25" s="22">
        <f t="shared" si="3"/>
        <v>69988.695950867579</v>
      </c>
      <c r="M25" s="5">
        <f>scrimecost*Meta!O22</f>
        <v>2189.13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35148.707098002218</v>
      </c>
      <c r="D26" s="5">
        <f t="shared" si="5"/>
        <v>34034.43079341609</v>
      </c>
      <c r="E26" s="5">
        <f t="shared" si="6"/>
        <v>24534.43079341609</v>
      </c>
      <c r="F26" s="5">
        <f t="shared" si="7"/>
        <v>8312.2416540503527</v>
      </c>
      <c r="G26" s="5">
        <f t="shared" si="8"/>
        <v>25722.189139365735</v>
      </c>
      <c r="H26" s="22">
        <f t="shared" si="1"/>
        <v>15526.876344674547</v>
      </c>
      <c r="I26" s="5">
        <f t="shared" si="9"/>
        <v>40364.033532393834</v>
      </c>
      <c r="J26" s="26">
        <f t="shared" si="2"/>
        <v>0.1553357602466546</v>
      </c>
      <c r="L26" s="22">
        <f t="shared" si="3"/>
        <v>71738.413349639261</v>
      </c>
      <c r="M26" s="5">
        <f>scrimecost*Meta!O23</f>
        <v>1698.9299999999998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36027.424775452273</v>
      </c>
      <c r="D27" s="5">
        <f t="shared" si="5"/>
        <v>34863.061563251489</v>
      </c>
      <c r="E27" s="5">
        <f t="shared" si="6"/>
        <v>25363.061563251489</v>
      </c>
      <c r="F27" s="5">
        <f t="shared" si="7"/>
        <v>8582.7896004016111</v>
      </c>
      <c r="G27" s="5">
        <f t="shared" si="8"/>
        <v>26280.271962849878</v>
      </c>
      <c r="H27" s="22">
        <f t="shared" si="1"/>
        <v>15915.04825329141</v>
      </c>
      <c r="I27" s="5">
        <f t="shared" si="9"/>
        <v>41288.162465703674</v>
      </c>
      <c r="J27" s="26">
        <f t="shared" si="2"/>
        <v>0.1570705267957426</v>
      </c>
      <c r="L27" s="22">
        <f t="shared" si="3"/>
        <v>73531.87368338024</v>
      </c>
      <c r="M27" s="5">
        <f>scrimecost*Meta!O24</f>
        <v>1698.9299999999998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36928.110394838586</v>
      </c>
      <c r="D28" s="5">
        <f t="shared" si="5"/>
        <v>35712.408102332782</v>
      </c>
      <c r="E28" s="5">
        <f t="shared" si="6"/>
        <v>26212.408102332782</v>
      </c>
      <c r="F28" s="5">
        <f t="shared" si="7"/>
        <v>8860.1012454116535</v>
      </c>
      <c r="G28" s="5">
        <f t="shared" si="8"/>
        <v>26852.306856921128</v>
      </c>
      <c r="H28" s="22">
        <f t="shared" si="1"/>
        <v>16312.924459623695</v>
      </c>
      <c r="I28" s="5">
        <f t="shared" si="9"/>
        <v>42235.39462234627</v>
      </c>
      <c r="J28" s="26">
        <f t="shared" si="2"/>
        <v>0.15876298196558453</v>
      </c>
      <c r="L28" s="22">
        <f t="shared" si="3"/>
        <v>75370.170525464753</v>
      </c>
      <c r="M28" s="5">
        <f>scrimecost*Meta!O25</f>
        <v>1698.9299999999998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37851.31315470954</v>
      </c>
      <c r="D29" s="5">
        <f t="shared" si="5"/>
        <v>36582.988304891092</v>
      </c>
      <c r="E29" s="5">
        <f t="shared" si="6"/>
        <v>27082.988304891092</v>
      </c>
      <c r="F29" s="5">
        <f t="shared" si="7"/>
        <v>9144.3456815469417</v>
      </c>
      <c r="G29" s="5">
        <f t="shared" si="8"/>
        <v>27438.642623344153</v>
      </c>
      <c r="H29" s="22">
        <f t="shared" si="1"/>
        <v>16720.747571114287</v>
      </c>
      <c r="I29" s="5">
        <f t="shared" si="9"/>
        <v>43206.307582904927</v>
      </c>
      <c r="J29" s="26">
        <f t="shared" si="2"/>
        <v>0.16041415774104001</v>
      </c>
      <c r="L29" s="22">
        <f t="shared" si="3"/>
        <v>77254.424788601362</v>
      </c>
      <c r="M29" s="5">
        <f>scrimecost*Meta!O26</f>
        <v>1698.9299999999998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38797.595983577274</v>
      </c>
      <c r="D30" s="5">
        <f t="shared" si="5"/>
        <v>37475.333012513365</v>
      </c>
      <c r="E30" s="5">
        <f t="shared" si="6"/>
        <v>27975.333012513365</v>
      </c>
      <c r="F30" s="5">
        <f t="shared" si="7"/>
        <v>9435.6962285856134</v>
      </c>
      <c r="G30" s="5">
        <f t="shared" si="8"/>
        <v>28039.636783927752</v>
      </c>
      <c r="H30" s="22">
        <f t="shared" si="1"/>
        <v>17138.766260392142</v>
      </c>
      <c r="I30" s="5">
        <f t="shared" si="9"/>
        <v>44201.493367477538</v>
      </c>
      <c r="J30" s="26">
        <f t="shared" si="2"/>
        <v>0.1620250609366064</v>
      </c>
      <c r="L30" s="22">
        <f t="shared" si="3"/>
        <v>79185.785408316384</v>
      </c>
      <c r="M30" s="5">
        <f>scrimecost*Meta!O27</f>
        <v>1698.9299999999998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39767.535883166704</v>
      </c>
      <c r="D31" s="5">
        <f t="shared" si="5"/>
        <v>38389.986337826194</v>
      </c>
      <c r="E31" s="5">
        <f t="shared" si="6"/>
        <v>28889.986337826194</v>
      </c>
      <c r="F31" s="5">
        <f t="shared" si="7"/>
        <v>9734.330539300252</v>
      </c>
      <c r="G31" s="5">
        <f t="shared" si="8"/>
        <v>28655.655798525942</v>
      </c>
      <c r="H31" s="22">
        <f t="shared" si="1"/>
        <v>17567.235416901942</v>
      </c>
      <c r="I31" s="5">
        <f t="shared" si="9"/>
        <v>45221.558796664474</v>
      </c>
      <c r="J31" s="26">
        <f t="shared" si="2"/>
        <v>0.16359667381032963</v>
      </c>
      <c r="L31" s="22">
        <f t="shared" si="3"/>
        <v>81165.430043524291</v>
      </c>
      <c r="M31" s="5">
        <f>scrimecost*Meta!O28</f>
        <v>1486.08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40761.724280245871</v>
      </c>
      <c r="D32" s="5">
        <f t="shared" si="5"/>
        <v>39327.505996271851</v>
      </c>
      <c r="E32" s="5">
        <f t="shared" si="6"/>
        <v>29827.505996271851</v>
      </c>
      <c r="F32" s="5">
        <f t="shared" si="7"/>
        <v>10040.43070778276</v>
      </c>
      <c r="G32" s="5">
        <f t="shared" si="8"/>
        <v>29287.07528848909</v>
      </c>
      <c r="H32" s="22">
        <f t="shared" si="1"/>
        <v>18006.416302324491</v>
      </c>
      <c r="I32" s="5">
        <f t="shared" si="9"/>
        <v>46267.12586158108</v>
      </c>
      <c r="J32" s="26">
        <f t="shared" si="2"/>
        <v>0.16512995466274263</v>
      </c>
      <c r="L32" s="22">
        <f t="shared" si="3"/>
        <v>83194.565794612383</v>
      </c>
      <c r="M32" s="5">
        <f>scrimecost*Meta!O29</f>
        <v>1486.08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41780.767387252017</v>
      </c>
      <c r="D33" s="5">
        <f t="shared" si="5"/>
        <v>40288.46364617865</v>
      </c>
      <c r="E33" s="5">
        <f t="shared" si="6"/>
        <v>30788.46364617865</v>
      </c>
      <c r="F33" s="5">
        <f t="shared" si="7"/>
        <v>10354.183380477329</v>
      </c>
      <c r="G33" s="5">
        <f t="shared" si="8"/>
        <v>29934.280265701324</v>
      </c>
      <c r="H33" s="22">
        <f t="shared" si="1"/>
        <v>18456.5767098826</v>
      </c>
      <c r="I33" s="5">
        <f t="shared" si="9"/>
        <v>47338.832103120614</v>
      </c>
      <c r="J33" s="26">
        <f t="shared" si="2"/>
        <v>0.16662583842119436</v>
      </c>
      <c r="L33" s="22">
        <f t="shared" si="3"/>
        <v>85274.42993947769</v>
      </c>
      <c r="M33" s="5">
        <f>scrimecost*Meta!O30</f>
        <v>1486.08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42825.28657193332</v>
      </c>
      <c r="D34" s="5">
        <f t="shared" si="5"/>
        <v>41273.445237333115</v>
      </c>
      <c r="E34" s="5">
        <f t="shared" si="6"/>
        <v>31773.445237333115</v>
      </c>
      <c r="F34" s="5">
        <f t="shared" si="7"/>
        <v>10675.779869989263</v>
      </c>
      <c r="G34" s="5">
        <f t="shared" si="8"/>
        <v>30597.665367343852</v>
      </c>
      <c r="H34" s="22">
        <f t="shared" si="1"/>
        <v>18917.99112762967</v>
      </c>
      <c r="I34" s="5">
        <f t="shared" si="9"/>
        <v>48437.331000698628</v>
      </c>
      <c r="J34" s="26">
        <f t="shared" si="2"/>
        <v>0.16808523720992768</v>
      </c>
      <c r="L34" s="22">
        <f t="shared" si="3"/>
        <v>87406.290687964647</v>
      </c>
      <c r="M34" s="5">
        <f>scrimecost*Meta!O31</f>
        <v>1486.08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43895.918736231644</v>
      </c>
      <c r="D35" s="5">
        <f t="shared" si="5"/>
        <v>42283.051368266439</v>
      </c>
      <c r="E35" s="5">
        <f t="shared" si="6"/>
        <v>32783.051368266439</v>
      </c>
      <c r="F35" s="5">
        <f t="shared" si="7"/>
        <v>11005.416271738992</v>
      </c>
      <c r="G35" s="5">
        <f t="shared" si="8"/>
        <v>31277.635096527447</v>
      </c>
      <c r="H35" s="22">
        <f t="shared" si="1"/>
        <v>19390.940905820407</v>
      </c>
      <c r="I35" s="5">
        <f t="shared" si="9"/>
        <v>49563.292370716095</v>
      </c>
      <c r="J35" s="26">
        <f t="shared" si="2"/>
        <v>0.16950904090625291</v>
      </c>
      <c r="L35" s="22">
        <f t="shared" si="3"/>
        <v>89591.447955163749</v>
      </c>
      <c r="M35" s="5">
        <f>scrimecost*Meta!O32</f>
        <v>1486.08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44993.316704637444</v>
      </c>
      <c r="D36" s="5">
        <f t="shared" si="5"/>
        <v>43317.897652473104</v>
      </c>
      <c r="E36" s="5">
        <f t="shared" si="6"/>
        <v>33817.897652473104</v>
      </c>
      <c r="F36" s="5">
        <f t="shared" si="7"/>
        <v>11343.293583532468</v>
      </c>
      <c r="G36" s="5">
        <f t="shared" si="8"/>
        <v>31974.604068940636</v>
      </c>
      <c r="H36" s="22">
        <f t="shared" si="1"/>
        <v>19875.714428465923</v>
      </c>
      <c r="I36" s="5">
        <f t="shared" si="9"/>
        <v>50717.402774984002</v>
      </c>
      <c r="J36" s="26">
        <f t="shared" si="2"/>
        <v>0.17089811768315552</v>
      </c>
      <c r="L36" s="22">
        <f t="shared" si="3"/>
        <v>91831.234154042875</v>
      </c>
      <c r="M36" s="5">
        <f>scrimecost*Meta!O33</f>
        <v>1200.99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46118.149622253368</v>
      </c>
      <c r="D37" s="5">
        <f t="shared" ref="D37:D56" si="12">IF(A37&lt;startage,1,0)*(C37*(1-initialunempprob))+IF(A37=startage,1,0)*(C37*(1-unempprob))+IF(A37&gt;startage,1,0)*(C37*(1-unempprob)+unempprob*300*52)</f>
        <v>44378.615093784923</v>
      </c>
      <c r="E37" s="5">
        <f t="shared" si="6"/>
        <v>34878.615093784923</v>
      </c>
      <c r="F37" s="5">
        <f t="shared" si="7"/>
        <v>11727.47933749927</v>
      </c>
      <c r="G37" s="5">
        <f t="shared" si="8"/>
        <v>32651.135756285654</v>
      </c>
      <c r="H37" s="22">
        <f t="shared" ref="H37:H56" si="13">benefits*B37/expnorm</f>
        <v>20372.607289177566</v>
      </c>
      <c r="I37" s="5">
        <f t="shared" ref="I37:I56" si="14">G37+IF(A37&lt;startage,1,0)*(H37*(1-initialunempprob))+IF(A37&gt;=startage,1,0)*(H37*(1-unempprob))</f>
        <v>51862.504429980094</v>
      </c>
      <c r="J37" s="26">
        <f t="shared" ref="J37:J56" si="15">(F37-(IF(A37&gt;startage,1,0)*(unempprob*300*52)))/(IF(A37&lt;startage,1,0)*((C37+H37)*(1-initialunempprob))+IF(A37&gt;=startage,1,0)*((C37+H37)*(1-unempprob)))</f>
        <v>0.1728571588146669</v>
      </c>
      <c r="L37" s="22">
        <f t="shared" ref="L37:L56" si="16">(sincome+sbenefits)*(1-sunemp)*B37/expnorm</f>
        <v>94127.015007893919</v>
      </c>
      <c r="M37" s="5">
        <f>scrimecost*Meta!O34</f>
        <v>1200.99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47271.103362809707</v>
      </c>
      <c r="D38" s="5">
        <f t="shared" si="12"/>
        <v>45465.850471129546</v>
      </c>
      <c r="E38" s="5">
        <f t="shared" si="6"/>
        <v>35965.850471129546</v>
      </c>
      <c r="F38" s="5">
        <f t="shared" si="7"/>
        <v>12191.185225936752</v>
      </c>
      <c r="G38" s="5">
        <f t="shared" si="8"/>
        <v>33274.665245192795</v>
      </c>
      <c r="H38" s="22">
        <f t="shared" si="13"/>
        <v>20881.922471407004</v>
      </c>
      <c r="I38" s="5">
        <f t="shared" si="14"/>
        <v>52966.318135729598</v>
      </c>
      <c r="J38" s="26">
        <f t="shared" si="15"/>
        <v>0.1758562873884417</v>
      </c>
      <c r="L38" s="22">
        <f t="shared" si="16"/>
        <v>96480.190383091263</v>
      </c>
      <c r="M38" s="5">
        <f>scrimecost*Meta!O35</f>
        <v>1200.99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48452.880946879945</v>
      </c>
      <c r="D39" s="5">
        <f t="shared" si="12"/>
        <v>46580.266732907781</v>
      </c>
      <c r="E39" s="5">
        <f t="shared" si="6"/>
        <v>37080.266732907781</v>
      </c>
      <c r="F39" s="5">
        <f t="shared" si="7"/>
        <v>12666.483761585168</v>
      </c>
      <c r="G39" s="5">
        <f t="shared" si="8"/>
        <v>33913.782971322609</v>
      </c>
      <c r="H39" s="22">
        <f t="shared" si="13"/>
        <v>21403.97053319218</v>
      </c>
      <c r="I39" s="5">
        <f t="shared" si="14"/>
        <v>54097.727184122836</v>
      </c>
      <c r="J39" s="26">
        <f t="shared" si="15"/>
        <v>0.1787822664848073</v>
      </c>
      <c r="L39" s="22">
        <f t="shared" si="16"/>
        <v>98892.195142668541</v>
      </c>
      <c r="M39" s="5">
        <f>scrimecost*Meta!O36</f>
        <v>1200.99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49664.202970551938</v>
      </c>
      <c r="D40" s="5">
        <f t="shared" si="12"/>
        <v>47722.543401230469</v>
      </c>
      <c r="E40" s="5">
        <f t="shared" si="6"/>
        <v>38222.543401230469</v>
      </c>
      <c r="F40" s="5">
        <f t="shared" si="7"/>
        <v>13153.664760624795</v>
      </c>
      <c r="G40" s="5">
        <f t="shared" si="8"/>
        <v>34568.878640605675</v>
      </c>
      <c r="H40" s="22">
        <f t="shared" si="13"/>
        <v>21939.069796521977</v>
      </c>
      <c r="I40" s="5">
        <f t="shared" si="14"/>
        <v>55257.421458725898</v>
      </c>
      <c r="J40" s="26">
        <f t="shared" si="15"/>
        <v>0.18163688023735916</v>
      </c>
      <c r="L40" s="22">
        <f t="shared" si="16"/>
        <v>101364.50002123523</v>
      </c>
      <c r="M40" s="5">
        <f>scrimecost*Meta!O37</f>
        <v>1200.99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50905.808044815742</v>
      </c>
      <c r="D41" s="5">
        <f t="shared" si="12"/>
        <v>48893.376986261239</v>
      </c>
      <c r="E41" s="5">
        <f t="shared" si="6"/>
        <v>39393.376986261239</v>
      </c>
      <c r="F41" s="5">
        <f t="shared" si="7"/>
        <v>13653.025284640418</v>
      </c>
      <c r="G41" s="5">
        <f t="shared" si="8"/>
        <v>35240.351701620821</v>
      </c>
      <c r="H41" s="22">
        <f t="shared" si="13"/>
        <v>22487.546541435029</v>
      </c>
      <c r="I41" s="5">
        <f t="shared" si="14"/>
        <v>56446.108090194051</v>
      </c>
      <c r="J41" s="26">
        <f t="shared" si="15"/>
        <v>0.18442186926423904</v>
      </c>
      <c r="L41" s="22">
        <f t="shared" si="16"/>
        <v>103898.61252176612</v>
      </c>
      <c r="M41" s="5">
        <f>scrimecost*Meta!O38</f>
        <v>802.38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52178.453245936122</v>
      </c>
      <c r="D42" s="5">
        <f t="shared" si="12"/>
        <v>50093.481410917761</v>
      </c>
      <c r="E42" s="5">
        <f t="shared" si="6"/>
        <v>40593.481410917761</v>
      </c>
      <c r="F42" s="5">
        <f t="shared" si="7"/>
        <v>14164.869821756423</v>
      </c>
      <c r="G42" s="5">
        <f t="shared" si="8"/>
        <v>35928.611589161337</v>
      </c>
      <c r="H42" s="22">
        <f t="shared" si="13"/>
        <v>23049.735204970904</v>
      </c>
      <c r="I42" s="5">
        <f t="shared" si="14"/>
        <v>57664.511887448898</v>
      </c>
      <c r="J42" s="26">
        <f t="shared" si="15"/>
        <v>0.18713893172948765</v>
      </c>
      <c r="L42" s="22">
        <f t="shared" si="16"/>
        <v>106496.07783481026</v>
      </c>
      <c r="M42" s="5">
        <f>scrimecost*Meta!O39</f>
        <v>802.38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53482.914577084521</v>
      </c>
      <c r="D43" s="5">
        <f t="shared" si="12"/>
        <v>51323.588446190697</v>
      </c>
      <c r="E43" s="5">
        <f t="shared" si="6"/>
        <v>41823.588446190697</v>
      </c>
      <c r="F43" s="5">
        <f t="shared" si="7"/>
        <v>14689.510472300331</v>
      </c>
      <c r="G43" s="5">
        <f t="shared" si="8"/>
        <v>36634.077973890366</v>
      </c>
      <c r="H43" s="22">
        <f t="shared" si="13"/>
        <v>23625.97858509517</v>
      </c>
      <c r="I43" s="5">
        <f t="shared" si="14"/>
        <v>58913.375779635113</v>
      </c>
      <c r="J43" s="26">
        <f t="shared" si="15"/>
        <v>0.18978972437851069</v>
      </c>
      <c r="L43" s="22">
        <f t="shared" si="16"/>
        <v>109158.4797806805</v>
      </c>
      <c r="M43" s="5">
        <f>scrimecost*Meta!O40</f>
        <v>802.38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54819.987441511636</v>
      </c>
      <c r="D44" s="5">
        <f t="shared" si="12"/>
        <v>52584.448157345469</v>
      </c>
      <c r="E44" s="5">
        <f t="shared" si="6"/>
        <v>43084.448157345469</v>
      </c>
      <c r="F44" s="5">
        <f t="shared" si="7"/>
        <v>15227.267139107842</v>
      </c>
      <c r="G44" s="5">
        <f t="shared" si="8"/>
        <v>37357.181018237628</v>
      </c>
      <c r="H44" s="22">
        <f t="shared" si="13"/>
        <v>24216.628049722553</v>
      </c>
      <c r="I44" s="5">
        <f t="shared" si="14"/>
        <v>60193.461269125997</v>
      </c>
      <c r="J44" s="26">
        <f t="shared" si="15"/>
        <v>0.19237586354828931</v>
      </c>
      <c r="L44" s="22">
        <f t="shared" si="16"/>
        <v>111887.44177519751</v>
      </c>
      <c r="M44" s="5">
        <f>scrimecost*Meta!O41</f>
        <v>802.38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56190.487127549422</v>
      </c>
      <c r="D45" s="5">
        <f t="shared" si="12"/>
        <v>53876.829361279102</v>
      </c>
      <c r="E45" s="5">
        <f t="shared" si="6"/>
        <v>44376.829361279102</v>
      </c>
      <c r="F45" s="5">
        <f t="shared" si="7"/>
        <v>15778.467722585538</v>
      </c>
      <c r="G45" s="5">
        <f t="shared" si="8"/>
        <v>38098.361638693561</v>
      </c>
      <c r="H45" s="22">
        <f t="shared" si="13"/>
        <v>24822.043750965611</v>
      </c>
      <c r="I45" s="5">
        <f t="shared" si="14"/>
        <v>61505.548895854132</v>
      </c>
      <c r="J45" s="26">
        <f t="shared" si="15"/>
        <v>0.19489892615295135</v>
      </c>
      <c r="L45" s="22">
        <f t="shared" si="16"/>
        <v>114684.62781957745</v>
      </c>
      <c r="M45" s="5">
        <f>scrimecost*Meta!O42</f>
        <v>802.38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57595.249305738158</v>
      </c>
      <c r="D46" s="5">
        <f t="shared" si="12"/>
        <v>55201.520095311076</v>
      </c>
      <c r="E46" s="5">
        <f t="shared" si="6"/>
        <v>45701.520095311076</v>
      </c>
      <c r="F46" s="5">
        <f t="shared" si="7"/>
        <v>16343.448320650175</v>
      </c>
      <c r="G46" s="5">
        <f t="shared" si="8"/>
        <v>38858.071774660901</v>
      </c>
      <c r="H46" s="22">
        <f t="shared" si="13"/>
        <v>25442.594844739753</v>
      </c>
      <c r="I46" s="5">
        <f t="shared" si="14"/>
        <v>62850.438713250485</v>
      </c>
      <c r="J46" s="26">
        <f t="shared" si="15"/>
        <v>0.19736045064530461</v>
      </c>
      <c r="L46" s="22">
        <f t="shared" si="16"/>
        <v>117551.74351506688</v>
      </c>
      <c r="M46" s="5">
        <f>scrimecost*Meta!O43</f>
        <v>445.04999999999995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59035.130538381607</v>
      </c>
      <c r="D47" s="5">
        <f t="shared" si="12"/>
        <v>56559.328097693848</v>
      </c>
      <c r="E47" s="5">
        <f t="shared" si="6"/>
        <v>47059.328097693848</v>
      </c>
      <c r="F47" s="5">
        <f t="shared" si="7"/>
        <v>16922.553433666428</v>
      </c>
      <c r="G47" s="5">
        <f t="shared" si="8"/>
        <v>39636.77466402742</v>
      </c>
      <c r="H47" s="22">
        <f t="shared" si="13"/>
        <v>26078.659715858244</v>
      </c>
      <c r="I47" s="5">
        <f t="shared" si="14"/>
        <v>64228.950776081743</v>
      </c>
      <c r="J47" s="26">
        <f t="shared" si="15"/>
        <v>0.19976193795491745</v>
      </c>
      <c r="L47" s="22">
        <f t="shared" si="16"/>
        <v>120490.53710294353</v>
      </c>
      <c r="M47" s="5">
        <f>scrimecost*Meta!O44</f>
        <v>445.04999999999995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60511.008801841148</v>
      </c>
      <c r="D48" s="5">
        <f t="shared" si="12"/>
        <v>57951.081300136197</v>
      </c>
      <c r="E48" s="5">
        <f t="shared" si="6"/>
        <v>48451.081300136197</v>
      </c>
      <c r="F48" s="5">
        <f t="shared" si="7"/>
        <v>17516.13617450809</v>
      </c>
      <c r="G48" s="5">
        <f t="shared" si="8"/>
        <v>40434.945125628103</v>
      </c>
      <c r="H48" s="22">
        <f t="shared" si="13"/>
        <v>26730.626208754704</v>
      </c>
      <c r="I48" s="5">
        <f t="shared" si="14"/>
        <v>65641.925640483794</v>
      </c>
      <c r="J48" s="26">
        <f t="shared" si="15"/>
        <v>0.2021048524033203</v>
      </c>
      <c r="L48" s="22">
        <f t="shared" si="16"/>
        <v>123502.80053051714</v>
      </c>
      <c r="M48" s="5">
        <f>scrimecost*Meta!O45</f>
        <v>445.04999999999995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62023.784021887157</v>
      </c>
      <c r="D49" s="5">
        <f t="shared" si="12"/>
        <v>59377.628332639586</v>
      </c>
      <c r="E49" s="5">
        <f t="shared" si="6"/>
        <v>49877.628332639586</v>
      </c>
      <c r="F49" s="5">
        <f t="shared" si="7"/>
        <v>18124.558483870784</v>
      </c>
      <c r="G49" s="5">
        <f t="shared" si="8"/>
        <v>41253.069848768806</v>
      </c>
      <c r="H49" s="22">
        <f t="shared" si="13"/>
        <v>27398.891863973564</v>
      </c>
      <c r="I49" s="5">
        <f t="shared" si="14"/>
        <v>67090.224876495879</v>
      </c>
      <c r="J49" s="26">
        <f t="shared" si="15"/>
        <v>0.20439062259688401</v>
      </c>
      <c r="L49" s="22">
        <f t="shared" si="16"/>
        <v>126590.37054378004</v>
      </c>
      <c r="M49" s="5">
        <f>scrimecost*Meta!O46</f>
        <v>445.04999999999995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63574.378622434342</v>
      </c>
      <c r="D50" s="5">
        <f t="shared" si="12"/>
        <v>60839.83904095558</v>
      </c>
      <c r="E50" s="5">
        <f t="shared" si="6"/>
        <v>51339.83904095558</v>
      </c>
      <c r="F50" s="5">
        <f t="shared" si="7"/>
        <v>18748.191350967554</v>
      </c>
      <c r="G50" s="5">
        <f t="shared" si="8"/>
        <v>42091.647689988022</v>
      </c>
      <c r="H50" s="22">
        <f t="shared" si="13"/>
        <v>28083.864160572906</v>
      </c>
      <c r="I50" s="5">
        <f t="shared" si="14"/>
        <v>68574.731593408273</v>
      </c>
      <c r="J50" s="26">
        <f t="shared" si="15"/>
        <v>0.20662064229792179</v>
      </c>
      <c r="L50" s="22">
        <f t="shared" si="16"/>
        <v>129755.12980737454</v>
      </c>
      <c r="M50" s="5">
        <f>scrimecost*Meta!O47</f>
        <v>445.04999999999995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65163.738087995196</v>
      </c>
      <c r="D51" s="5">
        <f t="shared" si="12"/>
        <v>62338.605016979462</v>
      </c>
      <c r="E51" s="5">
        <f t="shared" si="6"/>
        <v>52838.605016979462</v>
      </c>
      <c r="F51" s="5">
        <f t="shared" si="7"/>
        <v>19387.41503974174</v>
      </c>
      <c r="G51" s="5">
        <f t="shared" si="8"/>
        <v>42951.189977237722</v>
      </c>
      <c r="H51" s="22">
        <f t="shared" si="13"/>
        <v>28785.96076458722</v>
      </c>
      <c r="I51" s="5">
        <f t="shared" si="14"/>
        <v>70096.35097824347</v>
      </c>
      <c r="J51" s="26">
        <f t="shared" si="15"/>
        <v>0.208796271274544</v>
      </c>
      <c r="L51" s="22">
        <f t="shared" si="16"/>
        <v>132999.0080525589</v>
      </c>
      <c r="M51" s="5">
        <f>scrimecost*Meta!O48</f>
        <v>234.78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66792.831540195082</v>
      </c>
      <c r="D52" s="5">
        <f t="shared" si="12"/>
        <v>63874.840142403955</v>
      </c>
      <c r="E52" s="5">
        <f t="shared" si="6"/>
        <v>54374.840142403955</v>
      </c>
      <c r="F52" s="5">
        <f t="shared" si="7"/>
        <v>20042.619320735284</v>
      </c>
      <c r="G52" s="5">
        <f t="shared" si="8"/>
        <v>43832.22082166867</v>
      </c>
      <c r="H52" s="22">
        <f t="shared" si="13"/>
        <v>29505.609783701908</v>
      </c>
      <c r="I52" s="5">
        <f t="shared" si="14"/>
        <v>71656.010847699567</v>
      </c>
      <c r="J52" s="26">
        <f t="shared" si="15"/>
        <v>0.21091883612978521</v>
      </c>
      <c r="L52" s="22">
        <f t="shared" si="16"/>
        <v>136323.9832538729</v>
      </c>
      <c r="M52" s="5">
        <f>scrimecost*Meta!O49</f>
        <v>234.78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68462.652328699958</v>
      </c>
      <c r="D53" s="5">
        <f t="shared" si="12"/>
        <v>65449.481145964055</v>
      </c>
      <c r="E53" s="5">
        <f t="shared" si="6"/>
        <v>55949.481145964055</v>
      </c>
      <c r="F53" s="5">
        <f t="shared" si="7"/>
        <v>20714.20370875367</v>
      </c>
      <c r="G53" s="5">
        <f t="shared" si="8"/>
        <v>44735.277437210389</v>
      </c>
      <c r="H53" s="22">
        <f t="shared" si="13"/>
        <v>30243.250028294453</v>
      </c>
      <c r="I53" s="5">
        <f t="shared" si="14"/>
        <v>73254.662213892065</v>
      </c>
      <c r="J53" s="26">
        <f t="shared" si="15"/>
        <v>0.21298963111050837</v>
      </c>
      <c r="L53" s="22">
        <f t="shared" si="16"/>
        <v>139732.08283521968</v>
      </c>
      <c r="M53" s="5">
        <f>scrimecost*Meta!O50</f>
        <v>234.78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70174.218636917431</v>
      </c>
      <c r="D54" s="5">
        <f t="shared" si="12"/>
        <v>67063.488174613129</v>
      </c>
      <c r="E54" s="5">
        <f t="shared" si="6"/>
        <v>57563.488174613129</v>
      </c>
      <c r="F54" s="5">
        <f t="shared" si="7"/>
        <v>21402.577706472497</v>
      </c>
      <c r="G54" s="5">
        <f t="shared" si="8"/>
        <v>45660.910468140632</v>
      </c>
      <c r="H54" s="22">
        <f t="shared" si="13"/>
        <v>30999.33127900181</v>
      </c>
      <c r="I54" s="5">
        <f t="shared" si="14"/>
        <v>74893.279864239332</v>
      </c>
      <c r="J54" s="26">
        <f t="shared" si="15"/>
        <v>0.21500991889657964</v>
      </c>
      <c r="L54" s="22">
        <f t="shared" si="16"/>
        <v>143225.38490610017</v>
      </c>
      <c r="M54" s="5">
        <f>scrimecost*Meta!O51</f>
        <v>234.78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71928.574102840386</v>
      </c>
      <c r="D55" s="5">
        <f t="shared" si="12"/>
        <v>68717.845378978483</v>
      </c>
      <c r="E55" s="5">
        <f t="shared" si="6"/>
        <v>59217.845378978483</v>
      </c>
      <c r="F55" s="5">
        <f t="shared" si="7"/>
        <v>22108.161054134325</v>
      </c>
      <c r="G55" s="5">
        <f t="shared" si="8"/>
        <v>46609.684324844158</v>
      </c>
      <c r="H55" s="22">
        <f t="shared" si="13"/>
        <v>31774.314560976858</v>
      </c>
      <c r="I55" s="5">
        <f t="shared" si="14"/>
        <v>76572.862955845339</v>
      </c>
      <c r="J55" s="26">
        <f t="shared" si="15"/>
        <v>0.21698093137079569</v>
      </c>
      <c r="L55" s="22">
        <f t="shared" si="16"/>
        <v>146806.01952875266</v>
      </c>
      <c r="M55" s="5">
        <f>scrimecost*Meta!O52</f>
        <v>234.78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73726.788455411399</v>
      </c>
      <c r="D56" s="5">
        <f t="shared" si="12"/>
        <v>70413.561513452936</v>
      </c>
      <c r="E56" s="5">
        <f t="shared" si="6"/>
        <v>60913.561513452936</v>
      </c>
      <c r="F56" s="5">
        <f t="shared" si="7"/>
        <v>22831.383985487679</v>
      </c>
      <c r="G56" s="5">
        <f t="shared" si="8"/>
        <v>47582.177527965257</v>
      </c>
      <c r="H56" s="22">
        <f t="shared" si="13"/>
        <v>32568.672425001281</v>
      </c>
      <c r="I56" s="5">
        <f t="shared" si="14"/>
        <v>78294.435624741469</v>
      </c>
      <c r="J56" s="26">
        <f t="shared" si="15"/>
        <v>0.2189038703700307</v>
      </c>
      <c r="L56" s="22">
        <f t="shared" si="16"/>
        <v>150476.1700169715</v>
      </c>
      <c r="M56" s="5">
        <f>scrimecost*Meta!O53</f>
        <v>70.95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70.95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70.95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70.95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70.95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70.95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70.95</v>
      </c>
      <c r="N62" s="5"/>
    </row>
    <row r="63" spans="1:14" x14ac:dyDescent="0.2">
      <c r="A63" s="5">
        <v>72</v>
      </c>
      <c r="H63" s="21"/>
      <c r="M63" s="5">
        <f>scrimecost*Meta!O60</f>
        <v>70.95</v>
      </c>
      <c r="N63" s="5"/>
    </row>
    <row r="64" spans="1:14" x14ac:dyDescent="0.2">
      <c r="A64" s="5">
        <v>73</v>
      </c>
      <c r="H64" s="21"/>
      <c r="M64" s="5">
        <f>scrimecost*Meta!O61</f>
        <v>70.95</v>
      </c>
      <c r="N64" s="5"/>
    </row>
    <row r="65" spans="1:14" x14ac:dyDescent="0.2">
      <c r="A65" s="5">
        <v>74</v>
      </c>
      <c r="H65" s="21"/>
      <c r="M65" s="5">
        <f>scrimecost*Meta!O62</f>
        <v>70.95</v>
      </c>
      <c r="N65" s="5"/>
    </row>
    <row r="66" spans="1:14" x14ac:dyDescent="0.2">
      <c r="A66" s="5">
        <v>75</v>
      </c>
      <c r="H66" s="21"/>
      <c r="M66" s="5">
        <f>scrimecost*Meta!O63</f>
        <v>70.95</v>
      </c>
      <c r="N66" s="5"/>
    </row>
    <row r="67" spans="1:14" x14ac:dyDescent="0.2">
      <c r="A67" s="5">
        <v>76</v>
      </c>
      <c r="H67" s="21"/>
      <c r="M67" s="5">
        <f>scrimecost*Meta!O64</f>
        <v>70.95</v>
      </c>
      <c r="N67" s="5"/>
    </row>
    <row r="68" spans="1:14" x14ac:dyDescent="0.2">
      <c r="A68" s="5">
        <v>77</v>
      </c>
      <c r="H68" s="21"/>
      <c r="M68" s="5">
        <f>scrimecost*Meta!O65</f>
        <v>70.95</v>
      </c>
      <c r="N68" s="5"/>
    </row>
    <row r="69" spans="1:14" x14ac:dyDescent="0.2">
      <c r="A69" s="5">
        <v>78</v>
      </c>
      <c r="H69" s="21"/>
      <c r="M69" s="5">
        <f>scrimecost*Meta!O66</f>
        <v>70.95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43791</v>
      </c>
      <c r="D2" s="7">
        <f>Meta!C3</f>
        <v>19345</v>
      </c>
      <c r="E2" s="1">
        <f>Meta!D3</f>
        <v>5.3999999999999999E-2</v>
      </c>
      <c r="F2" s="1">
        <f>Meta!F3</f>
        <v>0.61799999999999999</v>
      </c>
      <c r="G2" s="1">
        <f>Meta!I3</f>
        <v>1.978852107996969</v>
      </c>
      <c r="H2" s="1">
        <f>Meta!E3</f>
        <v>0.98599999999999999</v>
      </c>
      <c r="I2" s="13"/>
      <c r="J2" s="1">
        <f>Meta!X2</f>
        <v>0.67400000000000004</v>
      </c>
      <c r="K2" s="1">
        <f>Meta!D2</f>
        <v>5.7000000000000002E-2</v>
      </c>
      <c r="L2" s="29"/>
      <c r="N2" s="22">
        <f>Meta!T3</f>
        <v>65324</v>
      </c>
      <c r="O2" s="22">
        <f>Meta!U3</f>
        <v>27585</v>
      </c>
      <c r="P2" s="1">
        <f>Meta!V3</f>
        <v>3.5999999999999997E-2</v>
      </c>
      <c r="Q2" s="1">
        <f>Meta!X3</f>
        <v>0.69199999999999995</v>
      </c>
      <c r="R2" s="22">
        <f>Meta!W3</f>
        <v>1229</v>
      </c>
      <c r="T2" s="12">
        <f>IRR(S5:S69)+1</f>
        <v>1.0349847978781193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2092.705816679676</v>
      </c>
      <c r="D5" s="5">
        <f>IF(A5&lt;startage,1,0)*(C5*(1-initialunempprob))+IF(A5=startage,1,0)*(C5*(1-unempprob))+IF(A5&gt;startage,1,0)*(C5*(1-unempprob)+unempprob*300*52)</f>
        <v>1973.4215851289343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150.96675126236349</v>
      </c>
      <c r="G5" s="5">
        <f>D5-F5</f>
        <v>1822.4548338665709</v>
      </c>
      <c r="H5" s="22">
        <f>0.1*Grade8!H5</f>
        <v>924.44892356263472</v>
      </c>
      <c r="I5" s="5">
        <f>G5+IF(A5&lt;startage,1,0)*(H5*(1-initialunempprob))+IF(A5&gt;=startage,1,0)*(H5*(1-unempprob))</f>
        <v>2694.2101687861355</v>
      </c>
      <c r="J5" s="26">
        <f t="shared" ref="J5:J36" si="0">(F5-(IF(A5&gt;startage,1,0)*(unempprob*300*52)))/(IF(A5&lt;startage,1,0)*((C5+H5)*(1-initialunempprob))+IF(A5&gt;=startage,1,0)*((C5+H5)*(1-unempprob)))</f>
        <v>5.3060584808831544E-2</v>
      </c>
      <c r="L5" s="22">
        <f>0.1*Grade8!L5</f>
        <v>4271.2067467395964</v>
      </c>
      <c r="M5" s="5"/>
      <c r="N5" s="5">
        <f>L5-Grade8!L5</f>
        <v>-38440.860720656361</v>
      </c>
      <c r="O5" s="5"/>
      <c r="P5" s="22"/>
      <c r="Q5" s="22">
        <f>0.05*feel*Grade8!G5</f>
        <v>225.27392126180726</v>
      </c>
      <c r="R5" s="22">
        <f>hstuition</f>
        <v>11298</v>
      </c>
      <c r="S5" s="22">
        <f t="shared" ref="S5:S36" si="1">IF(A5&lt;startage,1,0)*(N5-Q5-R5)+IF(A5&gt;=startage,1,0)*completionprob*(N5*spart+O5+P5)</f>
        <v>-49964.134641918172</v>
      </c>
      <c r="T5" s="22">
        <f t="shared" ref="T5:T36" si="2">S5/sreturn^(A5-startage+1)</f>
        <v>-49964.134641918172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22129.496096767973</v>
      </c>
      <c r="D6" s="5">
        <f t="shared" ref="D6:D36" si="5">IF(A6&lt;startage,1,0)*(C6*(1-initialunempprob))+IF(A6=startage,1,0)*(C6*(1-unempprob))+IF(A6&gt;startage,1,0)*(C6*(1-unempprob)+unempprob*300*52)</f>
        <v>20934.503307542502</v>
      </c>
      <c r="E6" s="5">
        <f t="shared" ref="E6:E56" si="6">IF(D6-9500&gt;0,1,0)*(D6-9500)</f>
        <v>11434.503307542502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4035.1153299126267</v>
      </c>
      <c r="G6" s="5">
        <f t="shared" ref="G6:G56" si="8">D6-F6</f>
        <v>16899.387977629875</v>
      </c>
      <c r="H6" s="22">
        <f t="shared" ref="H6:H36" si="9">benefits*B6/expnorm</f>
        <v>9775.8695163841076</v>
      </c>
      <c r="I6" s="5">
        <f t="shared" ref="I6:I36" si="10">G6+IF(A6&lt;startage,1,0)*(H6*(1-initialunempprob))+IF(A6&gt;=startage,1,0)*(H6*(1-unempprob))</f>
        <v>26147.360540129241</v>
      </c>
      <c r="J6" s="26">
        <f t="shared" si="0"/>
        <v>0.13369066697135173</v>
      </c>
      <c r="L6" s="22">
        <f t="shared" ref="L6:L36" si="11">(sincome+sbenefits)*(1-sunemp)*B6/expnorm</f>
        <v>45260.722435017458</v>
      </c>
      <c r="M6" s="5">
        <f>scrimecost*Meta!O3</f>
        <v>2281.0240000000003</v>
      </c>
      <c r="N6" s="5">
        <f>L6-Grade8!L6</f>
        <v>1480.8532809366006</v>
      </c>
      <c r="O6" s="5">
        <f>Grade8!M6-M6</f>
        <v>113.21599999999989</v>
      </c>
      <c r="P6" s="22">
        <f t="shared" ref="P6:P37" si="12">(spart-initialspart)*(L6*J6+nptrans)</f>
        <v>226.8888510589675</v>
      </c>
      <c r="S6" s="22">
        <f t="shared" si="1"/>
        <v>1345.7473469665556</v>
      </c>
      <c r="T6" s="22">
        <f t="shared" si="2"/>
        <v>1300.2580808196876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22682.733499187168</v>
      </c>
      <c r="D7" s="5">
        <f t="shared" si="5"/>
        <v>22300.265890231061</v>
      </c>
      <c r="E7" s="5">
        <f t="shared" si="6"/>
        <v>12800.265890231061</v>
      </c>
      <c r="F7" s="5">
        <f t="shared" si="7"/>
        <v>4481.0368131604409</v>
      </c>
      <c r="G7" s="5">
        <f t="shared" si="8"/>
        <v>17819.22907707062</v>
      </c>
      <c r="H7" s="22">
        <f t="shared" si="9"/>
        <v>10020.266254293711</v>
      </c>
      <c r="I7" s="5">
        <f t="shared" si="10"/>
        <v>27298.40095363247</v>
      </c>
      <c r="J7" s="26">
        <f t="shared" si="0"/>
        <v>0.1176142603111817</v>
      </c>
      <c r="L7" s="22">
        <f t="shared" si="11"/>
        <v>46392.240495892889</v>
      </c>
      <c r="M7" s="5">
        <f>scrimecost*Meta!O4</f>
        <v>2885.692</v>
      </c>
      <c r="N7" s="5">
        <f>L7-Grade8!L7</f>
        <v>1517.8746129600113</v>
      </c>
      <c r="O7" s="5">
        <f>Grade8!M7-M7</f>
        <v>143.22799999999961</v>
      </c>
      <c r="P7" s="22">
        <f t="shared" si="12"/>
        <v>216.18700290185089</v>
      </c>
      <c r="S7" s="22">
        <f t="shared" si="1"/>
        <v>1390.0472557791957</v>
      </c>
      <c r="T7" s="22">
        <f t="shared" si="2"/>
        <v>1297.6621072319583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23249.801836666851</v>
      </c>
      <c r="D8" s="5">
        <f t="shared" si="5"/>
        <v>22836.712537486841</v>
      </c>
      <c r="E8" s="5">
        <f t="shared" si="6"/>
        <v>13336.712537486841</v>
      </c>
      <c r="F8" s="5">
        <f t="shared" si="7"/>
        <v>4656.1866434894537</v>
      </c>
      <c r="G8" s="5">
        <f t="shared" si="8"/>
        <v>18180.525893997386</v>
      </c>
      <c r="H8" s="22">
        <f t="shared" si="9"/>
        <v>10270.772910651051</v>
      </c>
      <c r="I8" s="5">
        <f t="shared" si="10"/>
        <v>27896.67706747328</v>
      </c>
      <c r="J8" s="26">
        <f t="shared" si="0"/>
        <v>0.12026902785943734</v>
      </c>
      <c r="L8" s="22">
        <f t="shared" si="11"/>
        <v>47552.046508290208</v>
      </c>
      <c r="M8" s="5">
        <f>scrimecost*Meta!O5</f>
        <v>3333.0480000000002</v>
      </c>
      <c r="N8" s="5">
        <f>L8-Grade8!L8</f>
        <v>1555.8214782840078</v>
      </c>
      <c r="O8" s="5">
        <f>Grade8!M8-M8</f>
        <v>165.43199999999979</v>
      </c>
      <c r="P8" s="22">
        <f t="shared" si="12"/>
        <v>220.9146913130175</v>
      </c>
      <c r="S8" s="22">
        <f t="shared" si="1"/>
        <v>1442.4935021255528</v>
      </c>
      <c r="T8" s="22">
        <f t="shared" si="2"/>
        <v>1301.10382337039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23831.04688258352</v>
      </c>
      <c r="D9" s="5">
        <f t="shared" si="5"/>
        <v>23386.570350924008</v>
      </c>
      <c r="E9" s="5">
        <f t="shared" si="6"/>
        <v>13886.570350924008</v>
      </c>
      <c r="F9" s="5">
        <f t="shared" si="7"/>
        <v>4835.7152195766885</v>
      </c>
      <c r="G9" s="5">
        <f t="shared" si="8"/>
        <v>18550.855131347322</v>
      </c>
      <c r="H9" s="22">
        <f t="shared" si="9"/>
        <v>10527.542233417327</v>
      </c>
      <c r="I9" s="5">
        <f t="shared" si="10"/>
        <v>28509.91008416011</v>
      </c>
      <c r="J9" s="26">
        <f t="shared" si="0"/>
        <v>0.12285904497968664</v>
      </c>
      <c r="L9" s="22">
        <f t="shared" si="11"/>
        <v>48740.847670997457</v>
      </c>
      <c r="M9" s="5">
        <f>scrimecost*Meta!O6</f>
        <v>4050.7839999999997</v>
      </c>
      <c r="N9" s="5">
        <f>L9-Grade8!L9</f>
        <v>1594.7170152411054</v>
      </c>
      <c r="O9" s="5">
        <f>Grade8!M9-M9</f>
        <v>201.05600000000049</v>
      </c>
      <c r="P9" s="22">
        <f t="shared" si="12"/>
        <v>225.76057193446317</v>
      </c>
      <c r="S9" s="22">
        <f t="shared" si="1"/>
        <v>1508.9356960305702</v>
      </c>
      <c r="T9" s="22">
        <f t="shared" si="2"/>
        <v>1315.0275434116579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24426.823054648106</v>
      </c>
      <c r="D10" s="5">
        <f t="shared" si="5"/>
        <v>23950.174609697107</v>
      </c>
      <c r="E10" s="5">
        <f t="shared" si="6"/>
        <v>14450.174609697107</v>
      </c>
      <c r="F10" s="5">
        <f t="shared" si="7"/>
        <v>5019.7320100661054</v>
      </c>
      <c r="G10" s="5">
        <f t="shared" si="8"/>
        <v>18930.442599631002</v>
      </c>
      <c r="H10" s="22">
        <f t="shared" si="9"/>
        <v>10790.730789252761</v>
      </c>
      <c r="I10" s="5">
        <f t="shared" si="10"/>
        <v>29138.473926264112</v>
      </c>
      <c r="J10" s="26">
        <f t="shared" si="0"/>
        <v>0.12538589095066163</v>
      </c>
      <c r="L10" s="22">
        <f t="shared" si="11"/>
        <v>49959.368862772397</v>
      </c>
      <c r="M10" s="5">
        <f>scrimecost*Meta!O7</f>
        <v>4329.7669999999998</v>
      </c>
      <c r="N10" s="5">
        <f>L10-Grade8!L10</f>
        <v>1634.5849406221387</v>
      </c>
      <c r="O10" s="5">
        <f>Grade8!M10-M10</f>
        <v>214.90300000000025</v>
      </c>
      <c r="P10" s="22">
        <f t="shared" si="12"/>
        <v>230.72759957144504</v>
      </c>
      <c r="S10" s="22">
        <f t="shared" si="1"/>
        <v>1554.6886911832178</v>
      </c>
      <c r="T10" s="22">
        <f t="shared" si="2"/>
        <v>1309.102298708149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25037.493631014306</v>
      </c>
      <c r="D11" s="5">
        <f t="shared" si="5"/>
        <v>24527.868974939534</v>
      </c>
      <c r="E11" s="5">
        <f t="shared" si="6"/>
        <v>15027.868974939534</v>
      </c>
      <c r="F11" s="5">
        <f t="shared" si="7"/>
        <v>5208.3492203177575</v>
      </c>
      <c r="G11" s="5">
        <f t="shared" si="8"/>
        <v>19319.519754621775</v>
      </c>
      <c r="H11" s="22">
        <f t="shared" si="9"/>
        <v>11060.499058984078</v>
      </c>
      <c r="I11" s="5">
        <f t="shared" si="10"/>
        <v>29782.751864420712</v>
      </c>
      <c r="J11" s="26">
        <f t="shared" si="0"/>
        <v>0.12785110653210063</v>
      </c>
      <c r="L11" s="22">
        <f t="shared" si="11"/>
        <v>51208.353084341703</v>
      </c>
      <c r="M11" s="5">
        <f>scrimecost*Meta!O8</f>
        <v>4146.6459999999997</v>
      </c>
      <c r="N11" s="5">
        <f>L11-Grade8!L11</f>
        <v>1675.4495641376998</v>
      </c>
      <c r="O11" s="5">
        <f>Grade8!M11-M11</f>
        <v>205.81400000000031</v>
      </c>
      <c r="P11" s="22">
        <f t="shared" si="12"/>
        <v>235.81880289935148</v>
      </c>
      <c r="S11" s="22">
        <f t="shared" si="1"/>
        <v>1578.6292866646831</v>
      </c>
      <c r="T11" s="22">
        <f t="shared" si="2"/>
        <v>1284.3291233374998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25663.430971789661</v>
      </c>
      <c r="D12" s="5">
        <f t="shared" si="5"/>
        <v>25120.00569931302</v>
      </c>
      <c r="E12" s="5">
        <f t="shared" si="6"/>
        <v>15620.00569931302</v>
      </c>
      <c r="F12" s="5">
        <f t="shared" si="7"/>
        <v>5401.6818608257008</v>
      </c>
      <c r="G12" s="5">
        <f t="shared" si="8"/>
        <v>19718.323838487318</v>
      </c>
      <c r="H12" s="22">
        <f t="shared" si="9"/>
        <v>11337.01153545868</v>
      </c>
      <c r="I12" s="5">
        <f t="shared" si="10"/>
        <v>30443.136751031227</v>
      </c>
      <c r="J12" s="26">
        <f t="shared" si="0"/>
        <v>0.13025619490423621</v>
      </c>
      <c r="L12" s="22">
        <f t="shared" si="11"/>
        <v>52488.561911450241</v>
      </c>
      <c r="M12" s="5">
        <f>scrimecost*Meta!O9</f>
        <v>3765.6559999999999</v>
      </c>
      <c r="N12" s="5">
        <f>L12-Grade8!L12</f>
        <v>1717.3358032411343</v>
      </c>
      <c r="O12" s="5">
        <f>Grade8!M12-M12</f>
        <v>186.904</v>
      </c>
      <c r="P12" s="22">
        <f t="shared" si="12"/>
        <v>241.0372863104555</v>
      </c>
      <c r="S12" s="22">
        <f t="shared" si="1"/>
        <v>1593.7089348831739</v>
      </c>
      <c r="T12" s="22">
        <f t="shared" si="2"/>
        <v>1252.7696162193765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26305.016746084402</v>
      </c>
      <c r="D13" s="5">
        <f t="shared" si="5"/>
        <v>25726.945841795845</v>
      </c>
      <c r="E13" s="5">
        <f t="shared" si="6"/>
        <v>16226.945841795845</v>
      </c>
      <c r="F13" s="5">
        <f t="shared" si="7"/>
        <v>5599.8478173463436</v>
      </c>
      <c r="G13" s="5">
        <f t="shared" si="8"/>
        <v>20127.0980244495</v>
      </c>
      <c r="H13" s="22">
        <f t="shared" si="9"/>
        <v>11620.436823845146</v>
      </c>
      <c r="I13" s="5">
        <f t="shared" si="10"/>
        <v>31120.031259807009</v>
      </c>
      <c r="J13" s="26">
        <f t="shared" si="0"/>
        <v>0.13260262258436853</v>
      </c>
      <c r="L13" s="22">
        <f t="shared" si="11"/>
        <v>53800.775959236496</v>
      </c>
      <c r="M13" s="5">
        <f>scrimecost*Meta!O10</f>
        <v>3451.0319999999997</v>
      </c>
      <c r="N13" s="5">
        <f>L13-Grade8!L13</f>
        <v>1760.2691983221666</v>
      </c>
      <c r="O13" s="5">
        <f>Grade8!M13-M13</f>
        <v>171.28800000000001</v>
      </c>
      <c r="P13" s="22">
        <f t="shared" si="12"/>
        <v>246.38623180683717</v>
      </c>
      <c r="S13" s="22">
        <f t="shared" si="1"/>
        <v>1612.8795898071355</v>
      </c>
      <c r="T13" s="22">
        <f t="shared" si="2"/>
        <v>1224.9833327234255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26962.642164736513</v>
      </c>
      <c r="D14" s="5">
        <f t="shared" si="5"/>
        <v>26349.059487840743</v>
      </c>
      <c r="E14" s="5">
        <f t="shared" si="6"/>
        <v>16849.059487840743</v>
      </c>
      <c r="F14" s="5">
        <f t="shared" si="7"/>
        <v>5802.9679227800025</v>
      </c>
      <c r="G14" s="5">
        <f t="shared" si="8"/>
        <v>20546.091565060742</v>
      </c>
      <c r="H14" s="22">
        <f t="shared" si="9"/>
        <v>11910.947744441273</v>
      </c>
      <c r="I14" s="5">
        <f t="shared" si="10"/>
        <v>31813.848131302184</v>
      </c>
      <c r="J14" s="26">
        <f t="shared" si="0"/>
        <v>0.13489182032108296</v>
      </c>
      <c r="L14" s="22">
        <f t="shared" si="11"/>
        <v>55145.795358217401</v>
      </c>
      <c r="M14" s="5">
        <f>scrimecost*Meta!O11</f>
        <v>3224.8960000000002</v>
      </c>
      <c r="N14" s="5">
        <f>L14-Grade8!L14</f>
        <v>1804.2759282802217</v>
      </c>
      <c r="O14" s="5">
        <f>Grade8!M14-M14</f>
        <v>160.06399999999985</v>
      </c>
      <c r="P14" s="22">
        <f t="shared" si="12"/>
        <v>251.86890094062835</v>
      </c>
      <c r="S14" s="22">
        <f t="shared" si="1"/>
        <v>1637.2449575041942</v>
      </c>
      <c r="T14" s="22">
        <f t="shared" si="2"/>
        <v>1201.4561483799148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27636.708218854921</v>
      </c>
      <c r="D15" s="5">
        <f t="shared" si="5"/>
        <v>26986.725975036756</v>
      </c>
      <c r="E15" s="5">
        <f t="shared" si="6"/>
        <v>17486.725975036756</v>
      </c>
      <c r="F15" s="5">
        <f t="shared" si="7"/>
        <v>6011.1660308495011</v>
      </c>
      <c r="G15" s="5">
        <f t="shared" si="8"/>
        <v>20975.559944187255</v>
      </c>
      <c r="H15" s="22">
        <f t="shared" si="9"/>
        <v>12208.721438052304</v>
      </c>
      <c r="I15" s="5">
        <f t="shared" si="10"/>
        <v>32525.010424584732</v>
      </c>
      <c r="J15" s="26">
        <f t="shared" si="0"/>
        <v>0.13712518396665799</v>
      </c>
      <c r="L15" s="22">
        <f t="shared" si="11"/>
        <v>56524.44024217283</v>
      </c>
      <c r="M15" s="5">
        <f>scrimecost*Meta!O12</f>
        <v>3081.1030000000001</v>
      </c>
      <c r="N15" s="5">
        <f>L15-Grade8!L15</f>
        <v>1849.3828264872209</v>
      </c>
      <c r="O15" s="5">
        <f>Grade8!M15-M15</f>
        <v>152.92700000000013</v>
      </c>
      <c r="P15" s="22">
        <f t="shared" si="12"/>
        <v>257.48863680276429</v>
      </c>
      <c r="S15" s="22">
        <f t="shared" si="1"/>
        <v>1666.5259129936744</v>
      </c>
      <c r="T15" s="22">
        <f t="shared" si="2"/>
        <v>1181.6051164228511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28327.625924326294</v>
      </c>
      <c r="D16" s="5">
        <f t="shared" si="5"/>
        <v>27640.334124412675</v>
      </c>
      <c r="E16" s="5">
        <f t="shared" si="6"/>
        <v>18140.334124412675</v>
      </c>
      <c r="F16" s="5">
        <f t="shared" si="7"/>
        <v>6224.5690916207386</v>
      </c>
      <c r="G16" s="5">
        <f t="shared" si="8"/>
        <v>21415.765032791936</v>
      </c>
      <c r="H16" s="22">
        <f t="shared" si="9"/>
        <v>12513.939474003611</v>
      </c>
      <c r="I16" s="5">
        <f t="shared" si="10"/>
        <v>33253.951775199355</v>
      </c>
      <c r="J16" s="26">
        <f t="shared" si="0"/>
        <v>0.13930407532819467</v>
      </c>
      <c r="L16" s="22">
        <f t="shared" si="11"/>
        <v>57937.551248227152</v>
      </c>
      <c r="M16" s="5">
        <f>scrimecost*Meta!O13</f>
        <v>2587.0450000000001</v>
      </c>
      <c r="N16" s="5">
        <f>L16-Grade8!L16</f>
        <v>1895.617397149399</v>
      </c>
      <c r="O16" s="5">
        <f>Grade8!M16-M16</f>
        <v>128.40499999999975</v>
      </c>
      <c r="P16" s="22">
        <f t="shared" si="12"/>
        <v>263.24886606145373</v>
      </c>
      <c r="S16" s="22">
        <f t="shared" si="1"/>
        <v>1679.5732094203938</v>
      </c>
      <c r="T16" s="22">
        <f t="shared" si="2"/>
        <v>1150.6023580689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29035.816572434451</v>
      </c>
      <c r="D17" s="5">
        <f t="shared" si="5"/>
        <v>28310.282477522989</v>
      </c>
      <c r="E17" s="5">
        <f t="shared" si="6"/>
        <v>18810.282477522989</v>
      </c>
      <c r="F17" s="5">
        <f t="shared" si="7"/>
        <v>6443.3072289112561</v>
      </c>
      <c r="G17" s="5">
        <f t="shared" si="8"/>
        <v>21866.975248611732</v>
      </c>
      <c r="H17" s="22">
        <f t="shared" si="9"/>
        <v>12826.7879608537</v>
      </c>
      <c r="I17" s="5">
        <f t="shared" si="10"/>
        <v>34001.116659579333</v>
      </c>
      <c r="J17" s="26">
        <f t="shared" si="0"/>
        <v>0.14142982299798651</v>
      </c>
      <c r="L17" s="22">
        <f t="shared" si="11"/>
        <v>59385.990029432825</v>
      </c>
      <c r="M17" s="5">
        <f>scrimecost*Meta!O14</f>
        <v>2587.0450000000001</v>
      </c>
      <c r="N17" s="5">
        <f>L17-Grade8!L17</f>
        <v>1943.0078320781395</v>
      </c>
      <c r="O17" s="5">
        <f>Grade8!M17-M17</f>
        <v>128.40499999999975</v>
      </c>
      <c r="P17" s="22">
        <f t="shared" si="12"/>
        <v>269.15310105161035</v>
      </c>
      <c r="S17" s="22">
        <f t="shared" si="1"/>
        <v>1717.7298475577868</v>
      </c>
      <c r="T17" s="22">
        <f t="shared" si="2"/>
        <v>1136.9653054072605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29761.711986745308</v>
      </c>
      <c r="D18" s="5">
        <f t="shared" si="5"/>
        <v>28996.979539461059</v>
      </c>
      <c r="E18" s="5">
        <f t="shared" si="6"/>
        <v>19496.979539461059</v>
      </c>
      <c r="F18" s="5">
        <f t="shared" si="7"/>
        <v>6667.5138196340358</v>
      </c>
      <c r="G18" s="5">
        <f t="shared" si="8"/>
        <v>22329.465719827022</v>
      </c>
      <c r="H18" s="22">
        <f t="shared" si="9"/>
        <v>13147.457659875043</v>
      </c>
      <c r="I18" s="5">
        <f t="shared" si="10"/>
        <v>34766.960666068815</v>
      </c>
      <c r="J18" s="26">
        <f t="shared" si="0"/>
        <v>0.14350372316363705</v>
      </c>
      <c r="L18" s="22">
        <f t="shared" si="11"/>
        <v>60870.639780168647</v>
      </c>
      <c r="M18" s="5">
        <f>scrimecost*Meta!O15</f>
        <v>2587.0450000000001</v>
      </c>
      <c r="N18" s="5">
        <f>L18-Grade8!L18</f>
        <v>1991.5830278800931</v>
      </c>
      <c r="O18" s="5">
        <f>Grade8!M18-M18</f>
        <v>128.40499999999975</v>
      </c>
      <c r="P18" s="22">
        <f t="shared" si="12"/>
        <v>275.20494191652085</v>
      </c>
      <c r="S18" s="22">
        <f t="shared" si="1"/>
        <v>1756.8404016486113</v>
      </c>
      <c r="T18" s="22">
        <f t="shared" si="2"/>
        <v>1123.5455648302939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30505.754786413941</v>
      </c>
      <c r="D19" s="5">
        <f t="shared" si="5"/>
        <v>29700.844027947587</v>
      </c>
      <c r="E19" s="5">
        <f t="shared" si="6"/>
        <v>20200.844027947587</v>
      </c>
      <c r="F19" s="5">
        <f t="shared" si="7"/>
        <v>6897.3255751248871</v>
      </c>
      <c r="G19" s="5">
        <f t="shared" si="8"/>
        <v>22803.5184528227</v>
      </c>
      <c r="H19" s="22">
        <f t="shared" si="9"/>
        <v>13476.144101371918</v>
      </c>
      <c r="I19" s="5">
        <f t="shared" si="10"/>
        <v>35551.950772720535</v>
      </c>
      <c r="J19" s="26">
        <f t="shared" si="0"/>
        <v>0.1455270403984181</v>
      </c>
      <c r="L19" s="22">
        <f t="shared" si="11"/>
        <v>62392.405774672858</v>
      </c>
      <c r="M19" s="5">
        <f>scrimecost*Meta!O16</f>
        <v>2587.0450000000001</v>
      </c>
      <c r="N19" s="5">
        <f>L19-Grade8!L19</f>
        <v>2041.372603577096</v>
      </c>
      <c r="O19" s="5">
        <f>Grade8!M19-M19</f>
        <v>128.40499999999975</v>
      </c>
      <c r="P19" s="22">
        <f t="shared" si="12"/>
        <v>281.40807880305414</v>
      </c>
      <c r="S19" s="22">
        <f t="shared" si="1"/>
        <v>1796.9287195917066</v>
      </c>
      <c r="T19" s="22">
        <f t="shared" si="2"/>
        <v>1110.3381412735027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31268.398656074285</v>
      </c>
      <c r="D20" s="5">
        <f t="shared" si="5"/>
        <v>30422.305128646272</v>
      </c>
      <c r="E20" s="5">
        <f t="shared" si="6"/>
        <v>20922.305128646272</v>
      </c>
      <c r="F20" s="5">
        <f t="shared" si="7"/>
        <v>7132.8826245030077</v>
      </c>
      <c r="G20" s="5">
        <f t="shared" si="8"/>
        <v>23289.422504143266</v>
      </c>
      <c r="H20" s="22">
        <f t="shared" si="9"/>
        <v>13813.047703906215</v>
      </c>
      <c r="I20" s="5">
        <f t="shared" si="10"/>
        <v>36356.565632038546</v>
      </c>
      <c r="J20" s="26">
        <f t="shared" si="0"/>
        <v>0.14750100843235084</v>
      </c>
      <c r="L20" s="22">
        <f t="shared" si="11"/>
        <v>63952.215919039671</v>
      </c>
      <c r="M20" s="5">
        <f>scrimecost*Meta!O17</f>
        <v>2587.0450000000001</v>
      </c>
      <c r="N20" s="5">
        <f>L20-Grade8!L20</f>
        <v>2092.4069186665074</v>
      </c>
      <c r="O20" s="5">
        <f>Grade8!M20-M20</f>
        <v>128.40499999999975</v>
      </c>
      <c r="P20" s="22">
        <f t="shared" si="12"/>
        <v>287.76629411175071</v>
      </c>
      <c r="S20" s="22">
        <f t="shared" si="1"/>
        <v>1838.0192454833677</v>
      </c>
      <c r="T20" s="22">
        <f t="shared" si="2"/>
        <v>1097.3381858400951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32050.108622476149</v>
      </c>
      <c r="D21" s="5">
        <f t="shared" si="5"/>
        <v>31161.802756862438</v>
      </c>
      <c r="E21" s="5">
        <f t="shared" si="6"/>
        <v>21661.802756862438</v>
      </c>
      <c r="F21" s="5">
        <f t="shared" si="7"/>
        <v>7374.3286001155866</v>
      </c>
      <c r="G21" s="5">
        <f t="shared" si="8"/>
        <v>23787.474156746852</v>
      </c>
      <c r="H21" s="22">
        <f t="shared" si="9"/>
        <v>14158.373896503872</v>
      </c>
      <c r="I21" s="5">
        <f t="shared" si="10"/>
        <v>37181.295862839514</v>
      </c>
      <c r="J21" s="26">
        <f t="shared" si="0"/>
        <v>0.14942683090448042</v>
      </c>
      <c r="L21" s="22">
        <f t="shared" si="11"/>
        <v>65551.021317015679</v>
      </c>
      <c r="M21" s="5">
        <f>scrimecost*Meta!O18</f>
        <v>2085.6130000000003</v>
      </c>
      <c r="N21" s="5">
        <f>L21-Grade8!L21</f>
        <v>2144.7170916331888</v>
      </c>
      <c r="O21" s="5">
        <f>Grade8!M21-M21</f>
        <v>103.51699999999983</v>
      </c>
      <c r="P21" s="22">
        <f t="shared" si="12"/>
        <v>294.28346480316492</v>
      </c>
      <c r="S21" s="22">
        <f t="shared" si="1"/>
        <v>1855.5974665223446</v>
      </c>
      <c r="T21" s="22">
        <f t="shared" si="2"/>
        <v>1070.3855508580459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32851.361338038048</v>
      </c>
      <c r="D22" s="5">
        <f t="shared" si="5"/>
        <v>31919.787825783995</v>
      </c>
      <c r="E22" s="5">
        <f t="shared" si="6"/>
        <v>22419.787825783995</v>
      </c>
      <c r="F22" s="5">
        <f t="shared" si="7"/>
        <v>7621.8107251184738</v>
      </c>
      <c r="G22" s="5">
        <f t="shared" si="8"/>
        <v>24297.977100665521</v>
      </c>
      <c r="H22" s="22">
        <f t="shared" si="9"/>
        <v>14512.333243916468</v>
      </c>
      <c r="I22" s="5">
        <f t="shared" si="10"/>
        <v>38026.644349410497</v>
      </c>
      <c r="J22" s="26">
        <f t="shared" si="0"/>
        <v>0.15130568209680184</v>
      </c>
      <c r="L22" s="22">
        <f t="shared" si="11"/>
        <v>67189.796849941064</v>
      </c>
      <c r="M22" s="5">
        <f>scrimecost*Meta!O19</f>
        <v>2085.6130000000003</v>
      </c>
      <c r="N22" s="5">
        <f>L22-Grade8!L22</f>
        <v>2198.3350189240227</v>
      </c>
      <c r="O22" s="5">
        <f>Grade8!M22-M22</f>
        <v>103.51699999999983</v>
      </c>
      <c r="P22" s="22">
        <f t="shared" si="12"/>
        <v>300.96356476186423</v>
      </c>
      <c r="S22" s="22">
        <f t="shared" si="1"/>
        <v>1898.7682002872857</v>
      </c>
      <c r="T22" s="22">
        <f t="shared" si="2"/>
        <v>1058.2650316959143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33672.645371488994</v>
      </c>
      <c r="D23" s="5">
        <f t="shared" si="5"/>
        <v>32696.722521428586</v>
      </c>
      <c r="E23" s="5">
        <f t="shared" si="6"/>
        <v>23196.722521428586</v>
      </c>
      <c r="F23" s="5">
        <f t="shared" si="7"/>
        <v>7875.4799032464334</v>
      </c>
      <c r="G23" s="5">
        <f t="shared" si="8"/>
        <v>24821.242618182154</v>
      </c>
      <c r="H23" s="22">
        <f t="shared" si="9"/>
        <v>14875.141575014377</v>
      </c>
      <c r="I23" s="5">
        <f t="shared" si="10"/>
        <v>38893.126548145752</v>
      </c>
      <c r="J23" s="26">
        <f t="shared" si="0"/>
        <v>0.15313870765028614</v>
      </c>
      <c r="L23" s="22">
        <f t="shared" si="11"/>
        <v>68869.541771189586</v>
      </c>
      <c r="M23" s="5">
        <f>scrimecost*Meta!O20</f>
        <v>2085.6130000000003</v>
      </c>
      <c r="N23" s="5">
        <f>L23-Grade8!L23</f>
        <v>2253.2933943971148</v>
      </c>
      <c r="O23" s="5">
        <f>Grade8!M23-M23</f>
        <v>103.51699999999983</v>
      </c>
      <c r="P23" s="22">
        <f t="shared" si="12"/>
        <v>307.81066721953101</v>
      </c>
      <c r="S23" s="22">
        <f t="shared" si="1"/>
        <v>1943.0182023963414</v>
      </c>
      <c r="T23" s="22">
        <f t="shared" si="2"/>
        <v>1046.3220906565273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34514.46150577622</v>
      </c>
      <c r="D24" s="5">
        <f t="shared" si="5"/>
        <v>33493.080584464304</v>
      </c>
      <c r="E24" s="5">
        <f t="shared" si="6"/>
        <v>23993.080584464304</v>
      </c>
      <c r="F24" s="5">
        <f t="shared" si="7"/>
        <v>8135.4908108275949</v>
      </c>
      <c r="G24" s="5">
        <f t="shared" si="8"/>
        <v>25357.589773636708</v>
      </c>
      <c r="H24" s="22">
        <f t="shared" si="9"/>
        <v>15247.020114389738</v>
      </c>
      <c r="I24" s="5">
        <f t="shared" si="10"/>
        <v>39781.270801849401</v>
      </c>
      <c r="J24" s="26">
        <f t="shared" si="0"/>
        <v>0.15492702526344163</v>
      </c>
      <c r="L24" s="22">
        <f t="shared" si="11"/>
        <v>70591.280315469325</v>
      </c>
      <c r="M24" s="5">
        <f>scrimecost*Meta!O21</f>
        <v>2085.6130000000003</v>
      </c>
      <c r="N24" s="5">
        <f>L24-Grade8!L24</f>
        <v>2309.6257292570372</v>
      </c>
      <c r="O24" s="5">
        <f>Grade8!M24-M24</f>
        <v>103.51699999999983</v>
      </c>
      <c r="P24" s="22">
        <f t="shared" si="12"/>
        <v>314.82894723863961</v>
      </c>
      <c r="S24" s="22">
        <f t="shared" si="1"/>
        <v>1988.374454558126</v>
      </c>
      <c r="T24" s="22">
        <f t="shared" si="2"/>
        <v>1034.5529645556153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35377.323043420627</v>
      </c>
      <c r="D25" s="5">
        <f t="shared" si="5"/>
        <v>34309.347599075911</v>
      </c>
      <c r="E25" s="5">
        <f t="shared" si="6"/>
        <v>24809.347599075911</v>
      </c>
      <c r="F25" s="5">
        <f t="shared" si="7"/>
        <v>8402.0019910982846</v>
      </c>
      <c r="G25" s="5">
        <f t="shared" si="8"/>
        <v>25907.345607977626</v>
      </c>
      <c r="H25" s="22">
        <f t="shared" si="9"/>
        <v>15628.195617249483</v>
      </c>
      <c r="I25" s="5">
        <f t="shared" si="10"/>
        <v>40691.618661895634</v>
      </c>
      <c r="J25" s="26">
        <f t="shared" si="0"/>
        <v>0.1566717253738372</v>
      </c>
      <c r="L25" s="22">
        <f t="shared" si="11"/>
        <v>72356.062323356062</v>
      </c>
      <c r="M25" s="5">
        <f>scrimecost*Meta!O22</f>
        <v>2085.6130000000003</v>
      </c>
      <c r="N25" s="5">
        <f>L25-Grade8!L25</f>
        <v>2367.3663724884827</v>
      </c>
      <c r="O25" s="5">
        <f>Grade8!M25-M25</f>
        <v>103.51699999999983</v>
      </c>
      <c r="P25" s="22">
        <f t="shared" si="12"/>
        <v>322.02268425822592</v>
      </c>
      <c r="S25" s="22">
        <f t="shared" si="1"/>
        <v>2034.864613023972</v>
      </c>
      <c r="T25" s="22">
        <f t="shared" si="2"/>
        <v>1022.9539958092582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36261.756119506135</v>
      </c>
      <c r="D26" s="5">
        <f t="shared" si="5"/>
        <v>35146.021289052806</v>
      </c>
      <c r="E26" s="5">
        <f t="shared" si="6"/>
        <v>25646.021289052806</v>
      </c>
      <c r="F26" s="5">
        <f t="shared" si="7"/>
        <v>8675.1759508757405</v>
      </c>
      <c r="G26" s="5">
        <f t="shared" si="8"/>
        <v>26470.845338177067</v>
      </c>
      <c r="H26" s="22">
        <f t="shared" si="9"/>
        <v>16018.900507680717</v>
      </c>
      <c r="I26" s="5">
        <f t="shared" si="10"/>
        <v>41624.725218443025</v>
      </c>
      <c r="J26" s="26">
        <f t="shared" si="0"/>
        <v>0.15837387182300364</v>
      </c>
      <c r="L26" s="22">
        <f t="shared" si="11"/>
        <v>74164.963881439937</v>
      </c>
      <c r="M26" s="5">
        <f>scrimecost*Meta!O23</f>
        <v>1618.5929999999998</v>
      </c>
      <c r="N26" s="5">
        <f>L26-Grade8!L26</f>
        <v>2426.5505318006763</v>
      </c>
      <c r="O26" s="5">
        <f>Grade8!M26-M26</f>
        <v>80.336999999999989</v>
      </c>
      <c r="P26" s="22">
        <f t="shared" si="12"/>
        <v>329.39626470330182</v>
      </c>
      <c r="S26" s="22">
        <f t="shared" si="1"/>
        <v>2059.6615454514385</v>
      </c>
      <c r="T26" s="22">
        <f t="shared" si="2"/>
        <v>1000.4202493095576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37168.300022493786</v>
      </c>
      <c r="D27" s="5">
        <f t="shared" si="5"/>
        <v>36003.611821279119</v>
      </c>
      <c r="E27" s="5">
        <f t="shared" si="6"/>
        <v>26503.611821279119</v>
      </c>
      <c r="F27" s="5">
        <f t="shared" si="7"/>
        <v>8955.1792596476316</v>
      </c>
      <c r="G27" s="5">
        <f t="shared" si="8"/>
        <v>27048.432561631489</v>
      </c>
      <c r="H27" s="22">
        <f t="shared" si="9"/>
        <v>16419.373020372732</v>
      </c>
      <c r="I27" s="5">
        <f t="shared" si="10"/>
        <v>42581.159438904091</v>
      </c>
      <c r="J27" s="26">
        <f t="shared" si="0"/>
        <v>0.16003450250511717</v>
      </c>
      <c r="L27" s="22">
        <f t="shared" si="11"/>
        <v>76019.087978475945</v>
      </c>
      <c r="M27" s="5">
        <f>scrimecost*Meta!O24</f>
        <v>1618.5929999999998</v>
      </c>
      <c r="N27" s="5">
        <f>L27-Grade8!L27</f>
        <v>2487.2142950957059</v>
      </c>
      <c r="O27" s="5">
        <f>Grade8!M27-M27</f>
        <v>80.336999999999989</v>
      </c>
      <c r="P27" s="22">
        <f t="shared" si="12"/>
        <v>336.95418465950462</v>
      </c>
      <c r="S27" s="22">
        <f t="shared" si="1"/>
        <v>2108.5052681896127</v>
      </c>
      <c r="T27" s="22">
        <f t="shared" si="2"/>
        <v>989.52627965964223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38097.507523056134</v>
      </c>
      <c r="D28" s="5">
        <f t="shared" si="5"/>
        <v>36882.642116811105</v>
      </c>
      <c r="E28" s="5">
        <f t="shared" si="6"/>
        <v>27382.642116811105</v>
      </c>
      <c r="F28" s="5">
        <f t="shared" si="7"/>
        <v>9242.1826511388263</v>
      </c>
      <c r="G28" s="5">
        <f t="shared" si="8"/>
        <v>27640.459465672277</v>
      </c>
      <c r="H28" s="22">
        <f t="shared" si="9"/>
        <v>16829.85734588205</v>
      </c>
      <c r="I28" s="5">
        <f t="shared" si="10"/>
        <v>43561.504514876695</v>
      </c>
      <c r="J28" s="26">
        <f t="shared" si="0"/>
        <v>0.16165462999986221</v>
      </c>
      <c r="L28" s="22">
        <f t="shared" si="11"/>
        <v>77919.565177937839</v>
      </c>
      <c r="M28" s="5">
        <f>scrimecost*Meta!O25</f>
        <v>1618.5929999999998</v>
      </c>
      <c r="N28" s="5">
        <f>L28-Grade8!L28</f>
        <v>2549.3946524730854</v>
      </c>
      <c r="O28" s="5">
        <f>Grade8!M28-M28</f>
        <v>80.336999999999989</v>
      </c>
      <c r="P28" s="22">
        <f t="shared" si="12"/>
        <v>344.70105261461259</v>
      </c>
      <c r="S28" s="22">
        <f t="shared" si="1"/>
        <v>2158.5700839962237</v>
      </c>
      <c r="T28" s="22">
        <f t="shared" si="2"/>
        <v>978.77941082118389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39049.94521113253</v>
      </c>
      <c r="D29" s="5">
        <f t="shared" si="5"/>
        <v>37783.648169731372</v>
      </c>
      <c r="E29" s="5">
        <f t="shared" si="6"/>
        <v>28283.648169731372</v>
      </c>
      <c r="F29" s="5">
        <f t="shared" si="7"/>
        <v>9536.3611274172927</v>
      </c>
      <c r="G29" s="5">
        <f t="shared" si="8"/>
        <v>28247.287042314078</v>
      </c>
      <c r="H29" s="22">
        <f t="shared" si="9"/>
        <v>17250.603779529101</v>
      </c>
      <c r="I29" s="5">
        <f t="shared" si="10"/>
        <v>44566.35821774861</v>
      </c>
      <c r="J29" s="26">
        <f t="shared" si="0"/>
        <v>0.16323524218985722</v>
      </c>
      <c r="L29" s="22">
        <f t="shared" si="11"/>
        <v>79867.554307386279</v>
      </c>
      <c r="M29" s="5">
        <f>scrimecost*Meta!O26</f>
        <v>1618.5929999999998</v>
      </c>
      <c r="N29" s="5">
        <f>L29-Grade8!L29</f>
        <v>2613.1295187849173</v>
      </c>
      <c r="O29" s="5">
        <f>Grade8!M29-M29</f>
        <v>80.336999999999989</v>
      </c>
      <c r="P29" s="22">
        <f t="shared" si="12"/>
        <v>352.64159226859806</v>
      </c>
      <c r="S29" s="22">
        <f t="shared" si="1"/>
        <v>2209.8865201980116</v>
      </c>
      <c r="T29" s="22">
        <f t="shared" si="2"/>
        <v>968.17680385684707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40026.193841410852</v>
      </c>
      <c r="D30" s="5">
        <f t="shared" si="5"/>
        <v>38707.179373974664</v>
      </c>
      <c r="E30" s="5">
        <f t="shared" si="6"/>
        <v>29207.179373974664</v>
      </c>
      <c r="F30" s="5">
        <f t="shared" si="7"/>
        <v>9837.894065602728</v>
      </c>
      <c r="G30" s="5">
        <f t="shared" si="8"/>
        <v>28869.285308371938</v>
      </c>
      <c r="H30" s="22">
        <f t="shared" si="9"/>
        <v>17681.868874017327</v>
      </c>
      <c r="I30" s="5">
        <f t="shared" si="10"/>
        <v>45596.333263192326</v>
      </c>
      <c r="J30" s="26">
        <f t="shared" si="0"/>
        <v>0.16477730286302317</v>
      </c>
      <c r="L30" s="22">
        <f t="shared" si="11"/>
        <v>81864.243165070933</v>
      </c>
      <c r="M30" s="5">
        <f>scrimecost*Meta!O27</f>
        <v>1618.5929999999998</v>
      </c>
      <c r="N30" s="5">
        <f>L30-Grade8!L30</f>
        <v>2678.4577567545493</v>
      </c>
      <c r="O30" s="5">
        <f>Grade8!M30-M30</f>
        <v>80.336999999999989</v>
      </c>
      <c r="P30" s="22">
        <f t="shared" si="12"/>
        <v>360.78064541393337</v>
      </c>
      <c r="S30" s="22">
        <f t="shared" si="1"/>
        <v>2262.4858673048479</v>
      </c>
      <c r="T30" s="22">
        <f t="shared" si="2"/>
        <v>957.71569521018864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41026.848687446109</v>
      </c>
      <c r="D31" s="5">
        <f t="shared" si="5"/>
        <v>39653.798858324015</v>
      </c>
      <c r="E31" s="5">
        <f t="shared" si="6"/>
        <v>30153.798858324015</v>
      </c>
      <c r="F31" s="5">
        <f t="shared" si="7"/>
        <v>10146.965327242791</v>
      </c>
      <c r="G31" s="5">
        <f t="shared" si="8"/>
        <v>29506.833531081225</v>
      </c>
      <c r="H31" s="22">
        <f t="shared" si="9"/>
        <v>18123.915595867758</v>
      </c>
      <c r="I31" s="5">
        <f t="shared" si="10"/>
        <v>46652.057684772124</v>
      </c>
      <c r="J31" s="26">
        <f t="shared" si="0"/>
        <v>0.16628175230025821</v>
      </c>
      <c r="L31" s="22">
        <f t="shared" si="11"/>
        <v>83910.8492441977</v>
      </c>
      <c r="M31" s="5">
        <f>scrimecost*Meta!O28</f>
        <v>1415.808</v>
      </c>
      <c r="N31" s="5">
        <f>L31-Grade8!L31</f>
        <v>2745.4192006734083</v>
      </c>
      <c r="O31" s="5">
        <f>Grade8!M31-M31</f>
        <v>70.271999999999935</v>
      </c>
      <c r="P31" s="22">
        <f t="shared" si="12"/>
        <v>369.12317488790183</v>
      </c>
      <c r="S31" s="22">
        <f t="shared" si="1"/>
        <v>2306.4761080893454</v>
      </c>
      <c r="T31" s="22">
        <f t="shared" si="2"/>
        <v>943.33450275414225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42052.51990463226</v>
      </c>
      <c r="D32" s="5">
        <f t="shared" si="5"/>
        <v>40624.083829782117</v>
      </c>
      <c r="E32" s="5">
        <f t="shared" si="6"/>
        <v>31124.083829782117</v>
      </c>
      <c r="F32" s="5">
        <f t="shared" si="7"/>
        <v>10463.763370423861</v>
      </c>
      <c r="G32" s="5">
        <f t="shared" si="8"/>
        <v>30160.320459358256</v>
      </c>
      <c r="H32" s="22">
        <f t="shared" si="9"/>
        <v>18577.013485764452</v>
      </c>
      <c r="I32" s="5">
        <f t="shared" si="10"/>
        <v>47734.175216891424</v>
      </c>
      <c r="J32" s="26">
        <f t="shared" si="0"/>
        <v>0.1677495078487802</v>
      </c>
      <c r="L32" s="22">
        <f t="shared" si="11"/>
        <v>86008.620475302625</v>
      </c>
      <c r="M32" s="5">
        <f>scrimecost*Meta!O29</f>
        <v>1415.808</v>
      </c>
      <c r="N32" s="5">
        <f>L32-Grade8!L32</f>
        <v>2814.0546806902421</v>
      </c>
      <c r="O32" s="5">
        <f>Grade8!M32-M32</f>
        <v>70.271999999999935</v>
      </c>
      <c r="P32" s="22">
        <f t="shared" si="12"/>
        <v>377.67426759871961</v>
      </c>
      <c r="S32" s="22">
        <f t="shared" si="1"/>
        <v>2361.7382971434577</v>
      </c>
      <c r="T32" s="22">
        <f t="shared" si="2"/>
        <v>933.28558952918183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43103.832902248068</v>
      </c>
      <c r="D33" s="5">
        <f t="shared" si="5"/>
        <v>41618.62592552667</v>
      </c>
      <c r="E33" s="5">
        <f t="shared" si="6"/>
        <v>32118.62592552667</v>
      </c>
      <c r="F33" s="5">
        <f t="shared" si="7"/>
        <v>10788.481364684458</v>
      </c>
      <c r="G33" s="5">
        <f t="shared" si="8"/>
        <v>30830.144560842215</v>
      </c>
      <c r="H33" s="22">
        <f t="shared" si="9"/>
        <v>19041.438822908563</v>
      </c>
      <c r="I33" s="5">
        <f t="shared" si="10"/>
        <v>48843.345687313718</v>
      </c>
      <c r="J33" s="26">
        <f t="shared" si="0"/>
        <v>0.16918146448148458</v>
      </c>
      <c r="L33" s="22">
        <f t="shared" si="11"/>
        <v>88158.835987185201</v>
      </c>
      <c r="M33" s="5">
        <f>scrimecost*Meta!O30</f>
        <v>1415.808</v>
      </c>
      <c r="N33" s="5">
        <f>L33-Grade8!L33</f>
        <v>2884.4060477075109</v>
      </c>
      <c r="O33" s="5">
        <f>Grade8!M33-M33</f>
        <v>70.271999999999935</v>
      </c>
      <c r="P33" s="22">
        <f t="shared" si="12"/>
        <v>386.4391376273079</v>
      </c>
      <c r="S33" s="22">
        <f t="shared" si="1"/>
        <v>2418.3820409239324</v>
      </c>
      <c r="T33" s="22">
        <f t="shared" si="2"/>
        <v>923.36567547508605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44181.428724804267</v>
      </c>
      <c r="D34" s="5">
        <f t="shared" si="5"/>
        <v>42638.031573664834</v>
      </c>
      <c r="E34" s="5">
        <f t="shared" si="6"/>
        <v>33138.031573664834</v>
      </c>
      <c r="F34" s="5">
        <f t="shared" si="7"/>
        <v>11121.317308801568</v>
      </c>
      <c r="G34" s="5">
        <f t="shared" si="8"/>
        <v>31516.714264863265</v>
      </c>
      <c r="H34" s="22">
        <f t="shared" si="9"/>
        <v>19517.474793481273</v>
      </c>
      <c r="I34" s="5">
        <f t="shared" si="10"/>
        <v>49980.245419496554</v>
      </c>
      <c r="J34" s="26">
        <f t="shared" si="0"/>
        <v>0.17057849534265962</v>
      </c>
      <c r="L34" s="22">
        <f t="shared" si="11"/>
        <v>90362.806886864812</v>
      </c>
      <c r="M34" s="5">
        <f>scrimecost*Meta!O31</f>
        <v>1415.808</v>
      </c>
      <c r="N34" s="5">
        <f>L34-Grade8!L34</f>
        <v>2956.5161989001645</v>
      </c>
      <c r="O34" s="5">
        <f>Grade8!M34-M34</f>
        <v>70.271999999999935</v>
      </c>
      <c r="P34" s="22">
        <f t="shared" si="12"/>
        <v>395.42312940661083</v>
      </c>
      <c r="S34" s="22">
        <f t="shared" si="1"/>
        <v>2476.4418782988869</v>
      </c>
      <c r="T34" s="22">
        <f t="shared" si="2"/>
        <v>913.57243258929861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45285.964442924378</v>
      </c>
      <c r="D35" s="5">
        <f t="shared" si="5"/>
        <v>43682.922363006459</v>
      </c>
      <c r="E35" s="5">
        <f t="shared" si="6"/>
        <v>34182.922363006459</v>
      </c>
      <c r="F35" s="5">
        <f t="shared" si="7"/>
        <v>11462.474151521608</v>
      </c>
      <c r="G35" s="5">
        <f t="shared" si="8"/>
        <v>32220.448211484851</v>
      </c>
      <c r="H35" s="22">
        <f t="shared" si="9"/>
        <v>20005.411663318308</v>
      </c>
      <c r="I35" s="5">
        <f t="shared" si="10"/>
        <v>51145.567644983967</v>
      </c>
      <c r="J35" s="26">
        <f t="shared" si="0"/>
        <v>0.17194145228039134</v>
      </c>
      <c r="L35" s="22">
        <f t="shared" si="11"/>
        <v>92621.877059036444</v>
      </c>
      <c r="M35" s="5">
        <f>scrimecost*Meta!O32</f>
        <v>1415.808</v>
      </c>
      <c r="N35" s="5">
        <f>L35-Grade8!L35</f>
        <v>3030.4291038726951</v>
      </c>
      <c r="O35" s="5">
        <f>Grade8!M35-M35</f>
        <v>70.271999999999935</v>
      </c>
      <c r="P35" s="22">
        <f t="shared" si="12"/>
        <v>404.63172098039649</v>
      </c>
      <c r="S35" s="22">
        <f t="shared" si="1"/>
        <v>2535.9532116082569</v>
      </c>
      <c r="T35" s="22">
        <f t="shared" si="2"/>
        <v>903.90359195328585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46418.113553997471</v>
      </c>
      <c r="D36" s="5">
        <f t="shared" si="5"/>
        <v>44753.935422081609</v>
      </c>
      <c r="E36" s="5">
        <f t="shared" si="6"/>
        <v>35253.935422081609</v>
      </c>
      <c r="F36" s="5">
        <f t="shared" si="7"/>
        <v>11887.553457517806</v>
      </c>
      <c r="G36" s="5">
        <f t="shared" si="8"/>
        <v>32866.3819645638</v>
      </c>
      <c r="H36" s="22">
        <f t="shared" si="9"/>
        <v>20505.546954901263</v>
      </c>
      <c r="I36" s="5">
        <f t="shared" si="10"/>
        <v>52264.629383900392</v>
      </c>
      <c r="J36" s="26">
        <f t="shared" si="0"/>
        <v>0.17446203354044526</v>
      </c>
      <c r="L36" s="22">
        <f t="shared" si="11"/>
        <v>94937.423985512331</v>
      </c>
      <c r="M36" s="5">
        <f>scrimecost*Meta!O33</f>
        <v>1144.1990000000001</v>
      </c>
      <c r="N36" s="5">
        <f>L36-Grade8!L36</f>
        <v>3106.1898314694554</v>
      </c>
      <c r="O36" s="5">
        <f>Grade8!M36-M36</f>
        <v>56.79099999999994</v>
      </c>
      <c r="P36" s="22">
        <f t="shared" si="12"/>
        <v>416.10556885686839</v>
      </c>
      <c r="S36" s="22">
        <f t="shared" si="1"/>
        <v>2585.6666131824595</v>
      </c>
      <c r="T36" s="22">
        <f t="shared" si="2"/>
        <v>890.47028697673204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47578.566392847424</v>
      </c>
      <c r="D37" s="5">
        <f t="shared" ref="D37:D56" si="15">IF(A37&lt;startage,1,0)*(C37*(1-initialunempprob))+IF(A37=startage,1,0)*(C37*(1-unempprob))+IF(A37&gt;startage,1,0)*(C37*(1-unempprob)+unempprob*300*52)</f>
        <v>45851.723807633665</v>
      </c>
      <c r="E37" s="5">
        <f t="shared" si="6"/>
        <v>36351.723807633665</v>
      </c>
      <c r="F37" s="5">
        <f t="shared" si="7"/>
        <v>12355.760203955757</v>
      </c>
      <c r="G37" s="5">
        <f t="shared" si="8"/>
        <v>33495.963603677912</v>
      </c>
      <c r="H37" s="22">
        <f t="shared" ref="H37:H56" si="16">benefits*B37/expnorm</f>
        <v>21018.185628773797</v>
      </c>
      <c r="I37" s="5">
        <f t="shared" ref="I37:I56" si="17">G37+IF(A37&lt;startage,1,0)*(H37*(1-initialunempprob))+IF(A37&gt;=startage,1,0)*(H37*(1-unempprob))</f>
        <v>53379.167208497922</v>
      </c>
      <c r="J37" s="26">
        <f t="shared" ref="J37:J56" si="18">(F37-(IF(A37&gt;startage,1,0)*(unempprob*300*52)))/(IF(A37&lt;startage,1,0)*((C37+H37)*(1-initialunempprob))+IF(A37&gt;=startage,1,0)*((C37+H37)*(1-unempprob)))</f>
        <v>0.1774219723447881</v>
      </c>
      <c r="L37" s="22">
        <f t="shared" ref="L37:L56" si="19">(sincome+sbenefits)*(1-sunemp)*B37/expnorm</f>
        <v>97310.859585150174</v>
      </c>
      <c r="M37" s="5">
        <f>scrimecost*Meta!O34</f>
        <v>1144.1990000000001</v>
      </c>
      <c r="N37" s="5">
        <f>L37-Grade8!L37</f>
        <v>3183.8445772562554</v>
      </c>
      <c r="O37" s="5">
        <f>Grade8!M37-M37</f>
        <v>56.79099999999994</v>
      </c>
      <c r="P37" s="22">
        <f t="shared" si="12"/>
        <v>428.74352348695106</v>
      </c>
      <c r="S37" s="22">
        <f t="shared" ref="S37:S68" si="20">IF(A37&lt;startage,1,0)*(N37-Q37-R37)+IF(A37&gt;=startage,1,0)*completionprob*(N37*spart+O37+P37)</f>
        <v>2651.1124013550034</v>
      </c>
      <c r="T37" s="22">
        <f t="shared" ref="T37:T68" si="21">S37/sreturn^(A37-startage+1)</f>
        <v>882.14723112427737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48768.030552668599</v>
      </c>
      <c r="D38" s="5">
        <f t="shared" si="15"/>
        <v>46976.956902824495</v>
      </c>
      <c r="E38" s="5">
        <f t="shared" si="6"/>
        <v>37476.956902824495</v>
      </c>
      <c r="F38" s="5">
        <f t="shared" si="7"/>
        <v>12835.672119054647</v>
      </c>
      <c r="G38" s="5">
        <f t="shared" si="8"/>
        <v>34141.28478376985</v>
      </c>
      <c r="H38" s="22">
        <f t="shared" si="16"/>
        <v>21543.640269493138</v>
      </c>
      <c r="I38" s="5">
        <f t="shared" si="17"/>
        <v>54521.568478710353</v>
      </c>
      <c r="J38" s="26">
        <f t="shared" si="18"/>
        <v>0.18030971751975661</v>
      </c>
      <c r="L38" s="22">
        <f t="shared" si="19"/>
        <v>99743.631074778896</v>
      </c>
      <c r="M38" s="5">
        <f>scrimecost*Meta!O35</f>
        <v>1144.1990000000001</v>
      </c>
      <c r="N38" s="5">
        <f>L38-Grade8!L38</f>
        <v>3263.4406916876324</v>
      </c>
      <c r="O38" s="5">
        <f>Grade8!M38-M38</f>
        <v>56.79099999999994</v>
      </c>
      <c r="P38" s="22">
        <f t="shared" ref="P38:P56" si="22">(spart-initialspart)*(L38*J38+nptrans)</f>
        <v>441.69742698278526</v>
      </c>
      <c r="S38" s="22">
        <f t="shared" si="20"/>
        <v>2718.1943342317977</v>
      </c>
      <c r="T38" s="22">
        <f t="shared" si="21"/>
        <v>873.89542578015948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49987.231316485311</v>
      </c>
      <c r="D39" s="5">
        <f t="shared" si="15"/>
        <v>48130.320825395102</v>
      </c>
      <c r="E39" s="5">
        <f t="shared" si="6"/>
        <v>38630.320825395102</v>
      </c>
      <c r="F39" s="5">
        <f t="shared" si="7"/>
        <v>13327.58183203101</v>
      </c>
      <c r="G39" s="5">
        <f t="shared" si="8"/>
        <v>34802.738993364095</v>
      </c>
      <c r="H39" s="22">
        <f t="shared" si="16"/>
        <v>22082.231276230468</v>
      </c>
      <c r="I39" s="5">
        <f t="shared" si="17"/>
        <v>55692.529780678116</v>
      </c>
      <c r="J39" s="26">
        <f t="shared" si="18"/>
        <v>0.18312702988557961</v>
      </c>
      <c r="L39" s="22">
        <f t="shared" si="19"/>
        <v>102237.22185164837</v>
      </c>
      <c r="M39" s="5">
        <f>scrimecost*Meta!O36</f>
        <v>1144.1990000000001</v>
      </c>
      <c r="N39" s="5">
        <f>L39-Grade8!L39</f>
        <v>3345.026708979829</v>
      </c>
      <c r="O39" s="5">
        <f>Grade8!M39-M39</f>
        <v>56.79099999999994</v>
      </c>
      <c r="P39" s="22">
        <f t="shared" si="22"/>
        <v>454.97517806601559</v>
      </c>
      <c r="S39" s="22">
        <f t="shared" si="20"/>
        <v>2786.9533154305359</v>
      </c>
      <c r="T39" s="22">
        <f t="shared" si="21"/>
        <v>865.71448929173698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51236.912099397443</v>
      </c>
      <c r="D40" s="5">
        <f t="shared" si="15"/>
        <v>49312.518846029983</v>
      </c>
      <c r="E40" s="5">
        <f t="shared" si="6"/>
        <v>39812.518846029983</v>
      </c>
      <c r="F40" s="5">
        <f t="shared" si="7"/>
        <v>13831.789287831787</v>
      </c>
      <c r="G40" s="5">
        <f t="shared" si="8"/>
        <v>35480.729558198196</v>
      </c>
      <c r="H40" s="22">
        <f t="shared" si="16"/>
        <v>22634.287058136229</v>
      </c>
      <c r="I40" s="5">
        <f t="shared" si="17"/>
        <v>56892.76511519507</v>
      </c>
      <c r="J40" s="26">
        <f t="shared" si="18"/>
        <v>0.18587562731565083</v>
      </c>
      <c r="L40" s="22">
        <f t="shared" si="19"/>
        <v>104793.15239793957</v>
      </c>
      <c r="M40" s="5">
        <f>scrimecost*Meta!O37</f>
        <v>1144.1990000000001</v>
      </c>
      <c r="N40" s="5">
        <f>L40-Grade8!L40</f>
        <v>3428.65237670434</v>
      </c>
      <c r="O40" s="5">
        <f>Grade8!M40-M40</f>
        <v>56.79099999999994</v>
      </c>
      <c r="P40" s="22">
        <f t="shared" si="22"/>
        <v>468.58487292632663</v>
      </c>
      <c r="S40" s="22">
        <f t="shared" si="20"/>
        <v>2857.4312711592497</v>
      </c>
      <c r="T40" s="22">
        <f t="shared" si="21"/>
        <v>857.60403335417482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52517.834901882379</v>
      </c>
      <c r="D41" s="5">
        <f t="shared" si="15"/>
        <v>50524.271817180728</v>
      </c>
      <c r="E41" s="5">
        <f t="shared" si="6"/>
        <v>41024.271817180728</v>
      </c>
      <c r="F41" s="5">
        <f t="shared" si="7"/>
        <v>14348.60193002758</v>
      </c>
      <c r="G41" s="5">
        <f t="shared" si="8"/>
        <v>36175.669887153148</v>
      </c>
      <c r="H41" s="22">
        <f t="shared" si="16"/>
        <v>23200.144234589632</v>
      </c>
      <c r="I41" s="5">
        <f t="shared" si="17"/>
        <v>58123.00633307494</v>
      </c>
      <c r="J41" s="26">
        <f t="shared" si="18"/>
        <v>0.18855718578401298</v>
      </c>
      <c r="L41" s="22">
        <f t="shared" si="19"/>
        <v>107412.98120788805</v>
      </c>
      <c r="M41" s="5">
        <f>scrimecost*Meta!O38</f>
        <v>764.43799999999999</v>
      </c>
      <c r="N41" s="5">
        <f>L41-Grade8!L41</f>
        <v>3514.3686861219321</v>
      </c>
      <c r="O41" s="5">
        <f>Grade8!M41-M41</f>
        <v>37.942000000000007</v>
      </c>
      <c r="P41" s="22">
        <f t="shared" si="22"/>
        <v>482.53481015814543</v>
      </c>
      <c r="S41" s="22">
        <f t="shared" si="20"/>
        <v>2911.0860617811591</v>
      </c>
      <c r="T41" s="22">
        <f t="shared" si="21"/>
        <v>844.17424031548921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53830.78077442944</v>
      </c>
      <c r="D42" s="5">
        <f t="shared" si="15"/>
        <v>51766.318612610252</v>
      </c>
      <c r="E42" s="5">
        <f t="shared" si="6"/>
        <v>42266.318612610252</v>
      </c>
      <c r="F42" s="5">
        <f t="shared" si="7"/>
        <v>14878.334888278274</v>
      </c>
      <c r="G42" s="5">
        <f t="shared" si="8"/>
        <v>36887.983724331978</v>
      </c>
      <c r="H42" s="22">
        <f t="shared" si="16"/>
        <v>23780.14784045437</v>
      </c>
      <c r="I42" s="5">
        <f t="shared" si="17"/>
        <v>59384.003581401812</v>
      </c>
      <c r="J42" s="26">
        <f t="shared" si="18"/>
        <v>0.19117334038729322</v>
      </c>
      <c r="L42" s="22">
        <f t="shared" si="19"/>
        <v>110098.30573808526</v>
      </c>
      <c r="M42" s="5">
        <f>scrimecost*Meta!O39</f>
        <v>764.43799999999999</v>
      </c>
      <c r="N42" s="5">
        <f>L42-Grade8!L42</f>
        <v>3602.2279032749939</v>
      </c>
      <c r="O42" s="5">
        <f>Grade8!M42-M42</f>
        <v>37.942000000000007</v>
      </c>
      <c r="P42" s="22">
        <f t="shared" si="22"/>
        <v>496.83349582075988</v>
      </c>
      <c r="S42" s="22">
        <f t="shared" si="20"/>
        <v>2985.1319640186366</v>
      </c>
      <c r="T42" s="22">
        <f t="shared" si="21"/>
        <v>836.38573054688516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55176.550293790162</v>
      </c>
      <c r="D43" s="5">
        <f t="shared" si="15"/>
        <v>53039.416577925491</v>
      </c>
      <c r="E43" s="5">
        <f t="shared" si="6"/>
        <v>43539.416577925491</v>
      </c>
      <c r="F43" s="5">
        <f t="shared" si="7"/>
        <v>15421.311170485222</v>
      </c>
      <c r="G43" s="5">
        <f t="shared" si="8"/>
        <v>37618.105407440271</v>
      </c>
      <c r="H43" s="22">
        <f t="shared" si="16"/>
        <v>24374.651536465728</v>
      </c>
      <c r="I43" s="5">
        <f t="shared" si="17"/>
        <v>60676.525760936849</v>
      </c>
      <c r="J43" s="26">
        <f t="shared" si="18"/>
        <v>0.1937256863417128</v>
      </c>
      <c r="L43" s="22">
        <f t="shared" si="19"/>
        <v>112850.76338153737</v>
      </c>
      <c r="M43" s="5">
        <f>scrimecost*Meta!O40</f>
        <v>764.43799999999999</v>
      </c>
      <c r="N43" s="5">
        <f>L43-Grade8!L43</f>
        <v>3692.2836008568702</v>
      </c>
      <c r="O43" s="5">
        <f>Grade8!M43-M43</f>
        <v>37.942000000000007</v>
      </c>
      <c r="P43" s="22">
        <f t="shared" si="22"/>
        <v>511.48964862493932</v>
      </c>
      <c r="S43" s="22">
        <f t="shared" si="20"/>
        <v>3061.0290138120426</v>
      </c>
      <c r="T43" s="22">
        <f t="shared" si="21"/>
        <v>828.66034265185317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56555.964051134906</v>
      </c>
      <c r="D44" s="5">
        <f t="shared" si="15"/>
        <v>54344.341992373622</v>
      </c>
      <c r="E44" s="5">
        <f t="shared" si="6"/>
        <v>44844.341992373622</v>
      </c>
      <c r="F44" s="5">
        <f t="shared" si="7"/>
        <v>15977.861859747351</v>
      </c>
      <c r="G44" s="5">
        <f t="shared" si="8"/>
        <v>38366.480132626268</v>
      </c>
      <c r="H44" s="22">
        <f t="shared" si="16"/>
        <v>24984.017824877366</v>
      </c>
      <c r="I44" s="5">
        <f t="shared" si="17"/>
        <v>62001.360994960254</v>
      </c>
      <c r="J44" s="26">
        <f t="shared" si="18"/>
        <v>0.19621577995578082</v>
      </c>
      <c r="L44" s="22">
        <f t="shared" si="19"/>
        <v>115672.03246607579</v>
      </c>
      <c r="M44" s="5">
        <f>scrimecost*Meta!O41</f>
        <v>764.43799999999999</v>
      </c>
      <c r="N44" s="5">
        <f>L44-Grade8!L44</f>
        <v>3784.5906908782781</v>
      </c>
      <c r="O44" s="5">
        <f>Grade8!M44-M44</f>
        <v>37.942000000000007</v>
      </c>
      <c r="P44" s="22">
        <f t="shared" si="22"/>
        <v>526.5122052492236</v>
      </c>
      <c r="S44" s="22">
        <f t="shared" si="20"/>
        <v>3138.8234898502742</v>
      </c>
      <c r="T44" s="22">
        <f t="shared" si="21"/>
        <v>820.99787384758667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57969.863152413287</v>
      </c>
      <c r="D45" s="5">
        <f t="shared" si="15"/>
        <v>55681.89054218297</v>
      </c>
      <c r="E45" s="5">
        <f t="shared" si="6"/>
        <v>46181.89054218297</v>
      </c>
      <c r="F45" s="5">
        <f t="shared" si="7"/>
        <v>16548.326316241037</v>
      </c>
      <c r="G45" s="5">
        <f t="shared" si="8"/>
        <v>39133.564225941933</v>
      </c>
      <c r="H45" s="22">
        <f t="shared" si="16"/>
        <v>25608.618270499304</v>
      </c>
      <c r="I45" s="5">
        <f t="shared" si="17"/>
        <v>63359.317109834272</v>
      </c>
      <c r="J45" s="26">
        <f t="shared" si="18"/>
        <v>0.19864513957926175</v>
      </c>
      <c r="L45" s="22">
        <f t="shared" si="19"/>
        <v>118563.8332777277</v>
      </c>
      <c r="M45" s="5">
        <f>scrimecost*Meta!O42</f>
        <v>764.43799999999999</v>
      </c>
      <c r="N45" s="5">
        <f>L45-Grade8!L45</f>
        <v>3879.2054581502452</v>
      </c>
      <c r="O45" s="5">
        <f>Grade8!M45-M45</f>
        <v>37.942000000000007</v>
      </c>
      <c r="P45" s="22">
        <f t="shared" si="22"/>
        <v>541.91032578911484</v>
      </c>
      <c r="S45" s="22">
        <f t="shared" si="20"/>
        <v>3218.5628277894766</v>
      </c>
      <c r="T45" s="22">
        <f t="shared" si="21"/>
        <v>813.39810957806276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59419.109731223609</v>
      </c>
      <c r="D46" s="5">
        <f t="shared" si="15"/>
        <v>57052.877805737531</v>
      </c>
      <c r="E46" s="5">
        <f t="shared" si="6"/>
        <v>47552.877805737531</v>
      </c>
      <c r="F46" s="5">
        <f t="shared" si="7"/>
        <v>17133.052384147057</v>
      </c>
      <c r="G46" s="5">
        <f t="shared" si="8"/>
        <v>39919.825421590474</v>
      </c>
      <c r="H46" s="22">
        <f t="shared" si="16"/>
        <v>26248.833727261783</v>
      </c>
      <c r="I46" s="5">
        <f t="shared" si="17"/>
        <v>64751.22212758012</v>
      </c>
      <c r="J46" s="26">
        <f t="shared" si="18"/>
        <v>0.20101524652899921</v>
      </c>
      <c r="L46" s="22">
        <f t="shared" si="19"/>
        <v>121527.92910967088</v>
      </c>
      <c r="M46" s="5">
        <f>scrimecost*Meta!O43</f>
        <v>424.005</v>
      </c>
      <c r="N46" s="5">
        <f>L46-Grade8!L46</f>
        <v>3976.1855946040014</v>
      </c>
      <c r="O46" s="5">
        <f>Grade8!M46-M46</f>
        <v>21.044999999999959</v>
      </c>
      <c r="P46" s="22">
        <f t="shared" si="22"/>
        <v>557.6933993425032</v>
      </c>
      <c r="S46" s="22">
        <f t="shared" si="20"/>
        <v>3283.6352071771535</v>
      </c>
      <c r="T46" s="22">
        <f t="shared" si="21"/>
        <v>801.79270446029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60904.587474504195</v>
      </c>
      <c r="D47" s="5">
        <f t="shared" si="15"/>
        <v>58458.139750880968</v>
      </c>
      <c r="E47" s="5">
        <f t="shared" si="6"/>
        <v>48958.139750880968</v>
      </c>
      <c r="F47" s="5">
        <f t="shared" si="7"/>
        <v>17732.396603750734</v>
      </c>
      <c r="G47" s="5">
        <f t="shared" si="8"/>
        <v>40725.743147130233</v>
      </c>
      <c r="H47" s="22">
        <f t="shared" si="16"/>
        <v>26905.054570443328</v>
      </c>
      <c r="I47" s="5">
        <f t="shared" si="17"/>
        <v>66177.924770769619</v>
      </c>
      <c r="J47" s="26">
        <f t="shared" si="18"/>
        <v>0.20332754599215777</v>
      </c>
      <c r="L47" s="22">
        <f t="shared" si="19"/>
        <v>124566.12733741265</v>
      </c>
      <c r="M47" s="5">
        <f>scrimecost*Meta!O44</f>
        <v>424.005</v>
      </c>
      <c r="N47" s="5">
        <f>L47-Grade8!L47</f>
        <v>4075.5902344691131</v>
      </c>
      <c r="O47" s="5">
        <f>Grade8!M47-M47</f>
        <v>21.044999999999959</v>
      </c>
      <c r="P47" s="22">
        <f t="shared" si="22"/>
        <v>573.87104973472651</v>
      </c>
      <c r="S47" s="22">
        <f t="shared" si="20"/>
        <v>3367.4113490995296</v>
      </c>
      <c r="T47" s="22">
        <f t="shared" si="21"/>
        <v>794.45517289631562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62427.202161366804</v>
      </c>
      <c r="D48" s="5">
        <f t="shared" si="15"/>
        <v>59898.533244652994</v>
      </c>
      <c r="E48" s="5">
        <f t="shared" si="6"/>
        <v>50398.533244652994</v>
      </c>
      <c r="F48" s="5">
        <f t="shared" si="7"/>
        <v>18346.724428844504</v>
      </c>
      <c r="G48" s="5">
        <f t="shared" si="8"/>
        <v>41551.808815808487</v>
      </c>
      <c r="H48" s="22">
        <f t="shared" si="16"/>
        <v>27577.680934704407</v>
      </c>
      <c r="I48" s="5">
        <f t="shared" si="17"/>
        <v>67640.29498003886</v>
      </c>
      <c r="J48" s="26">
        <f t="shared" si="18"/>
        <v>0.20558344790743444</v>
      </c>
      <c r="L48" s="22">
        <f t="shared" si="19"/>
        <v>127680.28052084795</v>
      </c>
      <c r="M48" s="5">
        <f>scrimecost*Meta!O45</f>
        <v>424.005</v>
      </c>
      <c r="N48" s="5">
        <f>L48-Grade8!L48</f>
        <v>4177.4799903308158</v>
      </c>
      <c r="O48" s="5">
        <f>Grade8!M48-M48</f>
        <v>21.044999999999959</v>
      </c>
      <c r="P48" s="22">
        <f t="shared" si="22"/>
        <v>590.45314138675542</v>
      </c>
      <c r="S48" s="22">
        <f t="shared" si="20"/>
        <v>3453.2818945699401</v>
      </c>
      <c r="T48" s="22">
        <f t="shared" si="21"/>
        <v>787.17498903391652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63987.882215400976</v>
      </c>
      <c r="D49" s="5">
        <f t="shared" si="15"/>
        <v>61374.936575769323</v>
      </c>
      <c r="E49" s="5">
        <f t="shared" si="6"/>
        <v>51874.936575769323</v>
      </c>
      <c r="F49" s="5">
        <f t="shared" si="7"/>
        <v>18976.410449565617</v>
      </c>
      <c r="G49" s="5">
        <f t="shared" si="8"/>
        <v>42398.526126203709</v>
      </c>
      <c r="H49" s="22">
        <f t="shared" si="16"/>
        <v>28267.122958072021</v>
      </c>
      <c r="I49" s="5">
        <f t="shared" si="17"/>
        <v>69139.224444539839</v>
      </c>
      <c r="J49" s="26">
        <f t="shared" si="18"/>
        <v>0.20778432782477749</v>
      </c>
      <c r="L49" s="22">
        <f t="shared" si="19"/>
        <v>130872.28753386915</v>
      </c>
      <c r="M49" s="5">
        <f>scrimecost*Meta!O46</f>
        <v>424.005</v>
      </c>
      <c r="N49" s="5">
        <f>L49-Grade8!L49</f>
        <v>4281.9169900891138</v>
      </c>
      <c r="O49" s="5">
        <f>Grade8!M49-M49</f>
        <v>21.044999999999959</v>
      </c>
      <c r="P49" s="22">
        <f t="shared" si="22"/>
        <v>607.44978533008498</v>
      </c>
      <c r="S49" s="22">
        <f t="shared" si="20"/>
        <v>3541.299203677147</v>
      </c>
      <c r="T49" s="22">
        <f t="shared" si="21"/>
        <v>779.95205391135767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65587.57927078598</v>
      </c>
      <c r="D50" s="5">
        <f t="shared" si="15"/>
        <v>62888.249990163538</v>
      </c>
      <c r="E50" s="5">
        <f t="shared" si="6"/>
        <v>53388.249990163538</v>
      </c>
      <c r="F50" s="5">
        <f t="shared" si="7"/>
        <v>19621.838620804752</v>
      </c>
      <c r="G50" s="5">
        <f t="shared" si="8"/>
        <v>43266.411369358786</v>
      </c>
      <c r="H50" s="22">
        <f t="shared" si="16"/>
        <v>28973.801032023814</v>
      </c>
      <c r="I50" s="5">
        <f t="shared" si="17"/>
        <v>70675.627145653314</v>
      </c>
      <c r="J50" s="26">
        <f t="shared" si="18"/>
        <v>0.20993152774413659</v>
      </c>
      <c r="L50" s="22">
        <f t="shared" si="19"/>
        <v>134144.09472221584</v>
      </c>
      <c r="M50" s="5">
        <f>scrimecost*Meta!O47</f>
        <v>424.005</v>
      </c>
      <c r="N50" s="5">
        <f>L50-Grade8!L50</f>
        <v>4388.9649148413009</v>
      </c>
      <c r="O50" s="5">
        <f>Grade8!M50-M50</f>
        <v>21.044999999999959</v>
      </c>
      <c r="P50" s="22">
        <f t="shared" si="22"/>
        <v>624.87134537199768</v>
      </c>
      <c r="S50" s="22">
        <f t="shared" si="20"/>
        <v>3631.5169455119872</v>
      </c>
      <c r="T50" s="22">
        <f t="shared" si="21"/>
        <v>772.78625416563079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67227.268752555639</v>
      </c>
      <c r="D51" s="5">
        <f t="shared" si="15"/>
        <v>64439.396239917631</v>
      </c>
      <c r="E51" s="5">
        <f t="shared" si="6"/>
        <v>54939.396239917631</v>
      </c>
      <c r="F51" s="5">
        <f t="shared" si="7"/>
        <v>20283.40249632487</v>
      </c>
      <c r="G51" s="5">
        <f t="shared" si="8"/>
        <v>44155.993743592757</v>
      </c>
      <c r="H51" s="22">
        <f t="shared" si="16"/>
        <v>29698.146057824415</v>
      </c>
      <c r="I51" s="5">
        <f t="shared" si="17"/>
        <v>72250.439914294649</v>
      </c>
      <c r="J51" s="26">
        <f t="shared" si="18"/>
        <v>0.21202635693375516</v>
      </c>
      <c r="L51" s="22">
        <f t="shared" si="19"/>
        <v>137497.69709027125</v>
      </c>
      <c r="M51" s="5">
        <f>scrimecost*Meta!O48</f>
        <v>223.678</v>
      </c>
      <c r="N51" s="5">
        <f>L51-Grade8!L51</f>
        <v>4498.6890377123491</v>
      </c>
      <c r="O51" s="5">
        <f>Grade8!M51-M51</f>
        <v>11.102000000000004</v>
      </c>
      <c r="P51" s="22">
        <f t="shared" si="22"/>
        <v>642.72844441495806</v>
      </c>
      <c r="S51" s="22">
        <f t="shared" si="20"/>
        <v>3714.1863328927366</v>
      </c>
      <c r="T51" s="22">
        <f t="shared" si="21"/>
        <v>763.66173576495987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68907.950471369506</v>
      </c>
      <c r="D52" s="5">
        <f t="shared" si="15"/>
        <v>66029.321145915543</v>
      </c>
      <c r="E52" s="5">
        <f t="shared" si="6"/>
        <v>56529.321145915543</v>
      </c>
      <c r="F52" s="5">
        <f t="shared" si="7"/>
        <v>20961.505468732979</v>
      </c>
      <c r="G52" s="5">
        <f t="shared" si="8"/>
        <v>45067.81567718256</v>
      </c>
      <c r="H52" s="22">
        <f t="shared" si="16"/>
        <v>30440.599709270016</v>
      </c>
      <c r="I52" s="5">
        <f t="shared" si="17"/>
        <v>73864.623002151988</v>
      </c>
      <c r="J52" s="26">
        <f t="shared" si="18"/>
        <v>0.21407009272850494</v>
      </c>
      <c r="L52" s="22">
        <f t="shared" si="19"/>
        <v>140935.139517528</v>
      </c>
      <c r="M52" s="5">
        <f>scrimecost*Meta!O49</f>
        <v>223.678</v>
      </c>
      <c r="N52" s="5">
        <f>L52-Grade8!L52</f>
        <v>4611.1562636551098</v>
      </c>
      <c r="O52" s="5">
        <f>Grade8!M52-M52</f>
        <v>11.102000000000004</v>
      </c>
      <c r="P52" s="22">
        <f t="shared" si="22"/>
        <v>661.03197093399251</v>
      </c>
      <c r="S52" s="22">
        <f t="shared" si="20"/>
        <v>3808.9713479079614</v>
      </c>
      <c r="T52" s="22">
        <f t="shared" si="21"/>
        <v>756.67794841743307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70630.649233153759</v>
      </c>
      <c r="D53" s="5">
        <f t="shared" si="15"/>
        <v>67658.994174563442</v>
      </c>
      <c r="E53" s="5">
        <f t="shared" si="6"/>
        <v>58158.994174563442</v>
      </c>
      <c r="F53" s="5">
        <f t="shared" si="7"/>
        <v>21656.561015451309</v>
      </c>
      <c r="G53" s="5">
        <f t="shared" si="8"/>
        <v>46002.43315911213</v>
      </c>
      <c r="H53" s="22">
        <f t="shared" si="16"/>
        <v>31201.614702001774</v>
      </c>
      <c r="I53" s="5">
        <f t="shared" si="17"/>
        <v>75519.160667205811</v>
      </c>
      <c r="J53" s="26">
        <f t="shared" si="18"/>
        <v>0.21606398130874871</v>
      </c>
      <c r="L53" s="22">
        <f t="shared" si="19"/>
        <v>144458.51800546623</v>
      </c>
      <c r="M53" s="5">
        <f>scrimecost*Meta!O50</f>
        <v>223.678</v>
      </c>
      <c r="N53" s="5">
        <f>L53-Grade8!L53</f>
        <v>4726.4351702465501</v>
      </c>
      <c r="O53" s="5">
        <f>Grade8!M53-M53</f>
        <v>11.102000000000004</v>
      </c>
      <c r="P53" s="22">
        <f t="shared" si="22"/>
        <v>679.79308561600317</v>
      </c>
      <c r="S53" s="22">
        <f t="shared" si="20"/>
        <v>3906.1259882986428</v>
      </c>
      <c r="T53" s="22">
        <f t="shared" si="21"/>
        <v>749.74857326025926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72396.415463982601</v>
      </c>
      <c r="D54" s="5">
        <f t="shared" si="15"/>
        <v>69329.409028927534</v>
      </c>
      <c r="E54" s="5">
        <f t="shared" si="6"/>
        <v>59829.409028927534</v>
      </c>
      <c r="F54" s="5">
        <f t="shared" si="7"/>
        <v>22368.992950837594</v>
      </c>
      <c r="G54" s="5">
        <f t="shared" si="8"/>
        <v>46960.41607808994</v>
      </c>
      <c r="H54" s="22">
        <f t="shared" si="16"/>
        <v>31981.655069551809</v>
      </c>
      <c r="I54" s="5">
        <f t="shared" si="17"/>
        <v>77215.061773885944</v>
      </c>
      <c r="J54" s="26">
        <f t="shared" si="18"/>
        <v>0.21800923846020612</v>
      </c>
      <c r="L54" s="22">
        <f t="shared" si="19"/>
        <v>148069.98095560286</v>
      </c>
      <c r="M54" s="5">
        <f>scrimecost*Meta!O51</f>
        <v>223.678</v>
      </c>
      <c r="N54" s="5">
        <f>L54-Grade8!L54</f>
        <v>4844.5960495026957</v>
      </c>
      <c r="O54" s="5">
        <f>Grade8!M54-M54</f>
        <v>11.102000000000004</v>
      </c>
      <c r="P54" s="22">
        <f t="shared" si="22"/>
        <v>699.02322816506387</v>
      </c>
      <c r="S54" s="22">
        <f t="shared" si="20"/>
        <v>4005.7094946990355</v>
      </c>
      <c r="T54" s="22">
        <f t="shared" si="21"/>
        <v>742.87352352226264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74206.325850582158</v>
      </c>
      <c r="D55" s="5">
        <f t="shared" si="15"/>
        <v>71041.584254650705</v>
      </c>
      <c r="E55" s="5">
        <f t="shared" si="6"/>
        <v>61541.584254650705</v>
      </c>
      <c r="F55" s="5">
        <f t="shared" si="7"/>
        <v>23099.235684608524</v>
      </c>
      <c r="G55" s="5">
        <f t="shared" si="8"/>
        <v>47942.348570042181</v>
      </c>
      <c r="H55" s="22">
        <f t="shared" si="16"/>
        <v>32781.196446290603</v>
      </c>
      <c r="I55" s="5">
        <f t="shared" si="17"/>
        <v>78953.360408233086</v>
      </c>
      <c r="J55" s="26">
        <f t="shared" si="18"/>
        <v>0.21990705031528637</v>
      </c>
      <c r="L55" s="22">
        <f t="shared" si="19"/>
        <v>151771.73047949295</v>
      </c>
      <c r="M55" s="5">
        <f>scrimecost*Meta!O52</f>
        <v>223.678</v>
      </c>
      <c r="N55" s="5">
        <f>L55-Grade8!L55</f>
        <v>4965.7109507402929</v>
      </c>
      <c r="O55" s="5">
        <f>Grade8!M55-M55</f>
        <v>11.102000000000004</v>
      </c>
      <c r="P55" s="22">
        <f t="shared" si="22"/>
        <v>718.73412427785104</v>
      </c>
      <c r="S55" s="22">
        <f t="shared" si="20"/>
        <v>4107.7825887594718</v>
      </c>
      <c r="T55" s="22">
        <f t="shared" si="21"/>
        <v>736.05269845866394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76061.483996846713</v>
      </c>
      <c r="D56" s="5">
        <f t="shared" si="15"/>
        <v>72796.563861016984</v>
      </c>
      <c r="E56" s="5">
        <f t="shared" si="6"/>
        <v>63296.563861016984</v>
      </c>
      <c r="F56" s="5">
        <f t="shared" si="7"/>
        <v>23847.734486723744</v>
      </c>
      <c r="G56" s="5">
        <f t="shared" si="8"/>
        <v>48948.829374293244</v>
      </c>
      <c r="H56" s="22">
        <f t="shared" si="16"/>
        <v>33600.726357447871</v>
      </c>
      <c r="I56" s="5">
        <f t="shared" si="17"/>
        <v>80735.116508438921</v>
      </c>
      <c r="J56" s="26">
        <f t="shared" si="18"/>
        <v>0.22175857407634042</v>
      </c>
      <c r="L56" s="22">
        <f t="shared" si="19"/>
        <v>155566.02374148025</v>
      </c>
      <c r="M56" s="5">
        <f>scrimecost*Meta!O53</f>
        <v>67.594999999999999</v>
      </c>
      <c r="N56" s="5">
        <f>L56-Grade8!L56</f>
        <v>5089.85372450875</v>
      </c>
      <c r="O56" s="5">
        <f>Grade8!M56-M56</f>
        <v>3.355000000000004</v>
      </c>
      <c r="P56" s="22">
        <f t="shared" si="22"/>
        <v>738.93779279345813</v>
      </c>
      <c r="S56" s="22">
        <f t="shared" si="20"/>
        <v>4204.7689681713637</v>
      </c>
      <c r="T56" s="22">
        <f t="shared" si="21"/>
        <v>727.96353794929712</v>
      </c>
    </row>
    <row r="57" spans="1:20" x14ac:dyDescent="0.2">
      <c r="A57" s="5">
        <v>66</v>
      </c>
      <c r="C57" s="5"/>
      <c r="H57" s="21"/>
      <c r="I57" s="5"/>
      <c r="M57" s="5">
        <f>scrimecost*Meta!O54</f>
        <v>67.594999999999999</v>
      </c>
      <c r="N57" s="5">
        <f>L57-Grade8!L57</f>
        <v>0</v>
      </c>
      <c r="O57" s="5">
        <f>Grade8!M57-M57</f>
        <v>3.355000000000004</v>
      </c>
      <c r="S57" s="22">
        <f t="shared" si="20"/>
        <v>3.308030000000004</v>
      </c>
      <c r="T57" s="22">
        <f t="shared" si="21"/>
        <v>0.55335387718630902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67.594999999999999</v>
      </c>
      <c r="N58" s="5">
        <f>L58-Grade8!L58</f>
        <v>0</v>
      </c>
      <c r="O58" s="5">
        <f>Grade8!M58-M58</f>
        <v>3.355000000000004</v>
      </c>
      <c r="S58" s="22">
        <f t="shared" si="20"/>
        <v>3.308030000000004</v>
      </c>
      <c r="T58" s="22">
        <f t="shared" si="21"/>
        <v>0.53464928018341051</v>
      </c>
    </row>
    <row r="59" spans="1:20" x14ac:dyDescent="0.2">
      <c r="A59" s="5">
        <v>68</v>
      </c>
      <c r="H59" s="21"/>
      <c r="I59" s="5"/>
      <c r="M59" s="5">
        <f>scrimecost*Meta!O56</f>
        <v>67.594999999999999</v>
      </c>
      <c r="N59" s="5">
        <f>L59-Grade8!L59</f>
        <v>0</v>
      </c>
      <c r="O59" s="5">
        <f>Grade8!M59-M59</f>
        <v>3.355000000000004</v>
      </c>
      <c r="S59" s="22">
        <f t="shared" si="20"/>
        <v>3.308030000000004</v>
      </c>
      <c r="T59" s="22">
        <f t="shared" si="21"/>
        <v>0.5165769403372158</v>
      </c>
    </row>
    <row r="60" spans="1:20" x14ac:dyDescent="0.2">
      <c r="A60" s="5">
        <v>69</v>
      </c>
      <c r="H60" s="21"/>
      <c r="I60" s="5"/>
      <c r="M60" s="5">
        <f>scrimecost*Meta!O57</f>
        <v>67.594999999999999</v>
      </c>
      <c r="N60" s="5">
        <f>L60-Grade8!L60</f>
        <v>0</v>
      </c>
      <c r="O60" s="5">
        <f>Grade8!M60-M60</f>
        <v>3.355000000000004</v>
      </c>
      <c r="S60" s="22">
        <f t="shared" si="20"/>
        <v>3.308030000000004</v>
      </c>
      <c r="T60" s="22">
        <f t="shared" si="21"/>
        <v>0.4991154859436383</v>
      </c>
    </row>
    <row r="61" spans="1:20" x14ac:dyDescent="0.2">
      <c r="A61" s="5">
        <v>70</v>
      </c>
      <c r="H61" s="21"/>
      <c r="I61" s="5"/>
      <c r="M61" s="5">
        <f>scrimecost*Meta!O58</f>
        <v>67.594999999999999</v>
      </c>
      <c r="N61" s="5">
        <f>L61-Grade8!L61</f>
        <v>0</v>
      </c>
      <c r="O61" s="5">
        <f>Grade8!M61-M61</f>
        <v>3.355000000000004</v>
      </c>
      <c r="S61" s="22">
        <f t="shared" si="20"/>
        <v>3.308030000000004</v>
      </c>
      <c r="T61" s="22">
        <f t="shared" si="21"/>
        <v>0.48224426770992496</v>
      </c>
    </row>
    <row r="62" spans="1:20" x14ac:dyDescent="0.2">
      <c r="A62" s="5">
        <v>71</v>
      </c>
      <c r="H62" s="21"/>
      <c r="I62" s="5"/>
      <c r="M62" s="5">
        <f>scrimecost*Meta!O59</f>
        <v>67.594999999999999</v>
      </c>
      <c r="N62" s="5">
        <f>L62-Grade8!L62</f>
        <v>0</v>
      </c>
      <c r="O62" s="5">
        <f>Grade8!M62-M62</f>
        <v>3.355000000000004</v>
      </c>
      <c r="S62" s="22">
        <f t="shared" si="20"/>
        <v>3.308030000000004</v>
      </c>
      <c r="T62" s="22">
        <f t="shared" si="21"/>
        <v>0.46594333433553919</v>
      </c>
    </row>
    <row r="63" spans="1:20" x14ac:dyDescent="0.2">
      <c r="A63" s="5">
        <v>72</v>
      </c>
      <c r="H63" s="21"/>
      <c r="M63" s="5">
        <f>scrimecost*Meta!O60</f>
        <v>67.594999999999999</v>
      </c>
      <c r="N63" s="5">
        <f>L63-Grade8!L63</f>
        <v>0</v>
      </c>
      <c r="O63" s="5">
        <f>Grade8!M63-M63</f>
        <v>3.355000000000004</v>
      </c>
      <c r="S63" s="22">
        <f t="shared" si="20"/>
        <v>3.308030000000004</v>
      </c>
      <c r="T63" s="22">
        <f t="shared" si="21"/>
        <v>0.45019340891846521</v>
      </c>
    </row>
    <row r="64" spans="1:20" x14ac:dyDescent="0.2">
      <c r="A64" s="5">
        <v>73</v>
      </c>
      <c r="H64" s="21"/>
      <c r="M64" s="5">
        <f>scrimecost*Meta!O61</f>
        <v>67.594999999999999</v>
      </c>
      <c r="N64" s="5">
        <f>L64-Grade8!L64</f>
        <v>0</v>
      </c>
      <c r="O64" s="5">
        <f>Grade8!M64-M64</f>
        <v>3.355000000000004</v>
      </c>
      <c r="S64" s="22">
        <f t="shared" si="20"/>
        <v>3.308030000000004</v>
      </c>
      <c r="T64" s="22">
        <f t="shared" si="21"/>
        <v>0.43497586615903167</v>
      </c>
    </row>
    <row r="65" spans="1:20" x14ac:dyDescent="0.2">
      <c r="A65" s="5">
        <v>74</v>
      </c>
      <c r="H65" s="21"/>
      <c r="M65" s="5">
        <f>scrimecost*Meta!O62</f>
        <v>67.594999999999999</v>
      </c>
      <c r="N65" s="5">
        <f>L65-Grade8!L65</f>
        <v>0</v>
      </c>
      <c r="O65" s="5">
        <f>Grade8!M65-M65</f>
        <v>3.355000000000004</v>
      </c>
      <c r="S65" s="22">
        <f t="shared" si="20"/>
        <v>3.308030000000004</v>
      </c>
      <c r="T65" s="22">
        <f t="shared" si="21"/>
        <v>0.42027271033429697</v>
      </c>
    </row>
    <row r="66" spans="1:20" x14ac:dyDescent="0.2">
      <c r="A66" s="5">
        <v>75</v>
      </c>
      <c r="H66" s="21"/>
      <c r="M66" s="5">
        <f>scrimecost*Meta!O63</f>
        <v>67.594999999999999</v>
      </c>
      <c r="N66" s="5">
        <f>L66-Grade8!L66</f>
        <v>0</v>
      </c>
      <c r="O66" s="5">
        <f>Grade8!M66-M66</f>
        <v>3.355000000000004</v>
      </c>
      <c r="S66" s="22">
        <f t="shared" si="20"/>
        <v>3.308030000000004</v>
      </c>
      <c r="T66" s="22">
        <f t="shared" si="21"/>
        <v>0.40606655401694958</v>
      </c>
    </row>
    <row r="67" spans="1:20" x14ac:dyDescent="0.2">
      <c r="A67" s="5">
        <v>76</v>
      </c>
      <c r="H67" s="21"/>
      <c r="M67" s="5">
        <f>scrimecost*Meta!O64</f>
        <v>67.594999999999999</v>
      </c>
      <c r="N67" s="5">
        <f>L67-Grade8!L67</f>
        <v>0</v>
      </c>
      <c r="O67" s="5">
        <f>Grade8!M67-M67</f>
        <v>3.355000000000004</v>
      </c>
      <c r="S67" s="22">
        <f t="shared" si="20"/>
        <v>3.308030000000004</v>
      </c>
      <c r="T67" s="22">
        <f t="shared" si="21"/>
        <v>0.39234059751355721</v>
      </c>
    </row>
    <row r="68" spans="1:20" x14ac:dyDescent="0.2">
      <c r="A68" s="5">
        <v>77</v>
      </c>
      <c r="H68" s="21"/>
      <c r="M68" s="5">
        <f>scrimecost*Meta!O65</f>
        <v>67.594999999999999</v>
      </c>
      <c r="N68" s="5">
        <f>L68-Grade8!L68</f>
        <v>0</v>
      </c>
      <c r="O68" s="5">
        <f>Grade8!M68-M68</f>
        <v>3.355000000000004</v>
      </c>
      <c r="S68" s="22">
        <f t="shared" si="20"/>
        <v>3.308030000000004</v>
      </c>
      <c r="T68" s="22">
        <f t="shared" si="21"/>
        <v>0.3790786089978489</v>
      </c>
    </row>
    <row r="69" spans="1:20" x14ac:dyDescent="0.2">
      <c r="A69" s="5">
        <v>78</v>
      </c>
      <c r="H69" s="21"/>
      <c r="M69" s="5">
        <f>scrimecost*Meta!O66</f>
        <v>67.594999999999999</v>
      </c>
      <c r="N69" s="5">
        <f>L69-Grade8!L69</f>
        <v>0</v>
      </c>
      <c r="O69" s="5">
        <f>Grade8!M69-M69</f>
        <v>3.355000000000004</v>
      </c>
      <c r="S69" s="22">
        <f>IF(A69&lt;startage,1,0)*(N69-Q69-R69)+IF(A69&gt;=startage,1,0)*completionprob*(N69*spart+O69+P69)</f>
        <v>3.308030000000004</v>
      </c>
      <c r="T69" s="22">
        <f>S69/sreturn^(A69-startage+1)</f>
        <v>0.36626490531553646</v>
      </c>
    </row>
    <row r="70" spans="1:20" x14ac:dyDescent="0.2">
      <c r="A70" s="5">
        <v>79</v>
      </c>
      <c r="H70" s="21"/>
      <c r="M70" s="5"/>
      <c r="S70" s="22">
        <f>SUM(T5:T69)</f>
        <v>4.8598046142878104E-9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45623</v>
      </c>
      <c r="D2" s="7">
        <f>Meta!C4</f>
        <v>20154</v>
      </c>
      <c r="E2" s="1">
        <f>Meta!D4</f>
        <v>5.0999999999999997E-2</v>
      </c>
      <c r="F2" s="1">
        <f>Meta!F4</f>
        <v>0.63400000000000001</v>
      </c>
      <c r="G2" s="1">
        <f>Meta!I4</f>
        <v>1.9496869757628374</v>
      </c>
      <c r="H2" s="1">
        <f>Meta!E4</f>
        <v>0.98599999999999999</v>
      </c>
      <c r="I2" s="13"/>
      <c r="J2" s="1">
        <f>Meta!X3</f>
        <v>0.69199999999999995</v>
      </c>
      <c r="K2" s="1">
        <f>Meta!D3</f>
        <v>5.3999999999999999E-2</v>
      </c>
      <c r="L2" s="29"/>
      <c r="N2" s="22">
        <f>Meta!T4</f>
        <v>68057</v>
      </c>
      <c r="O2" s="22">
        <f>Meta!U4</f>
        <v>28739</v>
      </c>
      <c r="P2" s="1">
        <f>Meta!V4</f>
        <v>3.4000000000000002E-2</v>
      </c>
      <c r="Q2" s="1">
        <f>Meta!X4</f>
        <v>0.71</v>
      </c>
      <c r="R2" s="22">
        <f>Meta!W4</f>
        <v>1170</v>
      </c>
      <c r="T2" s="12">
        <f>IRR(S5:S69)+1</f>
        <v>1.0355613383298741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2212.9496096767975</v>
      </c>
      <c r="D6" s="5">
        <f t="shared" ref="D6:D36" si="0">IF(A6&lt;startage,1,0)*(C6*(1-initialunempprob))+IF(A6=startage,1,0)*(C6*(1-unempprob))+IF(A6&gt;startage,1,0)*(C6*(1-unempprob)+unempprob*300*52)</f>
        <v>2093.4503307542504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160.14895030270014</v>
      </c>
      <c r="G6" s="5">
        <f t="shared" ref="G6:G56" si="3">D6-F6</f>
        <v>1933.3013804515504</v>
      </c>
      <c r="H6" s="22">
        <f>0.1*Grade9!H6</f>
        <v>977.58695163841082</v>
      </c>
      <c r="I6" s="5">
        <f t="shared" ref="I6:I36" si="4">G6+IF(A6&lt;startage,1,0)*(H6*(1-initialunempprob))+IF(A6&gt;=startage,1,0)*(H6*(1-unempprob))</f>
        <v>2858.0986367014871</v>
      </c>
      <c r="J6" s="26">
        <f t="shared" ref="J6:J37" si="5">(F6-(IF(A6&gt;startage,1,0)*(unempprob*300*52)))/(IF(A6&lt;startage,1,0)*((C6+H6)*(1-initialunempprob))+IF(A6&gt;=startage,1,0)*((C6+H6)*(1-unempprob)))</f>
        <v>5.306024296756208E-2</v>
      </c>
      <c r="L6" s="22">
        <f>0.1*Grade9!L6</f>
        <v>4526.072243501746</v>
      </c>
      <c r="M6" s="5">
        <f>scrimecost*Meta!O3</f>
        <v>2171.52</v>
      </c>
      <c r="N6" s="5">
        <f>L6-Grade9!L6</f>
        <v>-40734.650191515713</v>
      </c>
      <c r="O6" s="5"/>
      <c r="P6" s="22"/>
      <c r="Q6" s="22">
        <f>0.05*feel*Grade9!G6</f>
        <v>236.59143168681828</v>
      </c>
      <c r="R6" s="22">
        <f>hstuition</f>
        <v>11298</v>
      </c>
      <c r="S6" s="22">
        <f t="shared" ref="S6:S37" si="6">IF(A6&lt;startage,1,0)*(N6-Q6-R6)+IF(A6&gt;=startage,1,0)*completionprob*(N6*spart+O6+P6)</f>
        <v>-52269.241623202528</v>
      </c>
      <c r="T6" s="22">
        <f t="shared" ref="T6:T37" si="7">S6/sreturn^(A6-startage+1)</f>
        <v>-52269.241623202528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23400.166573995539</v>
      </c>
      <c r="D7" s="5">
        <f t="shared" si="0"/>
        <v>22206.758078721767</v>
      </c>
      <c r="E7" s="5">
        <f t="shared" si="1"/>
        <v>12706.758078721767</v>
      </c>
      <c r="F7" s="5">
        <f t="shared" si="2"/>
        <v>4450.5065127026573</v>
      </c>
      <c r="G7" s="5">
        <f t="shared" si="3"/>
        <v>17756.251566019109</v>
      </c>
      <c r="H7" s="22">
        <f t="shared" ref="H7:H36" si="10">benefits*B7/expnorm</f>
        <v>10337.043971950685</v>
      </c>
      <c r="I7" s="5">
        <f t="shared" si="4"/>
        <v>27566.106295400306</v>
      </c>
      <c r="J7" s="26">
        <f t="shared" si="5"/>
        <v>0.13900616343701089</v>
      </c>
      <c r="L7" s="22">
        <f t="shared" ref="L7:L36" si="11">(sincome+sbenefits)*(1-sunemp)*B7/expnorm</f>
        <v>47958.947852854748</v>
      </c>
      <c r="M7" s="5">
        <f>scrimecost*Meta!O4</f>
        <v>2747.16</v>
      </c>
      <c r="N7" s="5">
        <f>L7-Grade9!L7</f>
        <v>1566.7073569618587</v>
      </c>
      <c r="O7" s="5">
        <f>Grade9!M7-M7</f>
        <v>138.53200000000015</v>
      </c>
      <c r="P7" s="22">
        <f t="shared" ref="P7:P38" si="12">(spart-initialspart)*(L7*J7+nptrans)</f>
        <v>237.97060818301838</v>
      </c>
      <c r="Q7" s="22"/>
      <c r="R7" s="22"/>
      <c r="S7" s="22">
        <f t="shared" si="6"/>
        <v>1468.020723983175</v>
      </c>
      <c r="T7" s="22">
        <f t="shared" si="7"/>
        <v>1417.6086627092125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23985.170738345427</v>
      </c>
      <c r="D8" s="5">
        <f t="shared" si="0"/>
        <v>23557.527030689809</v>
      </c>
      <c r="E8" s="5">
        <f t="shared" si="1"/>
        <v>14057.527030689809</v>
      </c>
      <c r="F8" s="5">
        <f t="shared" si="2"/>
        <v>4891.532575520223</v>
      </c>
      <c r="G8" s="5">
        <f t="shared" si="3"/>
        <v>18665.994455169588</v>
      </c>
      <c r="H8" s="22">
        <f t="shared" si="10"/>
        <v>10595.47007124945</v>
      </c>
      <c r="I8" s="5">
        <f t="shared" si="4"/>
        <v>28721.095552785315</v>
      </c>
      <c r="J8" s="26">
        <f t="shared" si="5"/>
        <v>0.12481119739137424</v>
      </c>
      <c r="L8" s="22">
        <f t="shared" si="11"/>
        <v>49157.921549176113</v>
      </c>
      <c r="M8" s="5">
        <f>scrimecost*Meta!O5</f>
        <v>3173.0400000000004</v>
      </c>
      <c r="N8" s="5">
        <f>L8-Grade9!L8</f>
        <v>1605.875040885905</v>
      </c>
      <c r="O8" s="5">
        <f>Grade9!M8-M8</f>
        <v>160.00799999999981</v>
      </c>
      <c r="P8" s="22">
        <f t="shared" si="12"/>
        <v>228.41026289683055</v>
      </c>
      <c r="Q8" s="22"/>
      <c r="R8" s="22"/>
      <c r="S8" s="22">
        <f t="shared" si="6"/>
        <v>1507.1892883388614</v>
      </c>
      <c r="T8" s="22">
        <f t="shared" si="7"/>
        <v>1405.4524039936366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24584.80000680406</v>
      </c>
      <c r="D9" s="5">
        <f t="shared" si="0"/>
        <v>24126.575206457052</v>
      </c>
      <c r="E9" s="5">
        <f t="shared" si="1"/>
        <v>14626.575206457052</v>
      </c>
      <c r="F9" s="5">
        <f t="shared" si="2"/>
        <v>5077.3268049082271</v>
      </c>
      <c r="G9" s="5">
        <f t="shared" si="3"/>
        <v>19049.248401548823</v>
      </c>
      <c r="H9" s="22">
        <f t="shared" si="10"/>
        <v>10860.356823030688</v>
      </c>
      <c r="I9" s="5">
        <f t="shared" si="4"/>
        <v>29355.727026604945</v>
      </c>
      <c r="J9" s="26">
        <f t="shared" si="5"/>
        <v>0.12729045504915418</v>
      </c>
      <c r="L9" s="22">
        <f t="shared" si="11"/>
        <v>50386.869587905516</v>
      </c>
      <c r="M9" s="5">
        <f>scrimecost*Meta!O6</f>
        <v>3856.3199999999997</v>
      </c>
      <c r="N9" s="5">
        <f>L9-Grade9!L9</f>
        <v>1646.0219169080592</v>
      </c>
      <c r="O9" s="5">
        <f>Grade9!M9-M9</f>
        <v>194.46399999999994</v>
      </c>
      <c r="P9" s="22">
        <f t="shared" si="12"/>
        <v>233.41981605024407</v>
      </c>
      <c r="Q9" s="22"/>
      <c r="R9" s="22"/>
      <c r="S9" s="22">
        <f t="shared" si="6"/>
        <v>1574.2075457761962</v>
      </c>
      <c r="T9" s="22">
        <f t="shared" si="7"/>
        <v>1417.5373328903945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25199.420006974164</v>
      </c>
      <c r="D10" s="5">
        <f t="shared" si="0"/>
        <v>24709.849586618478</v>
      </c>
      <c r="E10" s="5">
        <f t="shared" si="1"/>
        <v>15209.849586618478</v>
      </c>
      <c r="F10" s="5">
        <f t="shared" si="2"/>
        <v>5267.7658900309334</v>
      </c>
      <c r="G10" s="5">
        <f t="shared" si="3"/>
        <v>19442.083696587546</v>
      </c>
      <c r="H10" s="22">
        <f t="shared" si="10"/>
        <v>11131.865743606453</v>
      </c>
      <c r="I10" s="5">
        <f t="shared" si="4"/>
        <v>30006.22428727007</v>
      </c>
      <c r="J10" s="26">
        <f t="shared" si="5"/>
        <v>0.12970924300796399</v>
      </c>
      <c r="L10" s="22">
        <f t="shared" si="11"/>
        <v>51646.541327603154</v>
      </c>
      <c r="M10" s="5">
        <f>scrimecost*Meta!O7</f>
        <v>4121.91</v>
      </c>
      <c r="N10" s="5">
        <f>L10-Grade9!L10</f>
        <v>1687.1724648307572</v>
      </c>
      <c r="O10" s="5">
        <f>Grade9!M10-M10</f>
        <v>207.85699999999997</v>
      </c>
      <c r="P10" s="22">
        <f t="shared" si="12"/>
        <v>238.55460803249301</v>
      </c>
      <c r="Q10" s="22"/>
      <c r="R10" s="22"/>
      <c r="S10" s="22">
        <f t="shared" si="6"/>
        <v>1621.2838012494578</v>
      </c>
      <c r="T10" s="22">
        <f t="shared" si="7"/>
        <v>1409.7942377023735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25829.405507148516</v>
      </c>
      <c r="D11" s="5">
        <f t="shared" si="0"/>
        <v>25307.705826283938</v>
      </c>
      <c r="E11" s="5">
        <f t="shared" si="1"/>
        <v>15807.705826283938</v>
      </c>
      <c r="F11" s="5">
        <f t="shared" si="2"/>
        <v>5462.9659522817055</v>
      </c>
      <c r="G11" s="5">
        <f t="shared" si="3"/>
        <v>19844.739874002233</v>
      </c>
      <c r="H11" s="22">
        <f t="shared" si="10"/>
        <v>11410.162387196615</v>
      </c>
      <c r="I11" s="5">
        <f t="shared" si="4"/>
        <v>30672.983979451819</v>
      </c>
      <c r="J11" s="26">
        <f t="shared" si="5"/>
        <v>0.13206903613851001</v>
      </c>
      <c r="L11" s="22">
        <f t="shared" si="11"/>
        <v>52937.70486079323</v>
      </c>
      <c r="M11" s="5">
        <f>scrimecost*Meta!O8</f>
        <v>3947.58</v>
      </c>
      <c r="N11" s="5">
        <f>L11-Grade9!L11</f>
        <v>1729.3517764515273</v>
      </c>
      <c r="O11" s="5">
        <f>Grade9!M11-M11</f>
        <v>199.0659999999998</v>
      </c>
      <c r="P11" s="22">
        <f t="shared" si="12"/>
        <v>243.817769814298</v>
      </c>
      <c r="Q11" s="22"/>
      <c r="R11" s="22"/>
      <c r="S11" s="22">
        <f t="shared" si="6"/>
        <v>1647.3334016595538</v>
      </c>
      <c r="T11" s="22">
        <f t="shared" si="7"/>
        <v>1383.2553666469462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26475.140644827225</v>
      </c>
      <c r="D12" s="5">
        <f t="shared" si="0"/>
        <v>25920.508471941033</v>
      </c>
      <c r="E12" s="5">
        <f t="shared" si="1"/>
        <v>16420.508471941033</v>
      </c>
      <c r="F12" s="5">
        <f t="shared" si="2"/>
        <v>5663.0460160887469</v>
      </c>
      <c r="G12" s="5">
        <f t="shared" si="3"/>
        <v>20257.462455852285</v>
      </c>
      <c r="H12" s="22">
        <f t="shared" si="10"/>
        <v>11695.416446876528</v>
      </c>
      <c r="I12" s="5">
        <f t="shared" si="4"/>
        <v>31356.41266393811</v>
      </c>
      <c r="J12" s="26">
        <f t="shared" si="5"/>
        <v>0.13437127333904278</v>
      </c>
      <c r="L12" s="22">
        <f t="shared" si="11"/>
        <v>54261.147482313056</v>
      </c>
      <c r="M12" s="5">
        <f>scrimecost*Meta!O9</f>
        <v>3584.88</v>
      </c>
      <c r="N12" s="5">
        <f>L12-Grade9!L12</f>
        <v>1772.5855708628151</v>
      </c>
      <c r="O12" s="5">
        <f>Grade9!M12-M12</f>
        <v>180.77599999999984</v>
      </c>
      <c r="P12" s="22">
        <f t="shared" si="12"/>
        <v>249.21251064064822</v>
      </c>
      <c r="Q12" s="22"/>
      <c r="R12" s="22"/>
      <c r="S12" s="22">
        <f t="shared" si="6"/>
        <v>1664.8849262299011</v>
      </c>
      <c r="T12" s="22">
        <f t="shared" si="7"/>
        <v>1349.9859625020358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27137.019160947901</v>
      </c>
      <c r="D13" s="5">
        <f t="shared" si="0"/>
        <v>26548.631183739555</v>
      </c>
      <c r="E13" s="5">
        <f t="shared" si="1"/>
        <v>17048.631183739555</v>
      </c>
      <c r="F13" s="5">
        <f t="shared" si="2"/>
        <v>5868.1280814909642</v>
      </c>
      <c r="G13" s="5">
        <f t="shared" si="3"/>
        <v>20680.503102248593</v>
      </c>
      <c r="H13" s="22">
        <f t="shared" si="10"/>
        <v>11987.80185804844</v>
      </c>
      <c r="I13" s="5">
        <f t="shared" si="4"/>
        <v>32056.927065536562</v>
      </c>
      <c r="J13" s="26">
        <f t="shared" si="5"/>
        <v>0.13661735841273329</v>
      </c>
      <c r="L13" s="22">
        <f t="shared" si="11"/>
        <v>55617.676169370876</v>
      </c>
      <c r="M13" s="5">
        <f>scrimecost*Meta!O10</f>
        <v>3285.3599999999997</v>
      </c>
      <c r="N13" s="5">
        <f>L13-Grade9!L13</f>
        <v>1816.9002101343794</v>
      </c>
      <c r="O13" s="5">
        <f>Grade9!M13-M13</f>
        <v>165.67200000000003</v>
      </c>
      <c r="P13" s="22">
        <f t="shared" si="12"/>
        <v>254.74211998765719</v>
      </c>
      <c r="Q13" s="22"/>
      <c r="R13" s="22"/>
      <c r="S13" s="22">
        <f t="shared" si="6"/>
        <v>1686.4674834145035</v>
      </c>
      <c r="T13" s="22">
        <f t="shared" si="7"/>
        <v>1320.5266652270655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27815.4446399716</v>
      </c>
      <c r="D14" s="5">
        <f t="shared" si="0"/>
        <v>27192.456963333047</v>
      </c>
      <c r="E14" s="5">
        <f t="shared" si="1"/>
        <v>17692.456963333047</v>
      </c>
      <c r="F14" s="5">
        <f t="shared" si="2"/>
        <v>6078.3371985282392</v>
      </c>
      <c r="G14" s="5">
        <f t="shared" si="3"/>
        <v>21114.119764804807</v>
      </c>
      <c r="H14" s="22">
        <f t="shared" si="10"/>
        <v>12287.496904499654</v>
      </c>
      <c r="I14" s="5">
        <f t="shared" si="4"/>
        <v>32774.954327174979</v>
      </c>
      <c r="J14" s="26">
        <f t="shared" si="5"/>
        <v>0.13880866092365088</v>
      </c>
      <c r="L14" s="22">
        <f t="shared" si="11"/>
        <v>57008.118073605146</v>
      </c>
      <c r="M14" s="5">
        <f>scrimecost*Meta!O11</f>
        <v>3070.08</v>
      </c>
      <c r="N14" s="5">
        <f>L14-Grade9!L14</f>
        <v>1862.3227153877451</v>
      </c>
      <c r="O14" s="5">
        <f>Grade9!M14-M14</f>
        <v>154.81600000000026</v>
      </c>
      <c r="P14" s="22">
        <f t="shared" si="12"/>
        <v>260.40996956834141</v>
      </c>
      <c r="Q14" s="22"/>
      <c r="R14" s="22"/>
      <c r="S14" s="22">
        <f t="shared" si="6"/>
        <v>1713.1504461287298</v>
      </c>
      <c r="T14" s="22">
        <f t="shared" si="7"/>
        <v>1295.3552178525504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28510.830755970888</v>
      </c>
      <c r="D15" s="5">
        <f t="shared" si="0"/>
        <v>27852.378387416371</v>
      </c>
      <c r="E15" s="5">
        <f t="shared" si="1"/>
        <v>18352.378387416371</v>
      </c>
      <c r="F15" s="5">
        <f t="shared" si="2"/>
        <v>6293.801543491445</v>
      </c>
      <c r="G15" s="5">
        <f t="shared" si="3"/>
        <v>21558.576843924926</v>
      </c>
      <c r="H15" s="22">
        <f t="shared" si="10"/>
        <v>12594.684327112142</v>
      </c>
      <c r="I15" s="5">
        <f t="shared" si="4"/>
        <v>33510.932270354344</v>
      </c>
      <c r="J15" s="26">
        <f t="shared" si="5"/>
        <v>0.14094651703186314</v>
      </c>
      <c r="L15" s="22">
        <f t="shared" si="11"/>
        <v>58433.321025445272</v>
      </c>
      <c r="M15" s="5">
        <f>scrimecost*Meta!O12</f>
        <v>2933.19</v>
      </c>
      <c r="N15" s="5">
        <f>L15-Grade9!L15</f>
        <v>1908.8807832724415</v>
      </c>
      <c r="O15" s="5">
        <f>Grade9!M15-M15</f>
        <v>147.91300000000001</v>
      </c>
      <c r="P15" s="22">
        <f t="shared" si="12"/>
        <v>266.21951538854273</v>
      </c>
      <c r="Q15" s="22"/>
      <c r="R15" s="22"/>
      <c r="S15" s="22">
        <f t="shared" si="6"/>
        <v>1744.6657413108082</v>
      </c>
      <c r="T15" s="22">
        <f t="shared" si="7"/>
        <v>1273.8836990079803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29223.601524870159</v>
      </c>
      <c r="D16" s="5">
        <f t="shared" si="0"/>
        <v>28528.797847101778</v>
      </c>
      <c r="E16" s="5">
        <f t="shared" si="1"/>
        <v>19028.797847101778</v>
      </c>
      <c r="F16" s="5">
        <f t="shared" si="2"/>
        <v>6514.6524970787304</v>
      </c>
      <c r="G16" s="5">
        <f t="shared" si="3"/>
        <v>22014.145350023049</v>
      </c>
      <c r="H16" s="22">
        <f t="shared" si="10"/>
        <v>12909.551435289944</v>
      </c>
      <c r="I16" s="5">
        <f t="shared" si="4"/>
        <v>34265.309662113206</v>
      </c>
      <c r="J16" s="26">
        <f t="shared" si="5"/>
        <v>0.14303223030816778</v>
      </c>
      <c r="L16" s="22">
        <f t="shared" si="11"/>
        <v>59894.154051081394</v>
      </c>
      <c r="M16" s="5">
        <f>scrimecost*Meta!O13</f>
        <v>2462.85</v>
      </c>
      <c r="N16" s="5">
        <f>L16-Grade9!L16</f>
        <v>1956.6028028542423</v>
      </c>
      <c r="O16" s="5">
        <f>Grade9!M16-M16</f>
        <v>124.19500000000016</v>
      </c>
      <c r="P16" s="22">
        <f t="shared" si="12"/>
        <v>272.174299854249</v>
      </c>
      <c r="Q16" s="22"/>
      <c r="R16" s="22"/>
      <c r="S16" s="22">
        <f t="shared" si="6"/>
        <v>1760.5594878224304</v>
      </c>
      <c r="T16" s="22">
        <f t="shared" si="7"/>
        <v>1241.3447820753699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29954.191562991913</v>
      </c>
      <c r="D17" s="5">
        <f t="shared" si="0"/>
        <v>29222.127793279324</v>
      </c>
      <c r="E17" s="5">
        <f t="shared" si="1"/>
        <v>19722.127793279324</v>
      </c>
      <c r="F17" s="5">
        <f t="shared" si="2"/>
        <v>6741.0247245056989</v>
      </c>
      <c r="G17" s="5">
        <f t="shared" si="3"/>
        <v>22481.103068773624</v>
      </c>
      <c r="H17" s="22">
        <f t="shared" si="10"/>
        <v>13232.290221172194</v>
      </c>
      <c r="I17" s="5">
        <f t="shared" si="4"/>
        <v>35038.546488666034</v>
      </c>
      <c r="J17" s="26">
        <f t="shared" si="5"/>
        <v>0.14506707252895285</v>
      </c>
      <c r="L17" s="22">
        <f t="shared" si="11"/>
        <v>61391.507902358426</v>
      </c>
      <c r="M17" s="5">
        <f>scrimecost*Meta!O14</f>
        <v>2462.85</v>
      </c>
      <c r="N17" s="5">
        <f>L17-Grade9!L17</f>
        <v>2005.5178729256004</v>
      </c>
      <c r="O17" s="5">
        <f>Grade9!M17-M17</f>
        <v>124.19500000000016</v>
      </c>
      <c r="P17" s="22">
        <f t="shared" si="12"/>
        <v>278.27795393159806</v>
      </c>
      <c r="Q17" s="22"/>
      <c r="R17" s="22"/>
      <c r="S17" s="22">
        <f t="shared" si="6"/>
        <v>1800.8211746968516</v>
      </c>
      <c r="T17" s="22">
        <f t="shared" si="7"/>
        <v>1226.1298896312273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30703.046352066707</v>
      </c>
      <c r="D18" s="5">
        <f t="shared" si="0"/>
        <v>29932.790988111301</v>
      </c>
      <c r="E18" s="5">
        <f t="shared" si="1"/>
        <v>20432.790988111301</v>
      </c>
      <c r="F18" s="5">
        <f t="shared" si="2"/>
        <v>6973.0562576183402</v>
      </c>
      <c r="G18" s="5">
        <f t="shared" si="3"/>
        <v>22959.734730492961</v>
      </c>
      <c r="H18" s="22">
        <f t="shared" si="10"/>
        <v>13563.097476701498</v>
      </c>
      <c r="I18" s="5">
        <f t="shared" si="4"/>
        <v>35831.114235882684</v>
      </c>
      <c r="J18" s="26">
        <f t="shared" si="5"/>
        <v>0.1470522844516699</v>
      </c>
      <c r="L18" s="22">
        <f t="shared" si="11"/>
        <v>62926.295599917386</v>
      </c>
      <c r="M18" s="5">
        <f>scrimecost*Meta!O15</f>
        <v>2462.85</v>
      </c>
      <c r="N18" s="5">
        <f>L18-Grade9!L18</f>
        <v>2055.6558197487393</v>
      </c>
      <c r="O18" s="5">
        <f>Grade9!M18-M18</f>
        <v>124.19500000000016</v>
      </c>
      <c r="P18" s="22">
        <f t="shared" si="12"/>
        <v>284.53419936088073</v>
      </c>
      <c r="Q18" s="22"/>
      <c r="R18" s="22"/>
      <c r="S18" s="22">
        <f t="shared" si="6"/>
        <v>1842.0894037431308</v>
      </c>
      <c r="T18" s="22">
        <f t="shared" si="7"/>
        <v>1211.1579022665226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31470.622510868372</v>
      </c>
      <c r="D19" s="5">
        <f t="shared" si="0"/>
        <v>30661.220762814082</v>
      </c>
      <c r="E19" s="5">
        <f t="shared" si="1"/>
        <v>21161.220762814082</v>
      </c>
      <c r="F19" s="5">
        <f t="shared" si="2"/>
        <v>7210.8885790587974</v>
      </c>
      <c r="G19" s="5">
        <f t="shared" si="3"/>
        <v>23450.332183755287</v>
      </c>
      <c r="H19" s="22">
        <f t="shared" si="10"/>
        <v>13902.174913619036</v>
      </c>
      <c r="I19" s="5">
        <f t="shared" si="4"/>
        <v>36643.49617677975</v>
      </c>
      <c r="J19" s="26">
        <f t="shared" si="5"/>
        <v>0.14898907657139387</v>
      </c>
      <c r="L19" s="22">
        <f t="shared" si="11"/>
        <v>64499.45298991532</v>
      </c>
      <c r="M19" s="5">
        <f>scrimecost*Meta!O16</f>
        <v>2462.85</v>
      </c>
      <c r="N19" s="5">
        <f>L19-Grade9!L19</f>
        <v>2107.0472152424627</v>
      </c>
      <c r="O19" s="5">
        <f>Grade9!M19-M19</f>
        <v>124.19500000000016</v>
      </c>
      <c r="P19" s="22">
        <f t="shared" si="12"/>
        <v>290.94685092589549</v>
      </c>
      <c r="Q19" s="22"/>
      <c r="R19" s="22"/>
      <c r="S19" s="22">
        <f t="shared" si="6"/>
        <v>1884.3893385155714</v>
      </c>
      <c r="T19" s="22">
        <f t="shared" si="7"/>
        <v>1196.4233298907061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32257.388073640082</v>
      </c>
      <c r="D20" s="5">
        <f t="shared" si="0"/>
        <v>31407.861281884434</v>
      </c>
      <c r="E20" s="5">
        <f t="shared" si="1"/>
        <v>21907.861281884434</v>
      </c>
      <c r="F20" s="5">
        <f t="shared" si="2"/>
        <v>7454.6667085352674</v>
      </c>
      <c r="G20" s="5">
        <f t="shared" si="3"/>
        <v>23953.194573349167</v>
      </c>
      <c r="H20" s="22">
        <f t="shared" si="10"/>
        <v>14249.729286459507</v>
      </c>
      <c r="I20" s="5">
        <f t="shared" si="4"/>
        <v>37476.187666199243</v>
      </c>
      <c r="J20" s="26">
        <f t="shared" si="5"/>
        <v>0.1508786298589295</v>
      </c>
      <c r="L20" s="22">
        <f t="shared" si="11"/>
        <v>66111.939314663192</v>
      </c>
      <c r="M20" s="5">
        <f>scrimecost*Meta!O17</f>
        <v>2462.85</v>
      </c>
      <c r="N20" s="5">
        <f>L20-Grade9!L20</f>
        <v>2159.7233956235214</v>
      </c>
      <c r="O20" s="5">
        <f>Grade9!M20-M20</f>
        <v>124.19500000000016</v>
      </c>
      <c r="P20" s="22">
        <f t="shared" si="12"/>
        <v>297.51981878003562</v>
      </c>
      <c r="Q20" s="22"/>
      <c r="R20" s="22"/>
      <c r="S20" s="22">
        <f t="shared" si="6"/>
        <v>1927.7467716573176</v>
      </c>
      <c r="T20" s="22">
        <f t="shared" si="7"/>
        <v>1181.9208418642652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33063.82277548108</v>
      </c>
      <c r="D21" s="5">
        <f t="shared" si="0"/>
        <v>32173.167813931541</v>
      </c>
      <c r="E21" s="5">
        <f t="shared" si="1"/>
        <v>22673.167813931541</v>
      </c>
      <c r="F21" s="5">
        <f t="shared" si="2"/>
        <v>7704.5392912486477</v>
      </c>
      <c r="G21" s="5">
        <f t="shared" si="3"/>
        <v>24468.628522682891</v>
      </c>
      <c r="H21" s="22">
        <f t="shared" si="10"/>
        <v>14605.972518620996</v>
      </c>
      <c r="I21" s="5">
        <f t="shared" si="4"/>
        <v>38329.696442854212</v>
      </c>
      <c r="J21" s="26">
        <f t="shared" si="5"/>
        <v>0.15272209648091545</v>
      </c>
      <c r="L21" s="22">
        <f t="shared" si="11"/>
        <v>67764.737797529771</v>
      </c>
      <c r="M21" s="5">
        <f>scrimecost*Meta!O18</f>
        <v>1985.49</v>
      </c>
      <c r="N21" s="5">
        <f>L21-Grade9!L21</f>
        <v>2213.7164805140928</v>
      </c>
      <c r="O21" s="5">
        <f>Grade9!M21-M21</f>
        <v>100.12300000000027</v>
      </c>
      <c r="P21" s="22">
        <f t="shared" si="12"/>
        <v>304.25711083052926</v>
      </c>
      <c r="Q21" s="22"/>
      <c r="R21" s="22"/>
      <c r="S21" s="22">
        <f t="shared" si="6"/>
        <v>1948.4531486275978</v>
      </c>
      <c r="T21" s="22">
        <f t="shared" si="7"/>
        <v>1153.5928241353135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33890.418344868114</v>
      </c>
      <c r="D22" s="5">
        <f t="shared" si="0"/>
        <v>32957.60700927984</v>
      </c>
      <c r="E22" s="5">
        <f t="shared" si="1"/>
        <v>23457.60700927984</v>
      </c>
      <c r="F22" s="5">
        <f t="shared" si="2"/>
        <v>7960.6586885298675</v>
      </c>
      <c r="G22" s="5">
        <f t="shared" si="3"/>
        <v>24996.948320749972</v>
      </c>
      <c r="H22" s="22">
        <f t="shared" si="10"/>
        <v>14971.121831586523</v>
      </c>
      <c r="I22" s="5">
        <f t="shared" si="4"/>
        <v>39204.542938925581</v>
      </c>
      <c r="J22" s="26">
        <f t="shared" si="5"/>
        <v>0.15452060050236521</v>
      </c>
      <c r="L22" s="22">
        <f t="shared" si="11"/>
        <v>69458.856242468028</v>
      </c>
      <c r="M22" s="5">
        <f>scrimecost*Meta!O19</f>
        <v>1985.49</v>
      </c>
      <c r="N22" s="5">
        <f>L22-Grade9!L22</f>
        <v>2269.0593925269641</v>
      </c>
      <c r="O22" s="5">
        <f>Grade9!M22-M22</f>
        <v>100.12300000000027</v>
      </c>
      <c r="P22" s="22">
        <f t="shared" si="12"/>
        <v>311.16283518228545</v>
      </c>
      <c r="Q22" s="22"/>
      <c r="R22" s="22"/>
      <c r="S22" s="22">
        <f t="shared" si="6"/>
        <v>1994.0055518221602</v>
      </c>
      <c r="T22" s="22">
        <f t="shared" si="7"/>
        <v>1140.0216878811448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34737.678803489813</v>
      </c>
      <c r="D23" s="5">
        <f t="shared" si="0"/>
        <v>33761.657184511831</v>
      </c>
      <c r="E23" s="5">
        <f t="shared" si="1"/>
        <v>24261.657184511831</v>
      </c>
      <c r="F23" s="5">
        <f t="shared" si="2"/>
        <v>8223.1810707431123</v>
      </c>
      <c r="G23" s="5">
        <f t="shared" si="3"/>
        <v>25538.476113768716</v>
      </c>
      <c r="H23" s="22">
        <f t="shared" si="10"/>
        <v>15345.399877376185</v>
      </c>
      <c r="I23" s="5">
        <f t="shared" si="4"/>
        <v>40101.260597398716</v>
      </c>
      <c r="J23" s="26">
        <f t="shared" si="5"/>
        <v>0.15627523857207223</v>
      </c>
      <c r="L23" s="22">
        <f t="shared" si="11"/>
        <v>71195.327648529725</v>
      </c>
      <c r="M23" s="5">
        <f>scrimecost*Meta!O20</f>
        <v>1985.49</v>
      </c>
      <c r="N23" s="5">
        <f>L23-Grade9!L23</f>
        <v>2325.7858773401385</v>
      </c>
      <c r="O23" s="5">
        <f>Grade9!M23-M23</f>
        <v>100.12300000000027</v>
      </c>
      <c r="P23" s="22">
        <f t="shared" si="12"/>
        <v>318.24120264283528</v>
      </c>
      <c r="Q23" s="22"/>
      <c r="R23" s="22"/>
      <c r="S23" s="22">
        <f t="shared" si="6"/>
        <v>2040.6967650965732</v>
      </c>
      <c r="T23" s="22">
        <f t="shared" si="7"/>
        <v>1126.6509785565027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35606.120773577051</v>
      </c>
      <c r="D24" s="5">
        <f t="shared" si="0"/>
        <v>34585.808614124617</v>
      </c>
      <c r="E24" s="5">
        <f t="shared" si="1"/>
        <v>25085.808614124617</v>
      </c>
      <c r="F24" s="5">
        <f t="shared" si="2"/>
        <v>8492.2665125116873</v>
      </c>
      <c r="G24" s="5">
        <f t="shared" si="3"/>
        <v>26093.542101612929</v>
      </c>
      <c r="H24" s="22">
        <f t="shared" si="10"/>
        <v>15729.034874310586</v>
      </c>
      <c r="I24" s="5">
        <f t="shared" si="4"/>
        <v>41020.396197333677</v>
      </c>
      <c r="J24" s="26">
        <f t="shared" si="5"/>
        <v>0.1579870805912986</v>
      </c>
      <c r="L24" s="22">
        <f t="shared" si="11"/>
        <v>72975.210839742955</v>
      </c>
      <c r="M24" s="5">
        <f>scrimecost*Meta!O21</f>
        <v>1985.49</v>
      </c>
      <c r="N24" s="5">
        <f>L24-Grade9!L24</f>
        <v>2383.93052427363</v>
      </c>
      <c r="O24" s="5">
        <f>Grade9!M24-M24</f>
        <v>100.12300000000027</v>
      </c>
      <c r="P24" s="22">
        <f t="shared" si="12"/>
        <v>325.49652928989889</v>
      </c>
      <c r="Q24" s="22"/>
      <c r="R24" s="22"/>
      <c r="S24" s="22">
        <f t="shared" si="6"/>
        <v>2088.5552587028378</v>
      </c>
      <c r="T24" s="22">
        <f t="shared" si="7"/>
        <v>1113.4765223151746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36496.27379291648</v>
      </c>
      <c r="D25" s="5">
        <f t="shared" si="0"/>
        <v>35430.563829477738</v>
      </c>
      <c r="E25" s="5">
        <f t="shared" si="1"/>
        <v>25930.563829477738</v>
      </c>
      <c r="F25" s="5">
        <f t="shared" si="2"/>
        <v>8768.0790903244815</v>
      </c>
      <c r="G25" s="5">
        <f t="shared" si="3"/>
        <v>26662.484739153257</v>
      </c>
      <c r="H25" s="22">
        <f t="shared" si="10"/>
        <v>16122.260746168353</v>
      </c>
      <c r="I25" s="5">
        <f t="shared" si="4"/>
        <v>41962.51018726702</v>
      </c>
      <c r="J25" s="26">
        <f t="shared" si="5"/>
        <v>0.15965717036615365</v>
      </c>
      <c r="L25" s="22">
        <f t="shared" si="11"/>
        <v>74799.591110736539</v>
      </c>
      <c r="M25" s="5">
        <f>scrimecost*Meta!O22</f>
        <v>1985.49</v>
      </c>
      <c r="N25" s="5">
        <f>L25-Grade9!L25</f>
        <v>2443.5287873804773</v>
      </c>
      <c r="O25" s="5">
        <f>Grade9!M25-M25</f>
        <v>100.12300000000027</v>
      </c>
      <c r="P25" s="22">
        <f t="shared" si="12"/>
        <v>332.93323910313927</v>
      </c>
      <c r="Q25" s="22"/>
      <c r="R25" s="22"/>
      <c r="S25" s="22">
        <f t="shared" si="6"/>
        <v>2137.6102146492722</v>
      </c>
      <c r="T25" s="22">
        <f t="shared" si="7"/>
        <v>1100.4942610148901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37408.680637739395</v>
      </c>
      <c r="D26" s="5">
        <f t="shared" si="0"/>
        <v>36296.437925214683</v>
      </c>
      <c r="E26" s="5">
        <f t="shared" si="1"/>
        <v>26796.437925214683</v>
      </c>
      <c r="F26" s="5">
        <f t="shared" si="2"/>
        <v>9050.7869825825946</v>
      </c>
      <c r="G26" s="5">
        <f t="shared" si="3"/>
        <v>27245.650942632088</v>
      </c>
      <c r="H26" s="22">
        <f t="shared" si="10"/>
        <v>16525.317264822559</v>
      </c>
      <c r="I26" s="5">
        <f t="shared" si="4"/>
        <v>42928.177026948695</v>
      </c>
      <c r="J26" s="26">
        <f t="shared" si="5"/>
        <v>0.16128652624406095</v>
      </c>
      <c r="L26" s="22">
        <f t="shared" si="11"/>
        <v>76669.580888504948</v>
      </c>
      <c r="M26" s="5">
        <f>scrimecost*Meta!O23</f>
        <v>1540.8899999999999</v>
      </c>
      <c r="N26" s="5">
        <f>L26-Grade9!L26</f>
        <v>2504.6170070650114</v>
      </c>
      <c r="O26" s="5">
        <f>Grade9!M26-M26</f>
        <v>77.702999999999975</v>
      </c>
      <c r="P26" s="22">
        <f t="shared" si="12"/>
        <v>340.55586666171047</v>
      </c>
      <c r="Q26" s="22"/>
      <c r="R26" s="22"/>
      <c r="S26" s="22">
        <f t="shared" si="6"/>
        <v>2165.7854244943783</v>
      </c>
      <c r="T26" s="22">
        <f t="shared" si="7"/>
        <v>1076.7102923378279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38343.89765368287</v>
      </c>
      <c r="D27" s="5">
        <f t="shared" si="0"/>
        <v>37183.958873345044</v>
      </c>
      <c r="E27" s="5">
        <f t="shared" si="1"/>
        <v>27683.958873345044</v>
      </c>
      <c r="F27" s="5">
        <f t="shared" si="2"/>
        <v>9340.562572147157</v>
      </c>
      <c r="G27" s="5">
        <f t="shared" si="3"/>
        <v>27843.396301197885</v>
      </c>
      <c r="H27" s="22">
        <f t="shared" si="10"/>
        <v>16938.450196443122</v>
      </c>
      <c r="I27" s="5">
        <f t="shared" si="4"/>
        <v>43917.985537622408</v>
      </c>
      <c r="J27" s="26">
        <f t="shared" si="5"/>
        <v>0.16287614173470222</v>
      </c>
      <c r="L27" s="22">
        <f t="shared" si="11"/>
        <v>78586.320410717555</v>
      </c>
      <c r="M27" s="5">
        <f>scrimecost*Meta!O24</f>
        <v>1540.8899999999999</v>
      </c>
      <c r="N27" s="5">
        <f>L27-Grade9!L27</f>
        <v>2567.2324322416098</v>
      </c>
      <c r="O27" s="5">
        <f>Grade9!M27-M27</f>
        <v>77.702999999999975</v>
      </c>
      <c r="P27" s="22">
        <f t="shared" si="12"/>
        <v>348.36905990924589</v>
      </c>
      <c r="Q27" s="22"/>
      <c r="R27" s="22"/>
      <c r="S27" s="22">
        <f t="shared" si="6"/>
        <v>2217.323787585578</v>
      </c>
      <c r="T27" s="22">
        <f t="shared" si="7"/>
        <v>1064.4780877891249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39302.49509502494</v>
      </c>
      <c r="D28" s="5">
        <f t="shared" si="0"/>
        <v>38093.667845178665</v>
      </c>
      <c r="E28" s="5">
        <f t="shared" si="1"/>
        <v>28593.667845178665</v>
      </c>
      <c r="F28" s="5">
        <f t="shared" si="2"/>
        <v>9637.5825514508342</v>
      </c>
      <c r="G28" s="5">
        <f t="shared" si="3"/>
        <v>28456.085293727832</v>
      </c>
      <c r="H28" s="22">
        <f t="shared" si="10"/>
        <v>17361.911451354197</v>
      </c>
      <c r="I28" s="5">
        <f t="shared" si="4"/>
        <v>44932.539261062964</v>
      </c>
      <c r="J28" s="26">
        <f t="shared" si="5"/>
        <v>0.16442698611581569</v>
      </c>
      <c r="L28" s="22">
        <f t="shared" si="11"/>
        <v>80550.978420985484</v>
      </c>
      <c r="M28" s="5">
        <f>scrimecost*Meta!O25</f>
        <v>1540.8899999999999</v>
      </c>
      <c r="N28" s="5">
        <f>L28-Grade9!L28</f>
        <v>2631.4132430476457</v>
      </c>
      <c r="O28" s="5">
        <f>Grade9!M28-M28</f>
        <v>77.702999999999975</v>
      </c>
      <c r="P28" s="22">
        <f t="shared" si="12"/>
        <v>356.37758298796979</v>
      </c>
      <c r="Q28" s="22"/>
      <c r="R28" s="22"/>
      <c r="S28" s="22">
        <f t="shared" si="6"/>
        <v>2270.1506097540728</v>
      </c>
      <c r="T28" s="22">
        <f t="shared" si="7"/>
        <v>1052.4136018124561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40285.057472400564</v>
      </c>
      <c r="D29" s="5">
        <f t="shared" si="0"/>
        <v>39026.11954130813</v>
      </c>
      <c r="E29" s="5">
        <f t="shared" si="1"/>
        <v>29526.11954130813</v>
      </c>
      <c r="F29" s="5">
        <f t="shared" si="2"/>
        <v>9942.0280302371048</v>
      </c>
      <c r="G29" s="5">
        <f t="shared" si="3"/>
        <v>29084.091511071027</v>
      </c>
      <c r="H29" s="22">
        <f t="shared" si="10"/>
        <v>17795.959237638053</v>
      </c>
      <c r="I29" s="5">
        <f t="shared" si="4"/>
        <v>45972.456827589544</v>
      </c>
      <c r="J29" s="26">
        <f t="shared" si="5"/>
        <v>0.16594000502421904</v>
      </c>
      <c r="L29" s="22">
        <f t="shared" si="11"/>
        <v>82564.75288151011</v>
      </c>
      <c r="M29" s="5">
        <f>scrimecost*Meta!O26</f>
        <v>1540.8899999999999</v>
      </c>
      <c r="N29" s="5">
        <f>L29-Grade9!L29</f>
        <v>2697.1985741238313</v>
      </c>
      <c r="O29" s="5">
        <f>Grade9!M29-M29</f>
        <v>77.702999999999975</v>
      </c>
      <c r="P29" s="22">
        <f t="shared" si="12"/>
        <v>364.58631914366174</v>
      </c>
      <c r="Q29" s="22"/>
      <c r="R29" s="22"/>
      <c r="S29" s="22">
        <f t="shared" si="6"/>
        <v>2324.2981024767796</v>
      </c>
      <c r="T29" s="22">
        <f t="shared" si="7"/>
        <v>1040.5136484276707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41292.183909210573</v>
      </c>
      <c r="D30" s="5">
        <f t="shared" si="0"/>
        <v>39981.882529840834</v>
      </c>
      <c r="E30" s="5">
        <f t="shared" si="1"/>
        <v>30481.882529840834</v>
      </c>
      <c r="F30" s="5">
        <f t="shared" si="2"/>
        <v>10254.084645993033</v>
      </c>
      <c r="G30" s="5">
        <f t="shared" si="3"/>
        <v>29727.797883847801</v>
      </c>
      <c r="H30" s="22">
        <f t="shared" si="10"/>
        <v>18240.858218579007</v>
      </c>
      <c r="I30" s="5">
        <f t="shared" si="4"/>
        <v>47038.37233327928</v>
      </c>
      <c r="J30" s="26">
        <f t="shared" si="5"/>
        <v>0.16741612103241746</v>
      </c>
      <c r="L30" s="22">
        <f t="shared" si="11"/>
        <v>84628.871703547877</v>
      </c>
      <c r="M30" s="5">
        <f>scrimecost*Meta!O27</f>
        <v>1540.8899999999999</v>
      </c>
      <c r="N30" s="5">
        <f>L30-Grade9!L30</f>
        <v>2764.6285384769435</v>
      </c>
      <c r="O30" s="5">
        <f>Grade9!M30-M30</f>
        <v>77.702999999999975</v>
      </c>
      <c r="P30" s="22">
        <f t="shared" si="12"/>
        <v>373.00027370324608</v>
      </c>
      <c r="Q30" s="22"/>
      <c r="R30" s="22"/>
      <c r="S30" s="22">
        <f t="shared" si="6"/>
        <v>2379.7992825175697</v>
      </c>
      <c r="T30" s="22">
        <f t="shared" si="7"/>
        <v>1028.7751248154161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42324.488506940841</v>
      </c>
      <c r="D31" s="5">
        <f t="shared" si="0"/>
        <v>40961.539593086854</v>
      </c>
      <c r="E31" s="5">
        <f t="shared" si="1"/>
        <v>31461.539593086854</v>
      </c>
      <c r="F31" s="5">
        <f t="shared" si="2"/>
        <v>10573.942677142859</v>
      </c>
      <c r="G31" s="5">
        <f t="shared" si="3"/>
        <v>30387.596915943996</v>
      </c>
      <c r="H31" s="22">
        <f t="shared" si="10"/>
        <v>18696.879674043477</v>
      </c>
      <c r="I31" s="5">
        <f t="shared" si="4"/>
        <v>48130.935726611249</v>
      </c>
      <c r="J31" s="26">
        <f t="shared" si="5"/>
        <v>0.16885623421114765</v>
      </c>
      <c r="L31" s="22">
        <f t="shared" si="11"/>
        <v>86744.593496136571</v>
      </c>
      <c r="M31" s="5">
        <f>scrimecost*Meta!O28</f>
        <v>1347.84</v>
      </c>
      <c r="N31" s="5">
        <f>L31-Grade9!L31</f>
        <v>2833.7442519388715</v>
      </c>
      <c r="O31" s="5">
        <f>Grade9!M31-M31</f>
        <v>67.968000000000075</v>
      </c>
      <c r="P31" s="22">
        <f t="shared" si="12"/>
        <v>381.6245771268201</v>
      </c>
      <c r="Q31" s="22"/>
      <c r="R31" s="22"/>
      <c r="S31" s="22">
        <f t="shared" si="6"/>
        <v>2427.0892820593708</v>
      </c>
      <c r="T31" s="22">
        <f t="shared" si="7"/>
        <v>1013.1880287898441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43382.600719614355</v>
      </c>
      <c r="D32" s="5">
        <f t="shared" si="0"/>
        <v>41965.688082914021</v>
      </c>
      <c r="E32" s="5">
        <f t="shared" si="1"/>
        <v>32465.688082914021</v>
      </c>
      <c r="F32" s="5">
        <f t="shared" si="2"/>
        <v>10901.797159071428</v>
      </c>
      <c r="G32" s="5">
        <f t="shared" si="3"/>
        <v>31063.890923842591</v>
      </c>
      <c r="H32" s="22">
        <f t="shared" si="10"/>
        <v>19164.301665894563</v>
      </c>
      <c r="I32" s="5">
        <f t="shared" si="4"/>
        <v>49250.813204776532</v>
      </c>
      <c r="J32" s="26">
        <f t="shared" si="5"/>
        <v>0.17026122267820143</v>
      </c>
      <c r="L32" s="22">
        <f t="shared" si="11"/>
        <v>88913.20833353998</v>
      </c>
      <c r="M32" s="5">
        <f>scrimecost*Meta!O29</f>
        <v>1347.84</v>
      </c>
      <c r="N32" s="5">
        <f>L32-Grade9!L32</f>
        <v>2904.5878582373552</v>
      </c>
      <c r="O32" s="5">
        <f>Grade9!M32-M32</f>
        <v>67.968000000000075</v>
      </c>
      <c r="P32" s="22">
        <f t="shared" si="12"/>
        <v>390.46448813598329</v>
      </c>
      <c r="Q32" s="22"/>
      <c r="R32" s="22"/>
      <c r="S32" s="22">
        <f t="shared" si="6"/>
        <v>2485.4002093397226</v>
      </c>
      <c r="T32" s="22">
        <f t="shared" si="7"/>
        <v>1001.9009763712984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44467.165737604715</v>
      </c>
      <c r="D33" s="5">
        <f t="shared" si="0"/>
        <v>42994.940284986871</v>
      </c>
      <c r="E33" s="5">
        <f t="shared" si="1"/>
        <v>33494.940284986871</v>
      </c>
      <c r="F33" s="5">
        <f t="shared" si="2"/>
        <v>11237.848003048213</v>
      </c>
      <c r="G33" s="5">
        <f t="shared" si="3"/>
        <v>31757.092281938658</v>
      </c>
      <c r="H33" s="22">
        <f t="shared" si="10"/>
        <v>19643.409207541928</v>
      </c>
      <c r="I33" s="5">
        <f t="shared" si="4"/>
        <v>50398.687619895951</v>
      </c>
      <c r="J33" s="26">
        <f t="shared" si="5"/>
        <v>0.17163194313386368</v>
      </c>
      <c r="L33" s="22">
        <f t="shared" si="11"/>
        <v>91136.038541878457</v>
      </c>
      <c r="M33" s="5">
        <f>scrimecost*Meta!O30</f>
        <v>1347.84</v>
      </c>
      <c r="N33" s="5">
        <f>L33-Grade9!L33</f>
        <v>2977.2025546932564</v>
      </c>
      <c r="O33" s="5">
        <f>Grade9!M33-M33</f>
        <v>67.968000000000075</v>
      </c>
      <c r="P33" s="22">
        <f t="shared" si="12"/>
        <v>399.52539692037561</v>
      </c>
      <c r="Q33" s="22"/>
      <c r="R33" s="22"/>
      <c r="S33" s="22">
        <f t="shared" si="6"/>
        <v>2545.1689098020511</v>
      </c>
      <c r="T33" s="22">
        <f t="shared" si="7"/>
        <v>990.7617935624811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45578.844881044824</v>
      </c>
      <c r="D34" s="5">
        <f t="shared" si="0"/>
        <v>44049.923792111535</v>
      </c>
      <c r="E34" s="5">
        <f t="shared" si="1"/>
        <v>34549.923792111535</v>
      </c>
      <c r="F34" s="5">
        <f t="shared" si="2"/>
        <v>11587.292497335569</v>
      </c>
      <c r="G34" s="5">
        <f t="shared" si="3"/>
        <v>32462.631294775965</v>
      </c>
      <c r="H34" s="22">
        <f t="shared" si="10"/>
        <v>20134.494437730471</v>
      </c>
      <c r="I34" s="5">
        <f t="shared" si="4"/>
        <v>51570.266516182179</v>
      </c>
      <c r="J34" s="26">
        <f t="shared" si="5"/>
        <v>0.17304928626434476</v>
      </c>
      <c r="L34" s="22">
        <f t="shared" si="11"/>
        <v>93414.439505425427</v>
      </c>
      <c r="M34" s="5">
        <f>scrimecost*Meta!O31</f>
        <v>1347.84</v>
      </c>
      <c r="N34" s="5">
        <f>L34-Grade9!L34</f>
        <v>3051.6326185606158</v>
      </c>
      <c r="O34" s="5">
        <f>Grade9!M34-M34</f>
        <v>67.968000000000075</v>
      </c>
      <c r="P34" s="22">
        <f t="shared" si="12"/>
        <v>408.94743749755867</v>
      </c>
      <c r="Q34" s="22"/>
      <c r="R34" s="22"/>
      <c r="S34" s="22">
        <f t="shared" si="6"/>
        <v>2606.5645523221374</v>
      </c>
      <c r="T34" s="22">
        <f t="shared" si="7"/>
        <v>979.81773909039919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46718.31600307094</v>
      </c>
      <c r="D35" s="5">
        <f t="shared" si="0"/>
        <v>45131.281886914316</v>
      </c>
      <c r="E35" s="5">
        <f t="shared" si="1"/>
        <v>35631.281886914316</v>
      </c>
      <c r="F35" s="5">
        <f t="shared" si="2"/>
        <v>12048.491724768955</v>
      </c>
      <c r="G35" s="5">
        <f t="shared" si="3"/>
        <v>33082.790162145364</v>
      </c>
      <c r="H35" s="22">
        <f t="shared" si="10"/>
        <v>20637.856798673736</v>
      </c>
      <c r="I35" s="5">
        <f t="shared" si="4"/>
        <v>52668.116264086741</v>
      </c>
      <c r="J35" s="26">
        <f t="shared" si="5"/>
        <v>0.17604371518563725</v>
      </c>
      <c r="L35" s="22">
        <f t="shared" si="11"/>
        <v>95749.800493061062</v>
      </c>
      <c r="M35" s="5">
        <f>scrimecost*Meta!O32</f>
        <v>1347.84</v>
      </c>
      <c r="N35" s="5">
        <f>L35-Grade9!L35</f>
        <v>3127.9234340246185</v>
      </c>
      <c r="O35" s="5">
        <f>Grade9!M35-M35</f>
        <v>67.968000000000075</v>
      </c>
      <c r="P35" s="22">
        <f t="shared" si="12"/>
        <v>421.38271092747686</v>
      </c>
      <c r="Q35" s="22"/>
      <c r="R35" s="22"/>
      <c r="S35" s="22">
        <f t="shared" si="6"/>
        <v>2672.2338801977667</v>
      </c>
      <c r="T35" s="22">
        <f t="shared" si="7"/>
        <v>970.00830111902758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47886.273903147718</v>
      </c>
      <c r="D36" s="5">
        <f t="shared" si="0"/>
        <v>46239.673934087179</v>
      </c>
      <c r="E36" s="5">
        <f t="shared" si="1"/>
        <v>36739.673934087179</v>
      </c>
      <c r="F36" s="5">
        <f t="shared" si="2"/>
        <v>12521.220932888184</v>
      </c>
      <c r="G36" s="5">
        <f t="shared" si="3"/>
        <v>33718.453001198999</v>
      </c>
      <c r="H36" s="22">
        <f t="shared" si="10"/>
        <v>21153.80321864058</v>
      </c>
      <c r="I36" s="5">
        <f t="shared" si="4"/>
        <v>53793.412255688905</v>
      </c>
      <c r="J36" s="26">
        <f t="shared" si="5"/>
        <v>0.17896510925519099</v>
      </c>
      <c r="L36" s="22">
        <f t="shared" si="11"/>
        <v>98143.545505387578</v>
      </c>
      <c r="M36" s="5">
        <f>scrimecost*Meta!O33</f>
        <v>1089.27</v>
      </c>
      <c r="N36" s="5">
        <f>L36-Grade9!L36</f>
        <v>3206.121519875247</v>
      </c>
      <c r="O36" s="5">
        <f>Grade9!M36-M36</f>
        <v>54.929000000000087</v>
      </c>
      <c r="P36" s="22">
        <f t="shared" si="12"/>
        <v>434.12886619314332</v>
      </c>
      <c r="Q36" s="22"/>
      <c r="R36" s="22"/>
      <c r="S36" s="22">
        <f t="shared" si="6"/>
        <v>2726.6884872703049</v>
      </c>
      <c r="T36" s="22">
        <f t="shared" si="7"/>
        <v>955.78603617415558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49083.430750726402</v>
      </c>
      <c r="D37" s="5">
        <f t="shared" ref="D37:D56" si="15">IF(A37&lt;startage,1,0)*(C37*(1-initialunempprob))+IF(A37=startage,1,0)*(C37*(1-unempprob))+IF(A37&gt;startage,1,0)*(C37*(1-unempprob)+unempprob*300*52)</f>
        <v>47375.775782439348</v>
      </c>
      <c r="E37" s="5">
        <f t="shared" si="1"/>
        <v>37875.775782439348</v>
      </c>
      <c r="F37" s="5">
        <f t="shared" si="2"/>
        <v>13005.768371210381</v>
      </c>
      <c r="G37" s="5">
        <f t="shared" si="3"/>
        <v>34370.007411228966</v>
      </c>
      <c r="H37" s="22">
        <f t="shared" ref="H37:H56" si="16">benefits*B37/expnorm</f>
        <v>21682.64829910659</v>
      </c>
      <c r="I37" s="5">
        <f t="shared" ref="I37:I56" si="17">G37+IF(A37&lt;startage,1,0)*(H37*(1-initialunempprob))+IF(A37&gt;=startage,1,0)*(H37*(1-unempprob))</f>
        <v>54946.840647081117</v>
      </c>
      <c r="J37" s="26">
        <f t="shared" si="5"/>
        <v>0.18181524981085306</v>
      </c>
      <c r="L37" s="22">
        <f t="shared" ref="L37:L56" si="18">(sincome+sbenefits)*(1-sunemp)*B37/expnorm</f>
        <v>100597.13414302225</v>
      </c>
      <c r="M37" s="5">
        <f>scrimecost*Meta!O34</f>
        <v>1089.27</v>
      </c>
      <c r="N37" s="5">
        <f>L37-Grade9!L37</f>
        <v>3286.2745578720787</v>
      </c>
      <c r="O37" s="5">
        <f>Grade9!M37-M37</f>
        <v>54.929000000000087</v>
      </c>
      <c r="P37" s="22">
        <f t="shared" si="12"/>
        <v>447.19367534045114</v>
      </c>
      <c r="Q37" s="22"/>
      <c r="R37" s="22"/>
      <c r="S37" s="22">
        <f t="shared" si="6"/>
        <v>2795.6823248696123</v>
      </c>
      <c r="T37" s="22">
        <f t="shared" si="7"/>
        <v>946.31810573631731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50310.51651949458</v>
      </c>
      <c r="D38" s="5">
        <f t="shared" si="15"/>
        <v>48540.28017700035</v>
      </c>
      <c r="E38" s="5">
        <f t="shared" si="1"/>
        <v>39040.28017700035</v>
      </c>
      <c r="F38" s="5">
        <f t="shared" si="2"/>
        <v>13502.429495490649</v>
      </c>
      <c r="G38" s="5">
        <f t="shared" si="3"/>
        <v>35037.850681509699</v>
      </c>
      <c r="H38" s="22">
        <f t="shared" si="16"/>
        <v>22224.714506584256</v>
      </c>
      <c r="I38" s="5">
        <f t="shared" si="17"/>
        <v>56129.104748258156</v>
      </c>
      <c r="J38" s="26">
        <f t="shared" ref="J38:J56" si="19">(F38-(IF(A38&gt;startage,1,0)*(unempprob*300*52)))/(IF(A38&lt;startage,1,0)*((C38+H38)*(1-initialunempprob))+IF(A38&gt;=startage,1,0)*((C38+H38)*(1-unempprob)))</f>
        <v>0.18459587474320643</v>
      </c>
      <c r="L38" s="22">
        <f t="shared" si="18"/>
        <v>103112.06249659783</v>
      </c>
      <c r="M38" s="5">
        <f>scrimecost*Meta!O35</f>
        <v>1089.27</v>
      </c>
      <c r="N38" s="5">
        <f>L38-Grade9!L38</f>
        <v>3368.4314218189393</v>
      </c>
      <c r="O38" s="5">
        <f>Grade9!M38-M38</f>
        <v>54.929000000000087</v>
      </c>
      <c r="P38" s="22">
        <f t="shared" si="12"/>
        <v>460.58510471644206</v>
      </c>
      <c r="Q38" s="22"/>
      <c r="R38" s="22"/>
      <c r="S38" s="22">
        <f t="shared" ref="S38:S69" si="20">IF(A38&lt;startage,1,0)*(N38-Q38-R38)+IF(A38&gt;=startage,1,0)*completionprob*(N38*spart+O38+P38)</f>
        <v>2866.4010084089782</v>
      </c>
      <c r="T38" s="22">
        <f t="shared" ref="T38:T69" si="21">S38/sreturn^(A38-startage+1)</f>
        <v>936.9371268996963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51568.279432481926</v>
      </c>
      <c r="D39" s="5">
        <f t="shared" si="15"/>
        <v>49733.897181425345</v>
      </c>
      <c r="E39" s="5">
        <f t="shared" si="1"/>
        <v>40233.897181425345</v>
      </c>
      <c r="F39" s="5">
        <f t="shared" si="2"/>
        <v>14011.50714787791</v>
      </c>
      <c r="G39" s="5">
        <f t="shared" si="3"/>
        <v>35722.390033547432</v>
      </c>
      <c r="H39" s="22">
        <f t="shared" si="16"/>
        <v>22780.332369248863</v>
      </c>
      <c r="I39" s="5">
        <f t="shared" si="17"/>
        <v>57340.925451964606</v>
      </c>
      <c r="J39" s="26">
        <f t="shared" si="19"/>
        <v>0.18730867955525837</v>
      </c>
      <c r="L39" s="22">
        <f t="shared" si="18"/>
        <v>105689.86405901276</v>
      </c>
      <c r="M39" s="5">
        <f>scrimecost*Meta!O36</f>
        <v>1089.27</v>
      </c>
      <c r="N39" s="5">
        <f>L39-Grade9!L39</f>
        <v>3452.6422073643917</v>
      </c>
      <c r="O39" s="5">
        <f>Grade9!M39-M39</f>
        <v>54.929000000000087</v>
      </c>
      <c r="P39" s="22">
        <f t="shared" ref="P39:P56" si="22">(spart-initialspart)*(L39*J39+nptrans)</f>
        <v>474.31131982683235</v>
      </c>
      <c r="Q39" s="22"/>
      <c r="R39" s="22"/>
      <c r="S39" s="22">
        <f t="shared" si="20"/>
        <v>2938.8876590367727</v>
      </c>
      <c r="T39" s="22">
        <f t="shared" si="21"/>
        <v>927.6425428354122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52857.486418293971</v>
      </c>
      <c r="D40" s="5">
        <f t="shared" si="15"/>
        <v>50957.354610960974</v>
      </c>
      <c r="E40" s="5">
        <f t="shared" si="1"/>
        <v>41457.354610960974</v>
      </c>
      <c r="F40" s="5">
        <f t="shared" si="2"/>
        <v>14533.311741574857</v>
      </c>
      <c r="G40" s="5">
        <f t="shared" si="3"/>
        <v>36424.042869386118</v>
      </c>
      <c r="H40" s="22">
        <f t="shared" si="16"/>
        <v>23349.840678480083</v>
      </c>
      <c r="I40" s="5">
        <f t="shared" si="17"/>
        <v>58583.041673263717</v>
      </c>
      <c r="J40" s="26">
        <f t="shared" si="19"/>
        <v>0.18995531839628471</v>
      </c>
      <c r="L40" s="22">
        <f t="shared" si="18"/>
        <v>108332.11066048808</v>
      </c>
      <c r="M40" s="5">
        <f>scrimecost*Meta!O37</f>
        <v>1089.27</v>
      </c>
      <c r="N40" s="5">
        <f>L40-Grade9!L40</f>
        <v>3538.9582625485054</v>
      </c>
      <c r="O40" s="5">
        <f>Grade9!M40-M40</f>
        <v>54.929000000000087</v>
      </c>
      <c r="P40" s="22">
        <f t="shared" si="22"/>
        <v>488.38069031498253</v>
      </c>
      <c r="Q40" s="22"/>
      <c r="R40" s="22"/>
      <c r="S40" s="22">
        <f t="shared" si="20"/>
        <v>3013.1864759302794</v>
      </c>
      <c r="T40" s="22">
        <f t="shared" si="21"/>
        <v>918.4337910626474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54178.923578751317</v>
      </c>
      <c r="D41" s="5">
        <f t="shared" si="15"/>
        <v>52211.398476234994</v>
      </c>
      <c r="E41" s="5">
        <f t="shared" si="1"/>
        <v>42711.398476234994</v>
      </c>
      <c r="F41" s="5">
        <f t="shared" si="2"/>
        <v>15068.161450114225</v>
      </c>
      <c r="G41" s="5">
        <f t="shared" si="3"/>
        <v>37143.237026120769</v>
      </c>
      <c r="H41" s="22">
        <f t="shared" si="16"/>
        <v>23933.586695442082</v>
      </c>
      <c r="I41" s="5">
        <f t="shared" si="17"/>
        <v>59856.210800095301</v>
      </c>
      <c r="J41" s="26">
        <f t="shared" si="19"/>
        <v>0.19253740507045675</v>
      </c>
      <c r="L41" s="22">
        <f t="shared" si="18"/>
        <v>111040.41342700027</v>
      </c>
      <c r="M41" s="5">
        <f>scrimecost*Meta!O38</f>
        <v>727.74</v>
      </c>
      <c r="N41" s="5">
        <f>L41-Grade9!L41</f>
        <v>3627.4322191122192</v>
      </c>
      <c r="O41" s="5">
        <f>Grade9!M41-M41</f>
        <v>36.697999999999979</v>
      </c>
      <c r="P41" s="22">
        <f t="shared" si="22"/>
        <v>502.80179506533648</v>
      </c>
      <c r="Q41" s="22"/>
      <c r="R41" s="22"/>
      <c r="S41" s="22">
        <f t="shared" si="20"/>
        <v>3071.3669972461216</v>
      </c>
      <c r="T41" s="22">
        <f t="shared" si="21"/>
        <v>904.01935675965694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55533.396668220099</v>
      </c>
      <c r="D42" s="5">
        <f t="shared" si="15"/>
        <v>53496.79343814087</v>
      </c>
      <c r="E42" s="5">
        <f t="shared" si="1"/>
        <v>43996.79343814087</v>
      </c>
      <c r="F42" s="5">
        <f t="shared" si="2"/>
        <v>15616.382401367082</v>
      </c>
      <c r="G42" s="5">
        <f t="shared" si="3"/>
        <v>37880.411036773789</v>
      </c>
      <c r="H42" s="22">
        <f t="shared" si="16"/>
        <v>24531.926362828133</v>
      </c>
      <c r="I42" s="5">
        <f t="shared" si="17"/>
        <v>61161.209155097691</v>
      </c>
      <c r="J42" s="26">
        <f t="shared" si="19"/>
        <v>0.19505651402086849</v>
      </c>
      <c r="L42" s="22">
        <f t="shared" si="18"/>
        <v>113816.42376267526</v>
      </c>
      <c r="M42" s="5">
        <f>scrimecost*Meta!O39</f>
        <v>727.74</v>
      </c>
      <c r="N42" s="5">
        <f>L42-Grade9!L42</f>
        <v>3718.1180245900032</v>
      </c>
      <c r="O42" s="5">
        <f>Grade9!M42-M42</f>
        <v>36.697999999999979</v>
      </c>
      <c r="P42" s="22">
        <f t="shared" si="22"/>
        <v>517.58342743444928</v>
      </c>
      <c r="Q42" s="22"/>
      <c r="R42" s="22"/>
      <c r="S42" s="22">
        <f t="shared" si="20"/>
        <v>3149.4271917448445</v>
      </c>
      <c r="T42" s="22">
        <f t="shared" si="21"/>
        <v>895.1622536873881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56921.731584925605</v>
      </c>
      <c r="D43" s="5">
        <f t="shared" si="15"/>
        <v>54814.323274094393</v>
      </c>
      <c r="E43" s="5">
        <f t="shared" si="1"/>
        <v>45314.323274094393</v>
      </c>
      <c r="F43" s="5">
        <f t="shared" si="2"/>
        <v>16178.308876401257</v>
      </c>
      <c r="G43" s="5">
        <f t="shared" si="3"/>
        <v>38636.014397693136</v>
      </c>
      <c r="H43" s="22">
        <f t="shared" si="16"/>
        <v>25145.224521898836</v>
      </c>
      <c r="I43" s="5">
        <f t="shared" si="17"/>
        <v>62498.832468975132</v>
      </c>
      <c r="J43" s="26">
        <f t="shared" si="19"/>
        <v>0.19751418128956286</v>
      </c>
      <c r="L43" s="22">
        <f t="shared" si="18"/>
        <v>116661.83435674215</v>
      </c>
      <c r="M43" s="5">
        <f>scrimecost*Meta!O40</f>
        <v>727.74</v>
      </c>
      <c r="N43" s="5">
        <f>L43-Grade9!L43</f>
        <v>3811.0709752047842</v>
      </c>
      <c r="O43" s="5">
        <f>Grade9!M43-M43</f>
        <v>36.697999999999979</v>
      </c>
      <c r="P43" s="22">
        <f t="shared" si="22"/>
        <v>532.7346006127899</v>
      </c>
      <c r="Q43" s="22"/>
      <c r="R43" s="22"/>
      <c r="S43" s="22">
        <f t="shared" si="20"/>
        <v>3229.4388911060719</v>
      </c>
      <c r="T43" s="22">
        <f t="shared" si="21"/>
        <v>886.38302660056866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58344.774874548741</v>
      </c>
      <c r="D44" s="5">
        <f t="shared" si="15"/>
        <v>56164.791355946749</v>
      </c>
      <c r="E44" s="5">
        <f t="shared" si="1"/>
        <v>46664.791355946749</v>
      </c>
      <c r="F44" s="5">
        <f t="shared" si="2"/>
        <v>16754.283513311289</v>
      </c>
      <c r="G44" s="5">
        <f t="shared" si="3"/>
        <v>39410.507842635459</v>
      </c>
      <c r="H44" s="22">
        <f t="shared" si="16"/>
        <v>25773.855134946305</v>
      </c>
      <c r="I44" s="5">
        <f t="shared" si="17"/>
        <v>63869.896365699504</v>
      </c>
      <c r="J44" s="26">
        <f t="shared" si="19"/>
        <v>0.19991190545414275</v>
      </c>
      <c r="L44" s="22">
        <f t="shared" si="18"/>
        <v>119578.3802156607</v>
      </c>
      <c r="M44" s="5">
        <f>scrimecost*Meta!O41</f>
        <v>727.74</v>
      </c>
      <c r="N44" s="5">
        <f>L44-Grade9!L44</f>
        <v>3906.3477495849074</v>
      </c>
      <c r="O44" s="5">
        <f>Grade9!M44-M44</f>
        <v>36.697999999999979</v>
      </c>
      <c r="P44" s="22">
        <f t="shared" si="22"/>
        <v>548.26455312058897</v>
      </c>
      <c r="Q44" s="22"/>
      <c r="R44" s="22"/>
      <c r="S44" s="22">
        <f t="shared" si="20"/>
        <v>3311.4508829513106</v>
      </c>
      <c r="T44" s="22">
        <f t="shared" si="21"/>
        <v>877.68130896137961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59803.394246412441</v>
      </c>
      <c r="D45" s="5">
        <f t="shared" si="15"/>
        <v>57549.021139845405</v>
      </c>
      <c r="E45" s="5">
        <f t="shared" si="1"/>
        <v>48049.021139845405</v>
      </c>
      <c r="F45" s="5">
        <f t="shared" si="2"/>
        <v>17344.657516144063</v>
      </c>
      <c r="G45" s="5">
        <f t="shared" si="3"/>
        <v>40204.363623701342</v>
      </c>
      <c r="H45" s="22">
        <f t="shared" si="16"/>
        <v>26418.201513319957</v>
      </c>
      <c r="I45" s="5">
        <f t="shared" si="17"/>
        <v>65275.236859841978</v>
      </c>
      <c r="J45" s="26">
        <f t="shared" si="19"/>
        <v>0.20225114854153772</v>
      </c>
      <c r="L45" s="22">
        <f t="shared" si="18"/>
        <v>122567.83972105218</v>
      </c>
      <c r="M45" s="5">
        <f>scrimecost*Meta!O42</f>
        <v>727.74</v>
      </c>
      <c r="N45" s="5">
        <f>L45-Grade9!L45</f>
        <v>4004.0064433244843</v>
      </c>
      <c r="O45" s="5">
        <f>Grade9!M45-M45</f>
        <v>36.697999999999979</v>
      </c>
      <c r="P45" s="22">
        <f t="shared" si="22"/>
        <v>564.18275444108292</v>
      </c>
      <c r="Q45" s="22"/>
      <c r="R45" s="22"/>
      <c r="S45" s="22">
        <f t="shared" si="20"/>
        <v>3395.513174592646</v>
      </c>
      <c r="T45" s="22">
        <f t="shared" si="21"/>
        <v>869.05672328316734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61298.479102572761</v>
      </c>
      <c r="D46" s="5">
        <f t="shared" si="15"/>
        <v>58967.856668341548</v>
      </c>
      <c r="E46" s="5">
        <f t="shared" si="1"/>
        <v>49467.856668341548</v>
      </c>
      <c r="F46" s="5">
        <f t="shared" si="2"/>
        <v>17949.790869047669</v>
      </c>
      <c r="G46" s="5">
        <f t="shared" si="3"/>
        <v>41018.06579929388</v>
      </c>
      <c r="H46" s="22">
        <f t="shared" si="16"/>
        <v>27078.656551152959</v>
      </c>
      <c r="I46" s="5">
        <f t="shared" si="17"/>
        <v>66715.710866338035</v>
      </c>
      <c r="J46" s="26">
        <f t="shared" si="19"/>
        <v>0.20453333691948411</v>
      </c>
      <c r="L46" s="22">
        <f t="shared" si="18"/>
        <v>125632.03571407851</v>
      </c>
      <c r="M46" s="5">
        <f>scrimecost*Meta!O43</f>
        <v>403.65</v>
      </c>
      <c r="N46" s="5">
        <f>L46-Grade9!L46</f>
        <v>4104.1066044076288</v>
      </c>
      <c r="O46" s="5">
        <f>Grade9!M46-M46</f>
        <v>20.355000000000018</v>
      </c>
      <c r="P46" s="22">
        <f t="shared" si="22"/>
        <v>580.49891079458951</v>
      </c>
      <c r="Q46" s="22"/>
      <c r="R46" s="22"/>
      <c r="S46" s="22">
        <f t="shared" si="20"/>
        <v>3465.5628255250699</v>
      </c>
      <c r="T46" s="22">
        <f t="shared" si="21"/>
        <v>856.52620029511525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62830.941080137069</v>
      </c>
      <c r="D47" s="5">
        <f t="shared" si="15"/>
        <v>60422.163085050073</v>
      </c>
      <c r="E47" s="5">
        <f t="shared" si="1"/>
        <v>50922.163085050073</v>
      </c>
      <c r="F47" s="5">
        <f t="shared" si="2"/>
        <v>18570.052555773855</v>
      </c>
      <c r="G47" s="5">
        <f t="shared" si="3"/>
        <v>41852.110529276222</v>
      </c>
      <c r="H47" s="22">
        <f t="shared" si="16"/>
        <v>27755.622964931779</v>
      </c>
      <c r="I47" s="5">
        <f t="shared" si="17"/>
        <v>68192.196722996479</v>
      </c>
      <c r="J47" s="26">
        <f t="shared" si="19"/>
        <v>0.20675986216626102</v>
      </c>
      <c r="L47" s="22">
        <f t="shared" si="18"/>
        <v>128772.83660693045</v>
      </c>
      <c r="M47" s="5">
        <f>scrimecost*Meta!O44</f>
        <v>403.65</v>
      </c>
      <c r="N47" s="5">
        <f>L47-Grade9!L47</f>
        <v>4206.7092695177998</v>
      </c>
      <c r="O47" s="5">
        <f>Grade9!M47-M47</f>
        <v>20.355000000000018</v>
      </c>
      <c r="P47" s="22">
        <f t="shared" si="22"/>
        <v>597.2229710569336</v>
      </c>
      <c r="Q47" s="22"/>
      <c r="R47" s="22"/>
      <c r="S47" s="22">
        <f t="shared" si="20"/>
        <v>3553.880770680767</v>
      </c>
      <c r="T47" s="22">
        <f t="shared" si="21"/>
        <v>848.19147124399956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64401.714607140493</v>
      </c>
      <c r="D48" s="5">
        <f t="shared" si="15"/>
        <v>61912.827162176327</v>
      </c>
      <c r="E48" s="5">
        <f t="shared" si="1"/>
        <v>52412.827162176327</v>
      </c>
      <c r="F48" s="5">
        <f t="shared" si="2"/>
        <v>19205.820784668205</v>
      </c>
      <c r="G48" s="5">
        <f t="shared" si="3"/>
        <v>42707.006377508122</v>
      </c>
      <c r="H48" s="22">
        <f t="shared" si="16"/>
        <v>28449.513539055071</v>
      </c>
      <c r="I48" s="5">
        <f t="shared" si="17"/>
        <v>69705.594726071387</v>
      </c>
      <c r="J48" s="26">
        <f t="shared" si="19"/>
        <v>0.20893208191921422</v>
      </c>
      <c r="L48" s="22">
        <f t="shared" si="18"/>
        <v>131992.15752210372</v>
      </c>
      <c r="M48" s="5">
        <f>scrimecost*Meta!O45</f>
        <v>403.65</v>
      </c>
      <c r="N48" s="5">
        <f>L48-Grade9!L48</f>
        <v>4311.8770012557652</v>
      </c>
      <c r="O48" s="5">
        <f>Grade9!M48-M48</f>
        <v>20.355000000000018</v>
      </c>
      <c r="P48" s="22">
        <f t="shared" si="22"/>
        <v>614.36513282583667</v>
      </c>
      <c r="Q48" s="22"/>
      <c r="R48" s="22"/>
      <c r="S48" s="22">
        <f t="shared" si="20"/>
        <v>3644.4066644653858</v>
      </c>
      <c r="T48" s="22">
        <f t="shared" si="21"/>
        <v>839.92798548132123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66011.757472319005</v>
      </c>
      <c r="D49" s="5">
        <f t="shared" si="15"/>
        <v>63440.757841230734</v>
      </c>
      <c r="E49" s="5">
        <f t="shared" si="1"/>
        <v>53940.757841230734</v>
      </c>
      <c r="F49" s="5">
        <f t="shared" si="2"/>
        <v>19857.483219284906</v>
      </c>
      <c r="G49" s="5">
        <f t="shared" si="3"/>
        <v>43583.274621945828</v>
      </c>
      <c r="H49" s="22">
        <f t="shared" si="16"/>
        <v>29160.751377531447</v>
      </c>
      <c r="I49" s="5">
        <f t="shared" si="17"/>
        <v>71256.827679223177</v>
      </c>
      <c r="J49" s="26">
        <f t="shared" si="19"/>
        <v>0.21105132070258303</v>
      </c>
      <c r="L49" s="22">
        <f t="shared" si="18"/>
        <v>135291.96146015631</v>
      </c>
      <c r="M49" s="5">
        <f>scrimecost*Meta!O46</f>
        <v>403.65</v>
      </c>
      <c r="N49" s="5">
        <f>L49-Grade9!L49</f>
        <v>4419.6739262871561</v>
      </c>
      <c r="O49" s="5">
        <f>Grade9!M49-M49</f>
        <v>20.355000000000018</v>
      </c>
      <c r="P49" s="22">
        <f t="shared" si="22"/>
        <v>631.93584863896172</v>
      </c>
      <c r="Q49" s="22"/>
      <c r="R49" s="22"/>
      <c r="S49" s="22">
        <f t="shared" si="20"/>
        <v>3737.1957055946027</v>
      </c>
      <c r="T49" s="22">
        <f t="shared" si="21"/>
        <v>831.73548893403699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67662.051409126987</v>
      </c>
      <c r="D50" s="5">
        <f t="shared" si="15"/>
        <v>65006.886787261508</v>
      </c>
      <c r="E50" s="5">
        <f t="shared" si="1"/>
        <v>55506.886787261508</v>
      </c>
      <c r="F50" s="5">
        <f t="shared" si="2"/>
        <v>20525.437214767033</v>
      </c>
      <c r="G50" s="5">
        <f t="shared" si="3"/>
        <v>44481.449572494472</v>
      </c>
      <c r="H50" s="22">
        <f t="shared" si="16"/>
        <v>29889.770161969736</v>
      </c>
      <c r="I50" s="5">
        <f t="shared" si="17"/>
        <v>72846.841456203751</v>
      </c>
      <c r="J50" s="26">
        <f t="shared" si="19"/>
        <v>0.21311887073513805</v>
      </c>
      <c r="L50" s="22">
        <f t="shared" si="18"/>
        <v>138674.26049666019</v>
      </c>
      <c r="M50" s="5">
        <f>scrimecost*Meta!O47</f>
        <v>403.65</v>
      </c>
      <c r="N50" s="5">
        <f>L50-Grade9!L50</f>
        <v>4530.165774444351</v>
      </c>
      <c r="O50" s="5">
        <f>Grade9!M50-M50</f>
        <v>20.355000000000018</v>
      </c>
      <c r="P50" s="22">
        <f t="shared" si="22"/>
        <v>649.94583234741503</v>
      </c>
      <c r="Q50" s="22"/>
      <c r="R50" s="22"/>
      <c r="S50" s="22">
        <f t="shared" si="20"/>
        <v>3832.3044727520632</v>
      </c>
      <c r="T50" s="22">
        <f t="shared" si="21"/>
        <v>823.61371389415399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69353.602694355141</v>
      </c>
      <c r="D51" s="5">
        <f t="shared" si="15"/>
        <v>66612.168956943031</v>
      </c>
      <c r="E51" s="5">
        <f t="shared" si="1"/>
        <v>57112.168956943031</v>
      </c>
      <c r="F51" s="5">
        <f t="shared" si="2"/>
        <v>21210.090060136201</v>
      </c>
      <c r="G51" s="5">
        <f t="shared" si="3"/>
        <v>45402.07889680683</v>
      </c>
      <c r="H51" s="22">
        <f t="shared" si="16"/>
        <v>30637.01441601897</v>
      </c>
      <c r="I51" s="5">
        <f t="shared" si="17"/>
        <v>74476.605577608832</v>
      </c>
      <c r="J51" s="26">
        <f t="shared" si="19"/>
        <v>0.21513599271811853</v>
      </c>
      <c r="L51" s="22">
        <f t="shared" si="18"/>
        <v>142141.11700907667</v>
      </c>
      <c r="M51" s="5">
        <f>scrimecost*Meta!O48</f>
        <v>212.94</v>
      </c>
      <c r="N51" s="5">
        <f>L51-Grade9!L51</f>
        <v>4643.419918805419</v>
      </c>
      <c r="O51" s="5">
        <f>Grade9!M51-M51</f>
        <v>10.738</v>
      </c>
      <c r="P51" s="22">
        <f t="shared" si="22"/>
        <v>668.40606564857978</v>
      </c>
      <c r="Q51" s="22"/>
      <c r="R51" s="22"/>
      <c r="S51" s="22">
        <f t="shared" si="20"/>
        <v>3920.3085970884213</v>
      </c>
      <c r="T51" s="22">
        <f t="shared" si="21"/>
        <v>813.59447409388576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71087.442761714017</v>
      </c>
      <c r="D52" s="5">
        <f t="shared" si="15"/>
        <v>68257.583180866612</v>
      </c>
      <c r="E52" s="5">
        <f t="shared" si="1"/>
        <v>58757.583180866612</v>
      </c>
      <c r="F52" s="5">
        <f t="shared" si="2"/>
        <v>21911.859226639608</v>
      </c>
      <c r="G52" s="5">
        <f t="shared" si="3"/>
        <v>46345.723954227004</v>
      </c>
      <c r="H52" s="22">
        <f t="shared" si="16"/>
        <v>31402.939776419451</v>
      </c>
      <c r="I52" s="5">
        <f t="shared" si="17"/>
        <v>76147.113802049062</v>
      </c>
      <c r="J52" s="26">
        <f t="shared" si="19"/>
        <v>0.21710391660395317</v>
      </c>
      <c r="L52" s="22">
        <f t="shared" si="18"/>
        <v>145694.64493430362</v>
      </c>
      <c r="M52" s="5">
        <f>scrimecost*Meta!O49</f>
        <v>212.94</v>
      </c>
      <c r="N52" s="5">
        <f>L52-Grade9!L52</f>
        <v>4759.5054167756171</v>
      </c>
      <c r="O52" s="5">
        <f>Grade9!M52-M52</f>
        <v>10.738</v>
      </c>
      <c r="P52" s="22">
        <f t="shared" si="22"/>
        <v>687.32780478227392</v>
      </c>
      <c r="Q52" s="22"/>
      <c r="R52" s="22"/>
      <c r="S52" s="22">
        <f t="shared" si="20"/>
        <v>4020.23224558326</v>
      </c>
      <c r="T52" s="22">
        <f t="shared" si="21"/>
        <v>805.68086604686243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72864.628830756861</v>
      </c>
      <c r="D53" s="5">
        <f t="shared" si="15"/>
        <v>69944.132760388267</v>
      </c>
      <c r="E53" s="5">
        <f t="shared" si="1"/>
        <v>60444.132760388267</v>
      </c>
      <c r="F53" s="5">
        <f t="shared" si="2"/>
        <v>22631.172622305596</v>
      </c>
      <c r="G53" s="5">
        <f t="shared" si="3"/>
        <v>47312.960138082672</v>
      </c>
      <c r="H53" s="22">
        <f t="shared" si="16"/>
        <v>32188.013270829928</v>
      </c>
      <c r="I53" s="5">
        <f t="shared" si="17"/>
        <v>77859.384732100269</v>
      </c>
      <c r="J53" s="26">
        <f t="shared" si="19"/>
        <v>0.21902384234623085</v>
      </c>
      <c r="L53" s="22">
        <f t="shared" si="18"/>
        <v>149337.01105766115</v>
      </c>
      <c r="M53" s="5">
        <f>scrimecost*Meta!O50</f>
        <v>212.94</v>
      </c>
      <c r="N53" s="5">
        <f>L53-Grade9!L53</f>
        <v>4878.4930521949136</v>
      </c>
      <c r="O53" s="5">
        <f>Grade9!M53-M53</f>
        <v>10.738</v>
      </c>
      <c r="P53" s="22">
        <f t="shared" si="22"/>
        <v>706.72258739430981</v>
      </c>
      <c r="Q53" s="22"/>
      <c r="R53" s="22"/>
      <c r="S53" s="22">
        <f t="shared" si="20"/>
        <v>4122.6539852903607</v>
      </c>
      <c r="T53" s="22">
        <f t="shared" si="21"/>
        <v>797.8347807603252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74686.2445515258</v>
      </c>
      <c r="D54" s="5">
        <f t="shared" si="15"/>
        <v>71672.84607939799</v>
      </c>
      <c r="E54" s="5">
        <f t="shared" si="1"/>
        <v>62172.84607939799</v>
      </c>
      <c r="F54" s="5">
        <f t="shared" si="2"/>
        <v>23368.468852863243</v>
      </c>
      <c r="G54" s="5">
        <f t="shared" si="3"/>
        <v>48304.377226534751</v>
      </c>
      <c r="H54" s="22">
        <f t="shared" si="16"/>
        <v>32992.713602600685</v>
      </c>
      <c r="I54" s="5">
        <f t="shared" si="17"/>
        <v>79614.462435402791</v>
      </c>
      <c r="J54" s="26">
        <f t="shared" si="19"/>
        <v>0.22089694063137985</v>
      </c>
      <c r="L54" s="22">
        <f t="shared" si="18"/>
        <v>153070.43633410273</v>
      </c>
      <c r="M54" s="5">
        <f>scrimecost*Meta!O51</f>
        <v>212.94</v>
      </c>
      <c r="N54" s="5">
        <f>L54-Grade9!L54</f>
        <v>5000.4553784998716</v>
      </c>
      <c r="O54" s="5">
        <f>Grade9!M54-M54</f>
        <v>10.738</v>
      </c>
      <c r="P54" s="22">
        <f t="shared" si="22"/>
        <v>726.60223957164726</v>
      </c>
      <c r="Q54" s="22"/>
      <c r="R54" s="22"/>
      <c r="S54" s="22">
        <f t="shared" si="20"/>
        <v>4227.6362684902642</v>
      </c>
      <c r="T54" s="22">
        <f t="shared" si="21"/>
        <v>790.05598238268851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76553.400665313937</v>
      </c>
      <c r="D55" s="5">
        <f t="shared" si="15"/>
        <v>73444.777231382934</v>
      </c>
      <c r="E55" s="5">
        <f t="shared" si="1"/>
        <v>63944.777231382934</v>
      </c>
      <c r="F55" s="5">
        <f t="shared" si="2"/>
        <v>24124.197489184822</v>
      </c>
      <c r="G55" s="5">
        <f t="shared" si="3"/>
        <v>49320.579742198111</v>
      </c>
      <c r="H55" s="22">
        <f t="shared" si="16"/>
        <v>33817.531442665699</v>
      </c>
      <c r="I55" s="5">
        <f t="shared" si="17"/>
        <v>81413.417081287858</v>
      </c>
      <c r="J55" s="26">
        <f t="shared" si="19"/>
        <v>0.22272435359250076</v>
      </c>
      <c r="L55" s="22">
        <f t="shared" si="18"/>
        <v>156897.19724245527</v>
      </c>
      <c r="M55" s="5">
        <f>scrimecost*Meta!O52</f>
        <v>212.94</v>
      </c>
      <c r="N55" s="5">
        <f>L55-Grade9!L55</f>
        <v>5125.4667629623145</v>
      </c>
      <c r="O55" s="5">
        <f>Grade9!M55-M55</f>
        <v>10.738</v>
      </c>
      <c r="P55" s="22">
        <f t="shared" si="22"/>
        <v>746.97888305341758</v>
      </c>
      <c r="Q55" s="22"/>
      <c r="R55" s="22"/>
      <c r="S55" s="22">
        <f t="shared" si="20"/>
        <v>4335.243108770067</v>
      </c>
      <c r="T55" s="22">
        <f t="shared" si="21"/>
        <v>782.34422191876797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78467.235681946768</v>
      </c>
      <c r="D56" s="5">
        <f t="shared" si="15"/>
        <v>75261.006662167478</v>
      </c>
      <c r="E56" s="5">
        <f t="shared" si="1"/>
        <v>65761.006662167478</v>
      </c>
      <c r="F56" s="5">
        <f t="shared" si="2"/>
        <v>24898.81934141443</v>
      </c>
      <c r="G56" s="5">
        <f t="shared" si="3"/>
        <v>50362.187320753044</v>
      </c>
      <c r="H56" s="22">
        <f t="shared" si="16"/>
        <v>34662.969728732336</v>
      </c>
      <c r="I56" s="5">
        <f t="shared" si="17"/>
        <v>83257.345593320031</v>
      </c>
      <c r="J56" s="26">
        <f t="shared" si="19"/>
        <v>0.22450719550578943</v>
      </c>
      <c r="L56" s="22">
        <f t="shared" si="18"/>
        <v>160819.62717351664</v>
      </c>
      <c r="M56" s="5">
        <f>scrimecost*Meta!O53</f>
        <v>64.349999999999994</v>
      </c>
      <c r="N56" s="5">
        <f>L56-Grade9!L56</f>
        <v>5253.6034320363833</v>
      </c>
      <c r="O56" s="5">
        <f>Grade9!M56-M56</f>
        <v>3.2450000000000045</v>
      </c>
      <c r="P56" s="22">
        <f t="shared" si="22"/>
        <v>767.86494262223232</v>
      </c>
      <c r="Q56" s="22"/>
      <c r="R56" s="22"/>
      <c r="S56" s="22">
        <f t="shared" si="20"/>
        <v>4438.1520220569109</v>
      </c>
      <c r="T56" s="22">
        <f t="shared" si="21"/>
        <v>773.41175567180596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64.349999999999994</v>
      </c>
      <c r="N57" s="5">
        <f>L57-Grade9!L57</f>
        <v>0</v>
      </c>
      <c r="O57" s="5">
        <f>Grade9!M57-M57</f>
        <v>3.2450000000000045</v>
      </c>
      <c r="Q57" s="22"/>
      <c r="R57" s="22"/>
      <c r="S57" s="22">
        <f t="shared" si="20"/>
        <v>3.1995700000000045</v>
      </c>
      <c r="T57" s="22">
        <f t="shared" si="21"/>
        <v>0.53842396599207931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64.349999999999994</v>
      </c>
      <c r="N58" s="5">
        <f>L58-Grade9!L58</f>
        <v>0</v>
      </c>
      <c r="O58" s="5">
        <f>Grade9!M58-M58</f>
        <v>3.2450000000000045</v>
      </c>
      <c r="Q58" s="22"/>
      <c r="R58" s="22"/>
      <c r="S58" s="22">
        <f t="shared" si="20"/>
        <v>3.1995700000000045</v>
      </c>
      <c r="T58" s="22">
        <f t="shared" si="21"/>
        <v>0.51993440278529057</v>
      </c>
    </row>
    <row r="59" spans="1:20" x14ac:dyDescent="0.2">
      <c r="A59" s="5">
        <v>68</v>
      </c>
      <c r="H59" s="21"/>
      <c r="I59" s="5"/>
      <c r="M59" s="5">
        <f>scrimecost*Meta!O56</f>
        <v>64.349999999999994</v>
      </c>
      <c r="N59" s="5">
        <f>L59-Grade9!L59</f>
        <v>0</v>
      </c>
      <c r="O59" s="5">
        <f>Grade9!M59-M59</f>
        <v>3.2450000000000045</v>
      </c>
      <c r="Q59" s="22"/>
      <c r="R59" s="22"/>
      <c r="S59" s="22">
        <f t="shared" si="20"/>
        <v>3.1995700000000045</v>
      </c>
      <c r="T59" s="22">
        <f t="shared" si="21"/>
        <v>0.50207977407096627</v>
      </c>
    </row>
    <row r="60" spans="1:20" x14ac:dyDescent="0.2">
      <c r="A60" s="5">
        <v>69</v>
      </c>
      <c r="H60" s="21"/>
      <c r="I60" s="5"/>
      <c r="M60" s="5">
        <f>scrimecost*Meta!O57</f>
        <v>64.349999999999994</v>
      </c>
      <c r="N60" s="5">
        <f>L60-Grade9!L60</f>
        <v>0</v>
      </c>
      <c r="O60" s="5">
        <f>Grade9!M60-M60</f>
        <v>3.2450000000000045</v>
      </c>
      <c r="Q60" s="22"/>
      <c r="R60" s="22"/>
      <c r="S60" s="22">
        <f t="shared" si="20"/>
        <v>3.1995700000000045</v>
      </c>
      <c r="T60" s="22">
        <f t="shared" si="21"/>
        <v>0.48483827609932517</v>
      </c>
    </row>
    <row r="61" spans="1:20" x14ac:dyDescent="0.2">
      <c r="A61" s="5">
        <v>70</v>
      </c>
      <c r="H61" s="21"/>
      <c r="I61" s="5"/>
      <c r="M61" s="5">
        <f>scrimecost*Meta!O58</f>
        <v>64.349999999999994</v>
      </c>
      <c r="N61" s="5">
        <f>L61-Grade9!L61</f>
        <v>0</v>
      </c>
      <c r="O61" s="5">
        <f>Grade9!M61-M61</f>
        <v>3.2450000000000045</v>
      </c>
      <c r="Q61" s="22"/>
      <c r="R61" s="22"/>
      <c r="S61" s="22">
        <f t="shared" si="20"/>
        <v>3.1995700000000045</v>
      </c>
      <c r="T61" s="22">
        <f t="shared" si="21"/>
        <v>0.46818885386476439</v>
      </c>
    </row>
    <row r="62" spans="1:20" x14ac:dyDescent="0.2">
      <c r="A62" s="5">
        <v>71</v>
      </c>
      <c r="H62" s="21"/>
      <c r="I62" s="5"/>
      <c r="M62" s="5">
        <f>scrimecost*Meta!O59</f>
        <v>64.349999999999994</v>
      </c>
      <c r="N62" s="5">
        <f>L62-Grade9!L62</f>
        <v>0</v>
      </c>
      <c r="O62" s="5">
        <f>Grade9!M62-M62</f>
        <v>3.2450000000000045</v>
      </c>
      <c r="Q62" s="22"/>
      <c r="R62" s="22"/>
      <c r="S62" s="22">
        <f t="shared" si="20"/>
        <v>3.1995700000000045</v>
      </c>
      <c r="T62" s="22">
        <f t="shared" si="21"/>
        <v>0.45211117539386608</v>
      </c>
    </row>
    <row r="63" spans="1:20" x14ac:dyDescent="0.2">
      <c r="A63" s="5">
        <v>72</v>
      </c>
      <c r="H63" s="21"/>
      <c r="M63" s="5">
        <f>scrimecost*Meta!O60</f>
        <v>64.349999999999994</v>
      </c>
      <c r="N63" s="5">
        <f>L63-Grade9!L63</f>
        <v>0</v>
      </c>
      <c r="O63" s="5">
        <f>Grade9!M63-M63</f>
        <v>3.2450000000000045</v>
      </c>
      <c r="Q63" s="22"/>
      <c r="R63" s="22"/>
      <c r="S63" s="22">
        <f t="shared" si="20"/>
        <v>3.1995700000000045</v>
      </c>
      <c r="T63" s="22">
        <f t="shared" si="21"/>
        <v>0.43658560691636</v>
      </c>
    </row>
    <row r="64" spans="1:20" x14ac:dyDescent="0.2">
      <c r="A64" s="5">
        <v>73</v>
      </c>
      <c r="H64" s="21"/>
      <c r="M64" s="5">
        <f>scrimecost*Meta!O61</f>
        <v>64.349999999999994</v>
      </c>
      <c r="N64" s="5">
        <f>L64-Grade9!L64</f>
        <v>0</v>
      </c>
      <c r="O64" s="5">
        <f>Grade9!M64-M64</f>
        <v>3.2450000000000045</v>
      </c>
      <c r="Q64" s="22"/>
      <c r="R64" s="22"/>
      <c r="S64" s="22">
        <f t="shared" si="20"/>
        <v>3.1995700000000045</v>
      </c>
      <c r="T64" s="22">
        <f t="shared" si="21"/>
        <v>0.42159318888871777</v>
      </c>
    </row>
    <row r="65" spans="1:20" x14ac:dyDescent="0.2">
      <c r="A65" s="5">
        <v>74</v>
      </c>
      <c r="H65" s="21"/>
      <c r="M65" s="5">
        <f>scrimecost*Meta!O62</f>
        <v>64.349999999999994</v>
      </c>
      <c r="N65" s="5">
        <f>L65-Grade9!L65</f>
        <v>0</v>
      </c>
      <c r="O65" s="5">
        <f>Grade9!M65-M65</f>
        <v>3.2450000000000045</v>
      </c>
      <c r="Q65" s="22"/>
      <c r="R65" s="22"/>
      <c r="S65" s="22">
        <f t="shared" si="20"/>
        <v>3.1995700000000045</v>
      </c>
      <c r="T65" s="22">
        <f t="shared" si="21"/>
        <v>0.40711561284110137</v>
      </c>
    </row>
    <row r="66" spans="1:20" x14ac:dyDescent="0.2">
      <c r="A66" s="5">
        <v>75</v>
      </c>
      <c r="H66" s="21"/>
      <c r="M66" s="5">
        <f>scrimecost*Meta!O63</f>
        <v>64.349999999999994</v>
      </c>
      <c r="N66" s="5">
        <f>L66-Grade9!L66</f>
        <v>0</v>
      </c>
      <c r="O66" s="5">
        <f>Grade9!M66-M66</f>
        <v>3.2450000000000045</v>
      </c>
      <c r="Q66" s="22"/>
      <c r="R66" s="22"/>
      <c r="S66" s="22">
        <f t="shared" si="20"/>
        <v>3.1995700000000045</v>
      </c>
      <c r="T66" s="22">
        <f t="shared" si="21"/>
        <v>0.39313519901939048</v>
      </c>
    </row>
    <row r="67" spans="1:20" x14ac:dyDescent="0.2">
      <c r="A67" s="5">
        <v>76</v>
      </c>
      <c r="H67" s="21"/>
      <c r="M67" s="5">
        <f>scrimecost*Meta!O64</f>
        <v>64.349999999999994</v>
      </c>
      <c r="N67" s="5">
        <f>L67-Grade9!L67</f>
        <v>0</v>
      </c>
      <c r="O67" s="5">
        <f>Grade9!M67-M67</f>
        <v>3.2450000000000045</v>
      </c>
      <c r="Q67" s="22"/>
      <c r="R67" s="22"/>
      <c r="S67" s="22">
        <f t="shared" si="20"/>
        <v>3.1995700000000045</v>
      </c>
      <c r="T67" s="22">
        <f t="shared" si="21"/>
        <v>0.37963487479498653</v>
      </c>
    </row>
    <row r="68" spans="1:20" x14ac:dyDescent="0.2">
      <c r="A68" s="5">
        <v>77</v>
      </c>
      <c r="H68" s="21"/>
      <c r="M68" s="5">
        <f>scrimecost*Meta!O65</f>
        <v>64.349999999999994</v>
      </c>
      <c r="N68" s="5">
        <f>L68-Grade9!L68</f>
        <v>0</v>
      </c>
      <c r="O68" s="5">
        <f>Grade9!M68-M68</f>
        <v>3.2450000000000045</v>
      </c>
      <c r="Q68" s="22"/>
      <c r="R68" s="22"/>
      <c r="S68" s="22">
        <f t="shared" si="20"/>
        <v>3.1995700000000045</v>
      </c>
      <c r="T68" s="22">
        <f t="shared" si="21"/>
        <v>0.36659815381602762</v>
      </c>
    </row>
    <row r="69" spans="1:20" x14ac:dyDescent="0.2">
      <c r="A69" s="5">
        <v>78</v>
      </c>
      <c r="H69" s="21"/>
      <c r="M69" s="5">
        <f>scrimecost*Meta!O66</f>
        <v>64.349999999999994</v>
      </c>
      <c r="N69" s="5">
        <f>L69-Grade9!L69</f>
        <v>0</v>
      </c>
      <c r="O69" s="5">
        <f>Grade9!M69-M69</f>
        <v>3.2450000000000045</v>
      </c>
      <c r="Q69" s="22"/>
      <c r="R69" s="22"/>
      <c r="S69" s="22">
        <f t="shared" si="20"/>
        <v>3.1995700000000045</v>
      </c>
      <c r="T69" s="22">
        <f t="shared" si="21"/>
        <v>0.35400911587455303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3.6797564995083576E-11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47531</v>
      </c>
      <c r="D2" s="7">
        <f>Meta!C5</f>
        <v>20997</v>
      </c>
      <c r="E2" s="1">
        <f>Meta!D5</f>
        <v>4.9000000000000002E-2</v>
      </c>
      <c r="F2" s="1">
        <f>Meta!F5</f>
        <v>0.65100000000000002</v>
      </c>
      <c r="G2" s="1">
        <f>Meta!I5</f>
        <v>1.9210422854781857</v>
      </c>
      <c r="H2" s="1">
        <f>Meta!E5</f>
        <v>0.98599999999999999</v>
      </c>
      <c r="I2" s="13"/>
      <c r="J2" s="1">
        <f>Meta!X4</f>
        <v>0.71</v>
      </c>
      <c r="K2" s="1">
        <f>Meta!D4</f>
        <v>5.0999999999999997E-2</v>
      </c>
      <c r="L2" s="29"/>
      <c r="N2" s="22">
        <f>Meta!T5</f>
        <v>70904</v>
      </c>
      <c r="O2" s="22">
        <f>Meta!U5</f>
        <v>29941</v>
      </c>
      <c r="P2" s="1">
        <f>Meta!V5</f>
        <v>3.3000000000000002E-2</v>
      </c>
      <c r="Q2" s="1">
        <f>Meta!X5</f>
        <v>0.72799999999999998</v>
      </c>
      <c r="R2" s="22">
        <f>Meta!W5</f>
        <v>1115</v>
      </c>
      <c r="T2" s="12">
        <f>IRR(S5:S69)+1</f>
        <v>1.034818840550215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2340.0166573995539</v>
      </c>
      <c r="D7" s="5">
        <f t="shared" ref="D7:D36" si="0">IF(A7&lt;startage,1,0)*(C7*(1-initialunempprob))+IF(A7=startage,1,0)*(C7*(1-unempprob))+IF(A7&gt;startage,1,0)*(C7*(1-unempprob)+unempprob*300*52)</f>
        <v>2220.6758078721764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169.88169930222148</v>
      </c>
      <c r="G7" s="5">
        <f t="shared" ref="G7:G56" si="3">D7-F7</f>
        <v>2050.7941085699549</v>
      </c>
      <c r="H7" s="22">
        <f>0.1*Grade10!H7</f>
        <v>1033.7043971950686</v>
      </c>
      <c r="I7" s="5">
        <f t="shared" ref="I7:I36" si="4">G7+IF(A7&lt;startage,1,0)*(H7*(1-initialunempprob))+IF(A7&gt;=startage,1,0)*(H7*(1-unempprob))</f>
        <v>3031.7795815080749</v>
      </c>
      <c r="J7" s="26">
        <f t="shared" ref="J7:J38" si="5">(F7-(IF(A7&gt;startage,1,0)*(unempprob*300*52)))/(IF(A7&lt;startage,1,0)*((C7+H7)*(1-initialunempprob))+IF(A7&gt;=startage,1,0)*((C7+H7)*(1-unempprob)))</f>
        <v>5.3060484667893017E-2</v>
      </c>
      <c r="L7" s="22">
        <f>0.1*Grade10!L7</f>
        <v>4795.8947852854753</v>
      </c>
      <c r="M7" s="5">
        <f>scrimecost*Meta!O4</f>
        <v>2618.02</v>
      </c>
      <c r="N7" s="5">
        <f>L7-Grade10!L7</f>
        <v>-43163.053067569272</v>
      </c>
      <c r="O7" s="5"/>
      <c r="P7" s="22"/>
      <c r="Q7" s="22">
        <f>0.05*feel*Grade10!G7</f>
        <v>248.58752192426758</v>
      </c>
      <c r="R7" s="22">
        <f>hstuition</f>
        <v>11298</v>
      </c>
      <c r="S7" s="22">
        <f t="shared" ref="S7:S38" si="6">IF(A7&lt;startage,1,0)*(N7-Q7-R7)+IF(A7&gt;=startage,1,0)*completionprob*(N7*spart+O7+P7)</f>
        <v>-54709.640589493538</v>
      </c>
      <c r="T7" s="22">
        <f t="shared" ref="T7:T38" si="7">S7/sreturn^(A7-startage+1)</f>
        <v>-54709.640589493538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24742.297636706415</v>
      </c>
      <c r="D8" s="5">
        <f t="shared" si="0"/>
        <v>23529.925052507799</v>
      </c>
      <c r="E8" s="5">
        <f t="shared" si="1"/>
        <v>14029.925052507799</v>
      </c>
      <c r="F8" s="5">
        <f t="shared" si="2"/>
        <v>4882.5205296437962</v>
      </c>
      <c r="G8" s="5">
        <f t="shared" si="3"/>
        <v>18647.404522864003</v>
      </c>
      <c r="H8" s="22">
        <f t="shared" ref="H8:H36" si="10">benefits*B8/expnorm</f>
        <v>10930.004070562887</v>
      </c>
      <c r="I8" s="5">
        <f t="shared" si="4"/>
        <v>29041.838393969309</v>
      </c>
      <c r="J8" s="26">
        <f t="shared" si="5"/>
        <v>0.14392373753142051</v>
      </c>
      <c r="L8" s="22">
        <f t="shared" ref="L8:L36" si="11">(sincome+sbenefits)*(1-sunemp)*B8/expnorm</f>
        <v>50762.607224820167</v>
      </c>
      <c r="M8" s="5">
        <f>scrimecost*Meta!O5</f>
        <v>3023.88</v>
      </c>
      <c r="N8" s="5">
        <f>L8-Grade10!L8</f>
        <v>1604.6856756440538</v>
      </c>
      <c r="O8" s="5">
        <f>Grade10!M8-M8</f>
        <v>149.16000000000031</v>
      </c>
      <c r="P8" s="22">
        <f t="shared" ref="P8:P39" si="12">(spart-initialspart)*(L8*J8+nptrans)</f>
        <v>249.47899485544116</v>
      </c>
      <c r="Q8" s="22"/>
      <c r="R8" s="22"/>
      <c r="S8" s="22">
        <f t="shared" si="6"/>
        <v>1544.9142643901723</v>
      </c>
      <c r="T8" s="22">
        <f t="shared" si="7"/>
        <v>1492.9320996598194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25360.85507762407</v>
      </c>
      <c r="D9" s="5">
        <f t="shared" si="0"/>
        <v>24882.57317882049</v>
      </c>
      <c r="E9" s="5">
        <f t="shared" si="1"/>
        <v>15382.57317882049</v>
      </c>
      <c r="F9" s="5">
        <f t="shared" si="2"/>
        <v>5324.1601428848899</v>
      </c>
      <c r="G9" s="5">
        <f t="shared" si="3"/>
        <v>19558.413035935599</v>
      </c>
      <c r="H9" s="22">
        <f t="shared" si="10"/>
        <v>11203.254172326959</v>
      </c>
      <c r="I9" s="5">
        <f t="shared" si="4"/>
        <v>30212.707753818537</v>
      </c>
      <c r="J9" s="26">
        <f t="shared" si="5"/>
        <v>0.13113133518248712</v>
      </c>
      <c r="L9" s="22">
        <f t="shared" si="11"/>
        <v>52031.672405440666</v>
      </c>
      <c r="M9" s="5">
        <f>scrimecost*Meta!O6</f>
        <v>3675.04</v>
      </c>
      <c r="N9" s="5">
        <f>L9-Grade10!L9</f>
        <v>1644.8028175351501</v>
      </c>
      <c r="O9" s="5">
        <f>Grade10!M9-M9</f>
        <v>181.27999999999975</v>
      </c>
      <c r="P9" s="22">
        <f t="shared" si="12"/>
        <v>240.78568813745792</v>
      </c>
      <c r="Q9" s="22"/>
      <c r="R9" s="22"/>
      <c r="S9" s="22">
        <f t="shared" si="6"/>
        <v>1596.8093893528044</v>
      </c>
      <c r="T9" s="22">
        <f t="shared" si="7"/>
        <v>1491.1606112021529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25994.876454564674</v>
      </c>
      <c r="D10" s="5">
        <f t="shared" si="0"/>
        <v>25485.527508291005</v>
      </c>
      <c r="E10" s="5">
        <f t="shared" si="1"/>
        <v>15985.527508291005</v>
      </c>
      <c r="F10" s="5">
        <f t="shared" si="2"/>
        <v>5521.0247314570133</v>
      </c>
      <c r="G10" s="5">
        <f t="shared" si="3"/>
        <v>19964.502776833993</v>
      </c>
      <c r="H10" s="22">
        <f t="shared" si="10"/>
        <v>11483.335526635132</v>
      </c>
      <c r="I10" s="5">
        <f t="shared" si="4"/>
        <v>30885.154862664003</v>
      </c>
      <c r="J10" s="26">
        <f t="shared" si="5"/>
        <v>0.13345643190727777</v>
      </c>
      <c r="L10" s="22">
        <f t="shared" si="11"/>
        <v>53332.464215576685</v>
      </c>
      <c r="M10" s="5">
        <f>scrimecost*Meta!O7</f>
        <v>3928.145</v>
      </c>
      <c r="N10" s="5">
        <f>L10-Grade10!L10</f>
        <v>1685.922887973531</v>
      </c>
      <c r="O10" s="5">
        <f>Grade10!M10-M10</f>
        <v>193.76499999999987</v>
      </c>
      <c r="P10" s="22">
        <f t="shared" si="12"/>
        <v>246.08808682260212</v>
      </c>
      <c r="Q10" s="22"/>
      <c r="R10" s="22"/>
      <c r="S10" s="22">
        <f t="shared" si="6"/>
        <v>1643.8640799775901</v>
      </c>
      <c r="T10" s="22">
        <f t="shared" si="7"/>
        <v>1483.4500391092131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26644.74836592879</v>
      </c>
      <c r="D11" s="5">
        <f t="shared" si="0"/>
        <v>26103.555695998279</v>
      </c>
      <c r="E11" s="5">
        <f t="shared" si="1"/>
        <v>16603.555695998279</v>
      </c>
      <c r="F11" s="5">
        <f t="shared" si="2"/>
        <v>5722.8109347434383</v>
      </c>
      <c r="G11" s="5">
        <f t="shared" si="3"/>
        <v>20380.744761254842</v>
      </c>
      <c r="H11" s="22">
        <f t="shared" si="10"/>
        <v>11770.418914801008</v>
      </c>
      <c r="I11" s="5">
        <f t="shared" si="4"/>
        <v>31574.413149230601</v>
      </c>
      <c r="J11" s="26">
        <f t="shared" si="5"/>
        <v>0.13572481895585398</v>
      </c>
      <c r="L11" s="22">
        <f t="shared" si="11"/>
        <v>54665.775820966097</v>
      </c>
      <c r="M11" s="5">
        <f>scrimecost*Meta!O8</f>
        <v>3762.01</v>
      </c>
      <c r="N11" s="5">
        <f>L11-Grade10!L11</f>
        <v>1728.0709601728668</v>
      </c>
      <c r="O11" s="5">
        <f>Grade10!M11-M11</f>
        <v>185.56999999999971</v>
      </c>
      <c r="P11" s="22">
        <f t="shared" si="12"/>
        <v>251.52304547487483</v>
      </c>
      <c r="Q11" s="22"/>
      <c r="R11" s="22"/>
      <c r="S11" s="22">
        <f t="shared" si="6"/>
        <v>1671.3969026179914</v>
      </c>
      <c r="T11" s="22">
        <f t="shared" si="7"/>
        <v>1457.5460485818205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27310.867075077007</v>
      </c>
      <c r="D12" s="5">
        <f t="shared" si="0"/>
        <v>26737.034588398234</v>
      </c>
      <c r="E12" s="5">
        <f t="shared" si="1"/>
        <v>17237.034588398234</v>
      </c>
      <c r="F12" s="5">
        <f t="shared" si="2"/>
        <v>5929.6417931120232</v>
      </c>
      <c r="G12" s="5">
        <f t="shared" si="3"/>
        <v>20807.39279528621</v>
      </c>
      <c r="H12" s="22">
        <f t="shared" si="10"/>
        <v>12064.679387671034</v>
      </c>
      <c r="I12" s="5">
        <f t="shared" si="4"/>
        <v>32280.902892961363</v>
      </c>
      <c r="J12" s="26">
        <f t="shared" si="5"/>
        <v>0.1379378794910503</v>
      </c>
      <c r="L12" s="22">
        <f t="shared" si="11"/>
        <v>56032.420216490245</v>
      </c>
      <c r="M12" s="5">
        <f>scrimecost*Meta!O9</f>
        <v>3416.36</v>
      </c>
      <c r="N12" s="5">
        <f>L12-Grade10!L12</f>
        <v>1771.2727341771897</v>
      </c>
      <c r="O12" s="5">
        <f>Grade10!M12-M12</f>
        <v>168.51999999999998</v>
      </c>
      <c r="P12" s="22">
        <f t="shared" si="12"/>
        <v>257.09387809345441</v>
      </c>
      <c r="Q12" s="22"/>
      <c r="R12" s="22"/>
      <c r="S12" s="22">
        <f t="shared" si="6"/>
        <v>1691.089022574406</v>
      </c>
      <c r="T12" s="22">
        <f t="shared" si="7"/>
        <v>1425.0983414701391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27993.638751953928</v>
      </c>
      <c r="D13" s="5">
        <f t="shared" si="0"/>
        <v>27386.350453108185</v>
      </c>
      <c r="E13" s="5">
        <f t="shared" si="1"/>
        <v>17886.350453108185</v>
      </c>
      <c r="F13" s="5">
        <f t="shared" si="2"/>
        <v>6141.6434229398219</v>
      </c>
      <c r="G13" s="5">
        <f t="shared" si="3"/>
        <v>21244.707030168363</v>
      </c>
      <c r="H13" s="22">
        <f t="shared" si="10"/>
        <v>12366.296372362809</v>
      </c>
      <c r="I13" s="5">
        <f t="shared" si="4"/>
        <v>33005.054880285395</v>
      </c>
      <c r="J13" s="26">
        <f t="shared" si="5"/>
        <v>0.14009696294002227</v>
      </c>
      <c r="L13" s="22">
        <f t="shared" si="11"/>
        <v>57433.230721902488</v>
      </c>
      <c r="M13" s="5">
        <f>scrimecost*Meta!O10</f>
        <v>3130.9199999999996</v>
      </c>
      <c r="N13" s="5">
        <f>L13-Grade10!L13</f>
        <v>1815.554552531612</v>
      </c>
      <c r="O13" s="5">
        <f>Grade10!M13-M13</f>
        <v>154.44000000000005</v>
      </c>
      <c r="P13" s="22">
        <f t="shared" si="12"/>
        <v>262.80398152749842</v>
      </c>
      <c r="Q13" s="22"/>
      <c r="R13" s="22"/>
      <c r="S13" s="22">
        <f t="shared" si="6"/>
        <v>1714.6221480297247</v>
      </c>
      <c r="T13" s="22">
        <f t="shared" si="7"/>
        <v>1396.311987083782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28693.479720752774</v>
      </c>
      <c r="D14" s="5">
        <f t="shared" si="0"/>
        <v>28051.899214435889</v>
      </c>
      <c r="E14" s="5">
        <f t="shared" si="1"/>
        <v>18551.899214435889</v>
      </c>
      <c r="F14" s="5">
        <f t="shared" si="2"/>
        <v>6358.9450935133173</v>
      </c>
      <c r="G14" s="5">
        <f t="shared" si="3"/>
        <v>21692.954120922572</v>
      </c>
      <c r="H14" s="22">
        <f t="shared" si="10"/>
        <v>12675.453781671878</v>
      </c>
      <c r="I14" s="5">
        <f t="shared" si="4"/>
        <v>33747.310667292528</v>
      </c>
      <c r="J14" s="26">
        <f t="shared" si="5"/>
        <v>0.14220338581706812</v>
      </c>
      <c r="L14" s="22">
        <f t="shared" si="11"/>
        <v>58869.061489950051</v>
      </c>
      <c r="M14" s="5">
        <f>scrimecost*Meta!O11</f>
        <v>2925.76</v>
      </c>
      <c r="N14" s="5">
        <f>L14-Grade10!L14</f>
        <v>1860.9434163449041</v>
      </c>
      <c r="O14" s="5">
        <f>Grade10!M14-M14</f>
        <v>144.31999999999971</v>
      </c>
      <c r="P14" s="22">
        <f t="shared" si="12"/>
        <v>268.65683754739359</v>
      </c>
      <c r="Q14" s="22"/>
      <c r="R14" s="22"/>
      <c r="S14" s="22">
        <f t="shared" si="6"/>
        <v>1742.9952336214328</v>
      </c>
      <c r="T14" s="22">
        <f t="shared" si="7"/>
        <v>1371.6582168188791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29410.816713771597</v>
      </c>
      <c r="D15" s="5">
        <f t="shared" si="0"/>
        <v>28734.086694796788</v>
      </c>
      <c r="E15" s="5">
        <f t="shared" si="1"/>
        <v>19234.086694796788</v>
      </c>
      <c r="F15" s="5">
        <f t="shared" si="2"/>
        <v>6581.6793058511512</v>
      </c>
      <c r="G15" s="5">
        <f t="shared" si="3"/>
        <v>22152.407388945638</v>
      </c>
      <c r="H15" s="22">
        <f t="shared" si="10"/>
        <v>12992.340126213674</v>
      </c>
      <c r="I15" s="5">
        <f t="shared" si="4"/>
        <v>34508.122848974839</v>
      </c>
      <c r="J15" s="26">
        <f t="shared" si="5"/>
        <v>0.14425843252638115</v>
      </c>
      <c r="L15" s="22">
        <f t="shared" si="11"/>
        <v>60340.788027198803</v>
      </c>
      <c r="M15" s="5">
        <f>scrimecost*Meta!O12</f>
        <v>2795.3050000000003</v>
      </c>
      <c r="N15" s="5">
        <f>L15-Grade10!L15</f>
        <v>1907.4670017535318</v>
      </c>
      <c r="O15" s="5">
        <f>Grade10!M15-M15</f>
        <v>137.88499999999976</v>
      </c>
      <c r="P15" s="22">
        <f t="shared" si="12"/>
        <v>274.65601496778612</v>
      </c>
      <c r="Q15" s="22"/>
      <c r="R15" s="22"/>
      <c r="S15" s="22">
        <f t="shared" si="6"/>
        <v>1775.9605143529361</v>
      </c>
      <c r="T15" s="22">
        <f t="shared" si="7"/>
        <v>1350.5749443815032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30146.087131615885</v>
      </c>
      <c r="D16" s="5">
        <f t="shared" si="0"/>
        <v>29433.328862166705</v>
      </c>
      <c r="E16" s="5">
        <f t="shared" si="1"/>
        <v>19933.328862166705</v>
      </c>
      <c r="F16" s="5">
        <f t="shared" si="2"/>
        <v>6809.9818734974288</v>
      </c>
      <c r="G16" s="5">
        <f t="shared" si="3"/>
        <v>22623.346988669276</v>
      </c>
      <c r="H16" s="22">
        <f t="shared" si="10"/>
        <v>13317.148629369016</v>
      </c>
      <c r="I16" s="5">
        <f t="shared" si="4"/>
        <v>35287.955335199207</v>
      </c>
      <c r="J16" s="26">
        <f t="shared" si="5"/>
        <v>0.14626335614522315</v>
      </c>
      <c r="L16" s="22">
        <f t="shared" si="11"/>
        <v>61849.307727878768</v>
      </c>
      <c r="M16" s="5">
        <f>scrimecost*Meta!O13</f>
        <v>2347.0749999999998</v>
      </c>
      <c r="N16" s="5">
        <f>L16-Grade10!L16</f>
        <v>1955.1536767973739</v>
      </c>
      <c r="O16" s="5">
        <f>Grade10!M16-M16</f>
        <v>115.77500000000009</v>
      </c>
      <c r="P16" s="22">
        <f t="shared" si="12"/>
        <v>280.80517182368845</v>
      </c>
      <c r="Q16" s="22"/>
      <c r="R16" s="22"/>
      <c r="S16" s="22">
        <f t="shared" si="6"/>
        <v>1794.4529998527262</v>
      </c>
      <c r="T16" s="22">
        <f t="shared" si="7"/>
        <v>1318.7216719546184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30899.739309906276</v>
      </c>
      <c r="D17" s="5">
        <f t="shared" si="0"/>
        <v>30150.052083720868</v>
      </c>
      <c r="E17" s="5">
        <f t="shared" si="1"/>
        <v>20650.052083720868</v>
      </c>
      <c r="F17" s="5">
        <f t="shared" si="2"/>
        <v>7043.9920053348633</v>
      </c>
      <c r="G17" s="5">
        <f t="shared" si="3"/>
        <v>23106.060078386006</v>
      </c>
      <c r="H17" s="22">
        <f t="shared" si="10"/>
        <v>13650.07734510324</v>
      </c>
      <c r="I17" s="5">
        <f t="shared" si="4"/>
        <v>36087.283633579187</v>
      </c>
      <c r="J17" s="26">
        <f t="shared" si="5"/>
        <v>0.1482193791879958</v>
      </c>
      <c r="L17" s="22">
        <f t="shared" si="11"/>
        <v>63395.540421075726</v>
      </c>
      <c r="M17" s="5">
        <f>scrimecost*Meta!O14</f>
        <v>2347.0749999999998</v>
      </c>
      <c r="N17" s="5">
        <f>L17-Grade10!L17</f>
        <v>2004.0325187173003</v>
      </c>
      <c r="O17" s="5">
        <f>Grade10!M17-M17</f>
        <v>115.77500000000009</v>
      </c>
      <c r="P17" s="22">
        <f t="shared" si="12"/>
        <v>287.10805760098833</v>
      </c>
      <c r="Q17" s="22"/>
      <c r="R17" s="22"/>
      <c r="S17" s="22">
        <f t="shared" si="6"/>
        <v>1835.7532689900024</v>
      </c>
      <c r="T17" s="22">
        <f t="shared" si="7"/>
        <v>1303.6801073526271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31672.232792653933</v>
      </c>
      <c r="D18" s="5">
        <f t="shared" si="0"/>
        <v>30884.693385813891</v>
      </c>
      <c r="E18" s="5">
        <f t="shared" si="1"/>
        <v>21384.693385813891</v>
      </c>
      <c r="F18" s="5">
        <f t="shared" si="2"/>
        <v>7283.8523904682361</v>
      </c>
      <c r="G18" s="5">
        <f t="shared" si="3"/>
        <v>23600.840995345654</v>
      </c>
      <c r="H18" s="22">
        <f t="shared" si="10"/>
        <v>13991.32927873082</v>
      </c>
      <c r="I18" s="5">
        <f t="shared" si="4"/>
        <v>36906.595139418663</v>
      </c>
      <c r="J18" s="26">
        <f t="shared" si="5"/>
        <v>0.15012769435167647</v>
      </c>
      <c r="L18" s="22">
        <f t="shared" si="11"/>
        <v>64980.428931602619</v>
      </c>
      <c r="M18" s="5">
        <f>scrimecost*Meta!O15</f>
        <v>2347.0749999999998</v>
      </c>
      <c r="N18" s="5">
        <f>L18-Grade10!L18</f>
        <v>2054.1333316852324</v>
      </c>
      <c r="O18" s="5">
        <f>Grade10!M18-M18</f>
        <v>115.77500000000009</v>
      </c>
      <c r="P18" s="22">
        <f t="shared" si="12"/>
        <v>293.56851552272076</v>
      </c>
      <c r="Q18" s="22"/>
      <c r="R18" s="22"/>
      <c r="S18" s="22">
        <f t="shared" si="6"/>
        <v>1878.0860448557162</v>
      </c>
      <c r="T18" s="22">
        <f t="shared" si="7"/>
        <v>1288.8663554491857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32464.038612470282</v>
      </c>
      <c r="D19" s="5">
        <f t="shared" si="0"/>
        <v>31637.700720459237</v>
      </c>
      <c r="E19" s="5">
        <f t="shared" si="1"/>
        <v>22137.700720459237</v>
      </c>
      <c r="F19" s="5">
        <f t="shared" si="2"/>
        <v>7529.7092852299411</v>
      </c>
      <c r="G19" s="5">
        <f t="shared" si="3"/>
        <v>24107.991435229298</v>
      </c>
      <c r="H19" s="22">
        <f t="shared" si="10"/>
        <v>14341.112510699091</v>
      </c>
      <c r="I19" s="5">
        <f t="shared" si="4"/>
        <v>37746.389432904136</v>
      </c>
      <c r="J19" s="26">
        <f t="shared" si="5"/>
        <v>0.15198946524307222</v>
      </c>
      <c r="L19" s="22">
        <f t="shared" si="11"/>
        <v>66604.939654892689</v>
      </c>
      <c r="M19" s="5">
        <f>scrimecost*Meta!O16</f>
        <v>2347.0749999999998</v>
      </c>
      <c r="N19" s="5">
        <f>L19-Grade10!L19</f>
        <v>2105.4866649773685</v>
      </c>
      <c r="O19" s="5">
        <f>Grade10!M19-M19</f>
        <v>115.77500000000009</v>
      </c>
      <c r="P19" s="22">
        <f t="shared" si="12"/>
        <v>300.1904848924965</v>
      </c>
      <c r="Q19" s="22"/>
      <c r="R19" s="22"/>
      <c r="S19" s="22">
        <f t="shared" si="6"/>
        <v>1921.4771401180765</v>
      </c>
      <c r="T19" s="22">
        <f t="shared" si="7"/>
        <v>1274.2753915587689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33275.639577782036</v>
      </c>
      <c r="D20" s="5">
        <f t="shared" si="0"/>
        <v>32409.533238470718</v>
      </c>
      <c r="E20" s="5">
        <f t="shared" si="1"/>
        <v>22909.533238470718</v>
      </c>
      <c r="F20" s="5">
        <f t="shared" si="2"/>
        <v>7781.7126023606888</v>
      </c>
      <c r="G20" s="5">
        <f t="shared" si="3"/>
        <v>24627.820636110031</v>
      </c>
      <c r="H20" s="22">
        <f t="shared" si="10"/>
        <v>14699.640323466567</v>
      </c>
      <c r="I20" s="5">
        <f t="shared" si="4"/>
        <v>38607.178583726738</v>
      </c>
      <c r="J20" s="26">
        <f t="shared" si="5"/>
        <v>0.1538058270883364</v>
      </c>
      <c r="L20" s="22">
        <f t="shared" si="11"/>
        <v>68270.063146265005</v>
      </c>
      <c r="M20" s="5">
        <f>scrimecost*Meta!O17</f>
        <v>2347.0749999999998</v>
      </c>
      <c r="N20" s="5">
        <f>L20-Grade10!L20</f>
        <v>2158.1238316018134</v>
      </c>
      <c r="O20" s="5">
        <f>Grade10!M20-M20</f>
        <v>115.77500000000009</v>
      </c>
      <c r="P20" s="22">
        <f t="shared" si="12"/>
        <v>306.97800349651658</v>
      </c>
      <c r="Q20" s="22"/>
      <c r="R20" s="22"/>
      <c r="S20" s="22">
        <f t="shared" si="6"/>
        <v>1965.9530127619998</v>
      </c>
      <c r="T20" s="22">
        <f t="shared" si="7"/>
        <v>1259.9023350076964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34107.530567226582</v>
      </c>
      <c r="D21" s="5">
        <f t="shared" si="0"/>
        <v>33200.661569432479</v>
      </c>
      <c r="E21" s="5">
        <f t="shared" si="1"/>
        <v>23700.661569432479</v>
      </c>
      <c r="F21" s="5">
        <f t="shared" si="2"/>
        <v>8040.0160024197048</v>
      </c>
      <c r="G21" s="5">
        <f t="shared" si="3"/>
        <v>25160.645567012776</v>
      </c>
      <c r="H21" s="22">
        <f t="shared" si="10"/>
        <v>15067.13133155323</v>
      </c>
      <c r="I21" s="5">
        <f t="shared" si="4"/>
        <v>39489.4874633199</v>
      </c>
      <c r="J21" s="26">
        <f t="shared" si="5"/>
        <v>0.15557788742517945</v>
      </c>
      <c r="L21" s="22">
        <f t="shared" si="11"/>
        <v>69976.814724921627</v>
      </c>
      <c r="M21" s="5">
        <f>scrimecost*Meta!O18</f>
        <v>1892.155</v>
      </c>
      <c r="N21" s="5">
        <f>L21-Grade10!L21</f>
        <v>2212.0769273918559</v>
      </c>
      <c r="O21" s="5">
        <f>Grade10!M21-M21</f>
        <v>93.335000000000036</v>
      </c>
      <c r="P21" s="22">
        <f t="shared" si="12"/>
        <v>313.93521006563719</v>
      </c>
      <c r="Q21" s="22"/>
      <c r="R21" s="22"/>
      <c r="S21" s="22">
        <f t="shared" si="6"/>
        <v>1989.4149422220116</v>
      </c>
      <c r="T21" s="22">
        <f t="shared" si="7"/>
        <v>1232.0399641925671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34960.218831407248</v>
      </c>
      <c r="D22" s="5">
        <f t="shared" si="0"/>
        <v>34011.568108668296</v>
      </c>
      <c r="E22" s="5">
        <f t="shared" si="1"/>
        <v>24511.568108668296</v>
      </c>
      <c r="F22" s="5">
        <f t="shared" si="2"/>
        <v>8304.7769874801998</v>
      </c>
      <c r="G22" s="5">
        <f t="shared" si="3"/>
        <v>25706.791121188096</v>
      </c>
      <c r="H22" s="22">
        <f t="shared" si="10"/>
        <v>15443.809614842059</v>
      </c>
      <c r="I22" s="5">
        <f t="shared" si="4"/>
        <v>40393.854064902895</v>
      </c>
      <c r="J22" s="26">
        <f t="shared" si="5"/>
        <v>0.15730672677819715</v>
      </c>
      <c r="L22" s="22">
        <f t="shared" si="11"/>
        <v>71726.235093044656</v>
      </c>
      <c r="M22" s="5">
        <f>scrimecost*Meta!O19</f>
        <v>1892.155</v>
      </c>
      <c r="N22" s="5">
        <f>L22-Grade10!L22</f>
        <v>2267.3788505766279</v>
      </c>
      <c r="O22" s="5">
        <f>Grade10!M22-M22</f>
        <v>93.335000000000036</v>
      </c>
      <c r="P22" s="22">
        <f t="shared" si="12"/>
        <v>321.06634679898588</v>
      </c>
      <c r="Q22" s="22"/>
      <c r="R22" s="22"/>
      <c r="S22" s="22">
        <f t="shared" si="6"/>
        <v>2036.1424059185081</v>
      </c>
      <c r="T22" s="22">
        <f t="shared" si="7"/>
        <v>1218.5496846692561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35834.22430219243</v>
      </c>
      <c r="D23" s="5">
        <f t="shared" si="0"/>
        <v>34842.747311384999</v>
      </c>
      <c r="E23" s="5">
        <f t="shared" si="1"/>
        <v>25342.747311384999</v>
      </c>
      <c r="F23" s="5">
        <f t="shared" si="2"/>
        <v>8576.1569971672016</v>
      </c>
      <c r="G23" s="5">
        <f t="shared" si="3"/>
        <v>26266.590314217799</v>
      </c>
      <c r="H23" s="22">
        <f t="shared" si="10"/>
        <v>15829.904855213113</v>
      </c>
      <c r="I23" s="5">
        <f t="shared" si="4"/>
        <v>41320.829831525472</v>
      </c>
      <c r="J23" s="26">
        <f t="shared" si="5"/>
        <v>0.15899339931772646</v>
      </c>
      <c r="L23" s="22">
        <f t="shared" si="11"/>
        <v>73519.390970370776</v>
      </c>
      <c r="M23" s="5">
        <f>scrimecost*Meta!O20</f>
        <v>1892.155</v>
      </c>
      <c r="N23" s="5">
        <f>L23-Grade10!L23</f>
        <v>2324.0633218410512</v>
      </c>
      <c r="O23" s="5">
        <f>Grade10!M23-M23</f>
        <v>93.335000000000036</v>
      </c>
      <c r="P23" s="22">
        <f t="shared" si="12"/>
        <v>328.37576195066816</v>
      </c>
      <c r="Q23" s="22"/>
      <c r="R23" s="22"/>
      <c r="S23" s="22">
        <f t="shared" si="6"/>
        <v>2084.0380562074401</v>
      </c>
      <c r="T23" s="22">
        <f t="shared" si="7"/>
        <v>1205.2479760957067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36730.079909747234</v>
      </c>
      <c r="D24" s="5">
        <f t="shared" si="0"/>
        <v>35694.705994169621</v>
      </c>
      <c r="E24" s="5">
        <f t="shared" si="1"/>
        <v>26194.705994169621</v>
      </c>
      <c r="F24" s="5">
        <f t="shared" si="2"/>
        <v>8854.3215070963815</v>
      </c>
      <c r="G24" s="5">
        <f t="shared" si="3"/>
        <v>26840.384487073239</v>
      </c>
      <c r="H24" s="22">
        <f t="shared" si="10"/>
        <v>16225.652476593439</v>
      </c>
      <c r="I24" s="5">
        <f t="shared" si="4"/>
        <v>42270.979992313602</v>
      </c>
      <c r="J24" s="26">
        <f t="shared" si="5"/>
        <v>0.16063893350263322</v>
      </c>
      <c r="L24" s="22">
        <f t="shared" si="11"/>
        <v>75357.375744630044</v>
      </c>
      <c r="M24" s="5">
        <f>scrimecost*Meta!O21</f>
        <v>1892.155</v>
      </c>
      <c r="N24" s="5">
        <f>L24-Grade10!L24</f>
        <v>2382.1649048870895</v>
      </c>
      <c r="O24" s="5">
        <f>Grade10!M24-M24</f>
        <v>93.335000000000036</v>
      </c>
      <c r="P24" s="22">
        <f t="shared" si="12"/>
        <v>335.86791248114258</v>
      </c>
      <c r="Q24" s="22"/>
      <c r="R24" s="22"/>
      <c r="S24" s="22">
        <f t="shared" si="6"/>
        <v>2133.1310977535986</v>
      </c>
      <c r="T24" s="22">
        <f t="shared" si="7"/>
        <v>1192.1310112436206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37648.331907490909</v>
      </c>
      <c r="D25" s="5">
        <f t="shared" si="0"/>
        <v>36567.963644023854</v>
      </c>
      <c r="E25" s="5">
        <f t="shared" si="1"/>
        <v>27067.963644023854</v>
      </c>
      <c r="F25" s="5">
        <f t="shared" si="2"/>
        <v>9139.4401297737877</v>
      </c>
      <c r="G25" s="5">
        <f t="shared" si="3"/>
        <v>27428.523514250068</v>
      </c>
      <c r="H25" s="22">
        <f t="shared" si="10"/>
        <v>16631.293788508272</v>
      </c>
      <c r="I25" s="5">
        <f t="shared" si="4"/>
        <v>43244.883907121432</v>
      </c>
      <c r="J25" s="26">
        <f t="shared" si="5"/>
        <v>0.16224433270742025</v>
      </c>
      <c r="L25" s="22">
        <f t="shared" si="11"/>
        <v>77241.310138245783</v>
      </c>
      <c r="M25" s="5">
        <f>scrimecost*Meta!O22</f>
        <v>1892.155</v>
      </c>
      <c r="N25" s="5">
        <f>L25-Grade10!L25</f>
        <v>2441.7190275092435</v>
      </c>
      <c r="O25" s="5">
        <f>Grade10!M25-M25</f>
        <v>93.335000000000036</v>
      </c>
      <c r="P25" s="22">
        <f t="shared" si="12"/>
        <v>343.54736677487881</v>
      </c>
      <c r="Q25" s="22"/>
      <c r="R25" s="22"/>
      <c r="S25" s="22">
        <f t="shared" si="6"/>
        <v>2183.4514653383858</v>
      </c>
      <c r="T25" s="22">
        <f t="shared" si="7"/>
        <v>1179.1950677716884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38589.540205178193</v>
      </c>
      <c r="D26" s="5">
        <f t="shared" si="0"/>
        <v>37463.05273512446</v>
      </c>
      <c r="E26" s="5">
        <f t="shared" si="1"/>
        <v>27963.05273512446</v>
      </c>
      <c r="F26" s="5">
        <f t="shared" si="2"/>
        <v>9431.6867180181362</v>
      </c>
      <c r="G26" s="5">
        <f t="shared" si="3"/>
        <v>28031.366017106324</v>
      </c>
      <c r="H26" s="22">
        <f t="shared" si="10"/>
        <v>17047.07613322098</v>
      </c>
      <c r="I26" s="5">
        <f t="shared" si="4"/>
        <v>44243.135419799473</v>
      </c>
      <c r="J26" s="26">
        <f t="shared" si="5"/>
        <v>0.16381057583404182</v>
      </c>
      <c r="L26" s="22">
        <f t="shared" si="11"/>
        <v>79172.342891701934</v>
      </c>
      <c r="M26" s="5">
        <f>scrimecost*Meta!O23</f>
        <v>1468.4549999999999</v>
      </c>
      <c r="N26" s="5">
        <f>L26-Grade10!L26</f>
        <v>2502.7620031969855</v>
      </c>
      <c r="O26" s="5">
        <f>Grade10!M26-M26</f>
        <v>72.434999999999945</v>
      </c>
      <c r="P26" s="22">
        <f t="shared" si="12"/>
        <v>351.41880742595856</v>
      </c>
      <c r="Q26" s="22"/>
      <c r="R26" s="22"/>
      <c r="S26" s="22">
        <f t="shared" si="6"/>
        <v>2214.422442112817</v>
      </c>
      <c r="T26" s="22">
        <f t="shared" si="7"/>
        <v>1155.6817584360078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39554.278710307648</v>
      </c>
      <c r="D27" s="5">
        <f t="shared" si="0"/>
        <v>38380.519053502576</v>
      </c>
      <c r="E27" s="5">
        <f t="shared" si="1"/>
        <v>28880.519053502576</v>
      </c>
      <c r="F27" s="5">
        <f t="shared" si="2"/>
        <v>9731.2394709685905</v>
      </c>
      <c r="G27" s="5">
        <f t="shared" si="3"/>
        <v>28649.279582533985</v>
      </c>
      <c r="H27" s="22">
        <f t="shared" si="10"/>
        <v>17473.253036551505</v>
      </c>
      <c r="I27" s="5">
        <f t="shared" si="4"/>
        <v>45266.343220294468</v>
      </c>
      <c r="J27" s="26">
        <f t="shared" si="5"/>
        <v>0.16533861790879453</v>
      </c>
      <c r="L27" s="22">
        <f t="shared" si="11"/>
        <v>81151.65146399448</v>
      </c>
      <c r="M27" s="5">
        <f>scrimecost*Meta!O24</f>
        <v>1468.4549999999999</v>
      </c>
      <c r="N27" s="5">
        <f>L27-Grade10!L27</f>
        <v>2565.3310532769246</v>
      </c>
      <c r="O27" s="5">
        <f>Grade10!M27-M27</f>
        <v>72.434999999999945</v>
      </c>
      <c r="P27" s="22">
        <f t="shared" si="12"/>
        <v>359.48703409331523</v>
      </c>
      <c r="Q27" s="22"/>
      <c r="R27" s="22"/>
      <c r="S27" s="22">
        <f t="shared" si="6"/>
        <v>2267.2902783066115</v>
      </c>
      <c r="T27" s="22">
        <f t="shared" si="7"/>
        <v>1143.4589624975733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40543.13567806533</v>
      </c>
      <c r="D28" s="5">
        <f t="shared" si="0"/>
        <v>39320.922029840127</v>
      </c>
      <c r="E28" s="5">
        <f t="shared" si="1"/>
        <v>29820.922029840127</v>
      </c>
      <c r="F28" s="5">
        <f t="shared" si="2"/>
        <v>10038.281042742801</v>
      </c>
      <c r="G28" s="5">
        <f t="shared" si="3"/>
        <v>29282.640987097326</v>
      </c>
      <c r="H28" s="22">
        <f t="shared" si="10"/>
        <v>17910.084362465288</v>
      </c>
      <c r="I28" s="5">
        <f t="shared" si="4"/>
        <v>46315.131215801812</v>
      </c>
      <c r="J28" s="26">
        <f t="shared" si="5"/>
        <v>0.1668293906646508</v>
      </c>
      <c r="L28" s="22">
        <f t="shared" si="11"/>
        <v>83180.442750594331</v>
      </c>
      <c r="M28" s="5">
        <f>scrimecost*Meta!O25</f>
        <v>1468.4549999999999</v>
      </c>
      <c r="N28" s="5">
        <f>L28-Grade10!L28</f>
        <v>2629.464329608847</v>
      </c>
      <c r="O28" s="5">
        <f>Grade10!M28-M28</f>
        <v>72.434999999999945</v>
      </c>
      <c r="P28" s="22">
        <f t="shared" si="12"/>
        <v>367.75696642735574</v>
      </c>
      <c r="Q28" s="22"/>
      <c r="R28" s="22"/>
      <c r="S28" s="22">
        <f t="shared" si="6"/>
        <v>2321.4798104052397</v>
      </c>
      <c r="T28" s="22">
        <f t="shared" si="7"/>
        <v>1131.394441857319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41556.714070016955</v>
      </c>
      <c r="D29" s="5">
        <f t="shared" si="0"/>
        <v>40284.835080586126</v>
      </c>
      <c r="E29" s="5">
        <f t="shared" si="1"/>
        <v>30784.835080586126</v>
      </c>
      <c r="F29" s="5">
        <f t="shared" si="2"/>
        <v>10352.99865381137</v>
      </c>
      <c r="G29" s="5">
        <f t="shared" si="3"/>
        <v>29931.836426774757</v>
      </c>
      <c r="H29" s="22">
        <f t="shared" si="10"/>
        <v>18357.836471526924</v>
      </c>
      <c r="I29" s="5">
        <f t="shared" si="4"/>
        <v>47390.13891119686</v>
      </c>
      <c r="J29" s="26">
        <f t="shared" si="5"/>
        <v>0.16828380310938862</v>
      </c>
      <c r="L29" s="22">
        <f t="shared" si="11"/>
        <v>85259.953819359187</v>
      </c>
      <c r="M29" s="5">
        <f>scrimecost*Meta!O26</f>
        <v>1468.4549999999999</v>
      </c>
      <c r="N29" s="5">
        <f>L29-Grade10!L29</f>
        <v>2695.2009378490766</v>
      </c>
      <c r="O29" s="5">
        <f>Grade10!M29-M29</f>
        <v>72.434999999999945</v>
      </c>
      <c r="P29" s="22">
        <f t="shared" si="12"/>
        <v>376.23364706974729</v>
      </c>
      <c r="Q29" s="22"/>
      <c r="R29" s="22"/>
      <c r="S29" s="22">
        <f t="shared" si="6"/>
        <v>2377.0240808063409</v>
      </c>
      <c r="T29" s="22">
        <f t="shared" si="7"/>
        <v>1119.4852714543849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42595.631921767381</v>
      </c>
      <c r="D30" s="5">
        <f t="shared" si="0"/>
        <v>41272.845957600781</v>
      </c>
      <c r="E30" s="5">
        <f t="shared" si="1"/>
        <v>31772.845957600781</v>
      </c>
      <c r="F30" s="5">
        <f t="shared" si="2"/>
        <v>10675.584205156654</v>
      </c>
      <c r="G30" s="5">
        <f t="shared" si="3"/>
        <v>30597.261752444127</v>
      </c>
      <c r="H30" s="22">
        <f t="shared" si="10"/>
        <v>18816.782383315094</v>
      </c>
      <c r="I30" s="5">
        <f t="shared" si="4"/>
        <v>48492.021798976784</v>
      </c>
      <c r="J30" s="26">
        <f t="shared" si="5"/>
        <v>0.16970274207986458</v>
      </c>
      <c r="L30" s="22">
        <f t="shared" si="11"/>
        <v>87391.452664843164</v>
      </c>
      <c r="M30" s="5">
        <f>scrimecost*Meta!O27</f>
        <v>1468.4549999999999</v>
      </c>
      <c r="N30" s="5">
        <f>L30-Grade10!L30</f>
        <v>2762.5809612952871</v>
      </c>
      <c r="O30" s="5">
        <f>Grade10!M30-M30</f>
        <v>72.434999999999945</v>
      </c>
      <c r="P30" s="22">
        <f t="shared" si="12"/>
        <v>384.92224472819868</v>
      </c>
      <c r="Q30" s="22"/>
      <c r="R30" s="22"/>
      <c r="S30" s="22">
        <f t="shared" si="6"/>
        <v>2433.9569579674512</v>
      </c>
      <c r="T30" s="22">
        <f t="shared" si="7"/>
        <v>1107.7286018714419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43660.522719811561</v>
      </c>
      <c r="D31" s="5">
        <f t="shared" si="0"/>
        <v>42285.557106540793</v>
      </c>
      <c r="E31" s="5">
        <f t="shared" si="1"/>
        <v>32785.557106540793</v>
      </c>
      <c r="F31" s="5">
        <f t="shared" si="2"/>
        <v>11006.23439528557</v>
      </c>
      <c r="G31" s="5">
        <f t="shared" si="3"/>
        <v>31279.322711255223</v>
      </c>
      <c r="H31" s="22">
        <f t="shared" si="10"/>
        <v>19287.201942897969</v>
      </c>
      <c r="I31" s="5">
        <f t="shared" si="4"/>
        <v>49621.451758951196</v>
      </c>
      <c r="J31" s="26">
        <f t="shared" si="5"/>
        <v>0.17108707278276797</v>
      </c>
      <c r="L31" s="22">
        <f t="shared" si="11"/>
        <v>89576.238981464237</v>
      </c>
      <c r="M31" s="5">
        <f>scrimecost*Meta!O28</f>
        <v>1284.4799999999998</v>
      </c>
      <c r="N31" s="5">
        <f>L31-Grade10!L31</f>
        <v>2831.6454853276664</v>
      </c>
      <c r="O31" s="5">
        <f>Grade10!M31-M31</f>
        <v>63.360000000000127</v>
      </c>
      <c r="P31" s="22">
        <f t="shared" si="12"/>
        <v>393.82805732811136</v>
      </c>
      <c r="Q31" s="22"/>
      <c r="R31" s="22"/>
      <c r="S31" s="22">
        <f t="shared" si="6"/>
        <v>2483.3652070575995</v>
      </c>
      <c r="T31" s="22">
        <f t="shared" si="7"/>
        <v>1092.1863402285308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44752.035787806853</v>
      </c>
      <c r="D32" s="5">
        <f t="shared" si="0"/>
        <v>43323.586034204316</v>
      </c>
      <c r="E32" s="5">
        <f t="shared" si="1"/>
        <v>33823.586034204316</v>
      </c>
      <c r="F32" s="5">
        <f t="shared" si="2"/>
        <v>11345.150840167709</v>
      </c>
      <c r="G32" s="5">
        <f t="shared" si="3"/>
        <v>31978.435194036607</v>
      </c>
      <c r="H32" s="22">
        <f t="shared" si="10"/>
        <v>19769.381991470422</v>
      </c>
      <c r="I32" s="5">
        <f t="shared" si="4"/>
        <v>50779.117467924982</v>
      </c>
      <c r="J32" s="26">
        <f t="shared" si="5"/>
        <v>0.17243763932218586</v>
      </c>
      <c r="L32" s="22">
        <f t="shared" si="11"/>
        <v>91815.644956000848</v>
      </c>
      <c r="M32" s="5">
        <f>scrimecost*Meta!O29</f>
        <v>1284.4799999999998</v>
      </c>
      <c r="N32" s="5">
        <f>L32-Grade10!L32</f>
        <v>2902.4366224608675</v>
      </c>
      <c r="O32" s="5">
        <f>Grade10!M32-M32</f>
        <v>63.360000000000127</v>
      </c>
      <c r="P32" s="22">
        <f t="shared" si="12"/>
        <v>402.95651524302184</v>
      </c>
      <c r="Q32" s="22"/>
      <c r="R32" s="22"/>
      <c r="S32" s="22">
        <f t="shared" si="6"/>
        <v>2543.1803111250097</v>
      </c>
      <c r="T32" s="22">
        <f t="shared" si="7"/>
        <v>1080.8588277490669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45870.83668250202</v>
      </c>
      <c r="D33" s="5">
        <f t="shared" si="0"/>
        <v>44387.565685059424</v>
      </c>
      <c r="E33" s="5">
        <f t="shared" si="1"/>
        <v>34887.565685059424</v>
      </c>
      <c r="F33" s="5">
        <f t="shared" si="2"/>
        <v>11731.296764677843</v>
      </c>
      <c r="G33" s="5">
        <f t="shared" si="3"/>
        <v>32656.268920381583</v>
      </c>
      <c r="H33" s="22">
        <f t="shared" si="10"/>
        <v>20263.616541257175</v>
      </c>
      <c r="I33" s="5">
        <f t="shared" si="4"/>
        <v>51926.968251117156</v>
      </c>
      <c r="J33" s="26">
        <f t="shared" si="5"/>
        <v>0.1743714869792729</v>
      </c>
      <c r="L33" s="22">
        <f t="shared" si="11"/>
        <v>94111.036079900849</v>
      </c>
      <c r="M33" s="5">
        <f>scrimecost*Meta!O30</f>
        <v>1284.4799999999998</v>
      </c>
      <c r="N33" s="5">
        <f>L33-Grade10!L33</f>
        <v>2974.9975380223914</v>
      </c>
      <c r="O33" s="5">
        <f>Grade10!M33-M33</f>
        <v>63.360000000000127</v>
      </c>
      <c r="P33" s="22">
        <f t="shared" si="12"/>
        <v>413.35706344342202</v>
      </c>
      <c r="Q33" s="22"/>
      <c r="R33" s="22"/>
      <c r="S33" s="22">
        <f t="shared" si="6"/>
        <v>2605.5200573279913</v>
      </c>
      <c r="T33" s="22">
        <f t="shared" si="7"/>
        <v>1070.0939651203771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47017.607599564566</v>
      </c>
      <c r="D34" s="5">
        <f t="shared" si="0"/>
        <v>45478.144827185904</v>
      </c>
      <c r="E34" s="5">
        <f t="shared" si="1"/>
        <v>35978.144827185904</v>
      </c>
      <c r="F34" s="5">
        <f t="shared" si="2"/>
        <v>12196.428768794789</v>
      </c>
      <c r="G34" s="5">
        <f t="shared" si="3"/>
        <v>33281.716058391117</v>
      </c>
      <c r="H34" s="22">
        <f t="shared" si="10"/>
        <v>20770.206954788606</v>
      </c>
      <c r="I34" s="5">
        <f t="shared" si="4"/>
        <v>53034.182872395082</v>
      </c>
      <c r="J34" s="26">
        <f t="shared" si="5"/>
        <v>0.17733365243212834</v>
      </c>
      <c r="L34" s="22">
        <f t="shared" si="11"/>
        <v>96463.811981898369</v>
      </c>
      <c r="M34" s="5">
        <f>scrimecost*Meta!O31</f>
        <v>1284.4799999999998</v>
      </c>
      <c r="N34" s="5">
        <f>L34-Grade10!L34</f>
        <v>3049.3724764729413</v>
      </c>
      <c r="O34" s="5">
        <f>Grade10!M34-M34</f>
        <v>63.360000000000127</v>
      </c>
      <c r="P34" s="22">
        <f t="shared" si="12"/>
        <v>425.88504191297096</v>
      </c>
      <c r="Q34" s="22"/>
      <c r="R34" s="22"/>
      <c r="S34" s="22">
        <f t="shared" si="6"/>
        <v>2671.2595699182784</v>
      </c>
      <c r="T34" s="22">
        <f t="shared" si="7"/>
        <v>1060.1791477675797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48193.047789553675</v>
      </c>
      <c r="D35" s="5">
        <f t="shared" si="0"/>
        <v>46595.988447865544</v>
      </c>
      <c r="E35" s="5">
        <f t="shared" si="1"/>
        <v>37095.988447865544</v>
      </c>
      <c r="F35" s="5">
        <f t="shared" si="2"/>
        <v>12673.189073014655</v>
      </c>
      <c r="G35" s="5">
        <f t="shared" si="3"/>
        <v>33922.799374850889</v>
      </c>
      <c r="H35" s="22">
        <f t="shared" si="10"/>
        <v>21289.462128658317</v>
      </c>
      <c r="I35" s="5">
        <f t="shared" si="4"/>
        <v>54169.077859204946</v>
      </c>
      <c r="J35" s="26">
        <f t="shared" si="5"/>
        <v>0.18022356994710925</v>
      </c>
      <c r="L35" s="22">
        <f t="shared" si="11"/>
        <v>98875.40728144582</v>
      </c>
      <c r="M35" s="5">
        <f>scrimecost*Meta!O32</f>
        <v>1284.4799999999998</v>
      </c>
      <c r="N35" s="5">
        <f>L35-Grade10!L35</f>
        <v>3125.6067883847572</v>
      </c>
      <c r="O35" s="5">
        <f>Grade10!M35-M35</f>
        <v>63.360000000000127</v>
      </c>
      <c r="P35" s="22">
        <f t="shared" si="12"/>
        <v>438.72621984425859</v>
      </c>
      <c r="Q35" s="22"/>
      <c r="R35" s="22"/>
      <c r="S35" s="22">
        <f t="shared" si="6"/>
        <v>2738.6425703233249</v>
      </c>
      <c r="T35" s="22">
        <f t="shared" si="7"/>
        <v>1050.3503741821853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49397.873984292513</v>
      </c>
      <c r="D36" s="5">
        <f t="shared" si="0"/>
        <v>47741.778159062182</v>
      </c>
      <c r="E36" s="5">
        <f t="shared" si="1"/>
        <v>38241.778159062182</v>
      </c>
      <c r="F36" s="5">
        <f t="shared" si="2"/>
        <v>13161.86838484002</v>
      </c>
      <c r="G36" s="5">
        <f t="shared" si="3"/>
        <v>34579.909774222164</v>
      </c>
      <c r="H36" s="22">
        <f t="shared" si="10"/>
        <v>21821.698681874776</v>
      </c>
      <c r="I36" s="5">
        <f t="shared" si="4"/>
        <v>55332.345220685078</v>
      </c>
      <c r="J36" s="26">
        <f t="shared" si="5"/>
        <v>0.18304300166904183</v>
      </c>
      <c r="L36" s="22">
        <f t="shared" si="11"/>
        <v>101347.29246348195</v>
      </c>
      <c r="M36" s="5">
        <f>scrimecost*Meta!O33</f>
        <v>1038.0650000000001</v>
      </c>
      <c r="N36" s="5">
        <f>L36-Grade10!L36</f>
        <v>3203.7469580943725</v>
      </c>
      <c r="O36" s="5">
        <f>Grade10!M36-M36</f>
        <v>51.204999999999927</v>
      </c>
      <c r="P36" s="22">
        <f t="shared" si="12"/>
        <v>451.88842722382839</v>
      </c>
      <c r="Q36" s="22"/>
      <c r="R36" s="22"/>
      <c r="S36" s="22">
        <f t="shared" si="6"/>
        <v>2795.7253157384998</v>
      </c>
      <c r="T36" s="22">
        <f t="shared" si="7"/>
        <v>1036.1652226235276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50632.820833899837</v>
      </c>
      <c r="D37" s="5">
        <f t="shared" ref="D37:D56" si="15">IF(A37&lt;startage,1,0)*(C37*(1-initialunempprob))+IF(A37=startage,1,0)*(C37*(1-unempprob))+IF(A37&gt;startage,1,0)*(C37*(1-unempprob)+unempprob*300*52)</f>
        <v>48916.212613038748</v>
      </c>
      <c r="E37" s="5">
        <f t="shared" si="1"/>
        <v>39416.212613038748</v>
      </c>
      <c r="F37" s="5">
        <f t="shared" si="2"/>
        <v>13662.764679461026</v>
      </c>
      <c r="G37" s="5">
        <f t="shared" si="3"/>
        <v>35253.447933577721</v>
      </c>
      <c r="H37" s="22">
        <f t="shared" ref="H37:H56" si="16">benefits*B37/expnorm</f>
        <v>22367.241148921647</v>
      </c>
      <c r="I37" s="5">
        <f t="shared" ref="I37:I56" si="17">G37+IF(A37&lt;startage,1,0)*(H37*(1-initialunempprob))+IF(A37&gt;=startage,1,0)*(H37*(1-unempprob))</f>
        <v>56524.694266202205</v>
      </c>
      <c r="J37" s="26">
        <f t="shared" si="5"/>
        <v>0.18579366676361025</v>
      </c>
      <c r="L37" s="22">
        <f t="shared" ref="L37:L56" si="18">(sincome+sbenefits)*(1-sunemp)*B37/expnorm</f>
        <v>103880.97477506903</v>
      </c>
      <c r="M37" s="5">
        <f>scrimecost*Meta!O34</f>
        <v>1038.0650000000001</v>
      </c>
      <c r="N37" s="5">
        <f>L37-Grade10!L37</f>
        <v>3283.8406320467766</v>
      </c>
      <c r="O37" s="5">
        <f>Grade10!M37-M37</f>
        <v>51.204999999999927</v>
      </c>
      <c r="P37" s="22">
        <f t="shared" si="12"/>
        <v>465.37968978788763</v>
      </c>
      <c r="Q37" s="22"/>
      <c r="R37" s="22"/>
      <c r="S37" s="22">
        <f t="shared" si="6"/>
        <v>2866.5195805390895</v>
      </c>
      <c r="T37" s="22">
        <f t="shared" si="7"/>
        <v>1026.6563512556529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51898.64135474732</v>
      </c>
      <c r="D38" s="5">
        <f t="shared" si="15"/>
        <v>50120.007928364699</v>
      </c>
      <c r="E38" s="5">
        <f t="shared" si="1"/>
        <v>40620.007928364699</v>
      </c>
      <c r="F38" s="5">
        <f t="shared" si="2"/>
        <v>14176.183381447545</v>
      </c>
      <c r="G38" s="5">
        <f t="shared" si="3"/>
        <v>35943.824546917152</v>
      </c>
      <c r="H38" s="22">
        <f t="shared" si="16"/>
        <v>22926.422177644683</v>
      </c>
      <c r="I38" s="5">
        <f t="shared" si="17"/>
        <v>57746.852037857243</v>
      </c>
      <c r="J38" s="26">
        <f t="shared" si="5"/>
        <v>0.18847724246562816</v>
      </c>
      <c r="L38" s="22">
        <f t="shared" si="18"/>
        <v>106477.99914444571</v>
      </c>
      <c r="M38" s="5">
        <f>scrimecost*Meta!O35</f>
        <v>1038.0650000000001</v>
      </c>
      <c r="N38" s="5">
        <f>L38-Grade10!L38</f>
        <v>3365.9366478478769</v>
      </c>
      <c r="O38" s="5">
        <f>Grade10!M38-M38</f>
        <v>51.204999999999927</v>
      </c>
      <c r="P38" s="22">
        <f t="shared" si="12"/>
        <v>479.20823391604802</v>
      </c>
      <c r="Q38" s="22"/>
      <c r="R38" s="22"/>
      <c r="S38" s="22">
        <f t="shared" si="6"/>
        <v>2939.083701959612</v>
      </c>
      <c r="T38" s="22">
        <f t="shared" si="7"/>
        <v>1017.2268449968496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53196.107388616016</v>
      </c>
      <c r="D39" s="5">
        <f t="shared" si="15"/>
        <v>51353.898126573833</v>
      </c>
      <c r="E39" s="5">
        <f t="shared" si="1"/>
        <v>41853.898126573833</v>
      </c>
      <c r="F39" s="5">
        <f t="shared" si="2"/>
        <v>14702.437550983739</v>
      </c>
      <c r="G39" s="5">
        <f t="shared" si="3"/>
        <v>36651.460575590092</v>
      </c>
      <c r="H39" s="22">
        <f t="shared" si="16"/>
        <v>23499.582732085808</v>
      </c>
      <c r="I39" s="5">
        <f t="shared" si="17"/>
        <v>58999.563753803697</v>
      </c>
      <c r="J39" s="26">
        <f t="shared" ref="J39:J56" si="19">(F39-(IF(A39&gt;startage,1,0)*(unempprob*300*52)))/(IF(A39&lt;startage,1,0)*((C39+H39)*(1-initialunempprob))+IF(A39&gt;=startage,1,0)*((C39+H39)*(1-unempprob)))</f>
        <v>0.19109536510174327</v>
      </c>
      <c r="L39" s="22">
        <f t="shared" si="18"/>
        <v>109139.94912305688</v>
      </c>
      <c r="M39" s="5">
        <f>scrimecost*Meta!O36</f>
        <v>1038.0650000000001</v>
      </c>
      <c r="N39" s="5">
        <f>L39-Grade10!L39</f>
        <v>3450.0850640441204</v>
      </c>
      <c r="O39" s="5">
        <f>Grade10!M39-M39</f>
        <v>51.204999999999927</v>
      </c>
      <c r="P39" s="22">
        <f t="shared" si="12"/>
        <v>493.38249164741273</v>
      </c>
      <c r="Q39" s="22"/>
      <c r="R39" s="22"/>
      <c r="S39" s="22">
        <f t="shared" ref="S39:S69" si="20">IF(A39&lt;startage,1,0)*(N39-Q39-R39)+IF(A39&gt;=startage,1,0)*completionprob*(N39*spart+O39+P39)</f>
        <v>3013.4619264157309</v>
      </c>
      <c r="T39" s="22">
        <f t="shared" ref="T39:T69" si="21">S39/sreturn^(A39-startage+1)</f>
        <v>1007.8763161858108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54526.010073331403</v>
      </c>
      <c r="D40" s="5">
        <f t="shared" si="15"/>
        <v>52618.635579738162</v>
      </c>
      <c r="E40" s="5">
        <f t="shared" si="1"/>
        <v>43118.635579738162</v>
      </c>
      <c r="F40" s="5">
        <f t="shared" si="2"/>
        <v>15241.848074758327</v>
      </c>
      <c r="G40" s="5">
        <f t="shared" si="3"/>
        <v>37376.787504979831</v>
      </c>
      <c r="H40" s="22">
        <f t="shared" si="16"/>
        <v>24087.072300387943</v>
      </c>
      <c r="I40" s="5">
        <f t="shared" si="17"/>
        <v>60283.593262648763</v>
      </c>
      <c r="J40" s="26">
        <f t="shared" si="19"/>
        <v>0.19364963108819697</v>
      </c>
      <c r="L40" s="22">
        <f t="shared" si="18"/>
        <v>111868.4478511333</v>
      </c>
      <c r="M40" s="5">
        <f>scrimecost*Meta!O37</f>
        <v>1038.0650000000001</v>
      </c>
      <c r="N40" s="5">
        <f>L40-Grade10!L40</f>
        <v>3536.337190645223</v>
      </c>
      <c r="O40" s="5">
        <f>Grade10!M40-M40</f>
        <v>51.204999999999927</v>
      </c>
      <c r="P40" s="22">
        <f t="shared" ref="P40:P56" si="22">(spart-initialspart)*(L40*J40+nptrans)</f>
        <v>507.91110582206142</v>
      </c>
      <c r="Q40" s="22"/>
      <c r="R40" s="22"/>
      <c r="S40" s="22">
        <f t="shared" si="20"/>
        <v>3089.6996064832188</v>
      </c>
      <c r="T40" s="22">
        <f t="shared" si="21"/>
        <v>998.6043685450104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55889.160325164681</v>
      </c>
      <c r="D41" s="5">
        <f t="shared" si="15"/>
        <v>53914.991469231609</v>
      </c>
      <c r="E41" s="5">
        <f t="shared" si="1"/>
        <v>44414.991469231609</v>
      </c>
      <c r="F41" s="5">
        <f t="shared" si="2"/>
        <v>15794.743861627281</v>
      </c>
      <c r="G41" s="5">
        <f t="shared" si="3"/>
        <v>38120.247607604324</v>
      </c>
      <c r="H41" s="22">
        <f t="shared" si="16"/>
        <v>24689.249107897642</v>
      </c>
      <c r="I41" s="5">
        <f t="shared" si="17"/>
        <v>61599.723509214979</v>
      </c>
      <c r="J41" s="26">
        <f t="shared" si="19"/>
        <v>0.19614159790424934</v>
      </c>
      <c r="L41" s="22">
        <f t="shared" si="18"/>
        <v>114665.15904741162</v>
      </c>
      <c r="M41" s="5">
        <f>scrimecost*Meta!O38</f>
        <v>693.53</v>
      </c>
      <c r="N41" s="5">
        <f>L41-Grade10!L41</f>
        <v>3624.745620411355</v>
      </c>
      <c r="O41" s="5">
        <f>Grade10!M41-M41</f>
        <v>34.210000000000036</v>
      </c>
      <c r="P41" s="22">
        <f t="shared" si="22"/>
        <v>522.80293535107626</v>
      </c>
      <c r="Q41" s="22"/>
      <c r="R41" s="22"/>
      <c r="S41" s="22">
        <f t="shared" si="20"/>
        <v>3151.0861585523953</v>
      </c>
      <c r="T41" s="22">
        <f t="shared" si="21"/>
        <v>984.17687193677205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57286.389333293795</v>
      </c>
      <c r="D42" s="5">
        <f t="shared" si="15"/>
        <v>55243.756255962398</v>
      </c>
      <c r="E42" s="5">
        <f t="shared" si="1"/>
        <v>45743.756255962398</v>
      </c>
      <c r="F42" s="5">
        <f t="shared" si="2"/>
        <v>16361.462043167963</v>
      </c>
      <c r="G42" s="5">
        <f t="shared" si="3"/>
        <v>38882.294212794433</v>
      </c>
      <c r="H42" s="22">
        <f t="shared" si="16"/>
        <v>25306.480335595086</v>
      </c>
      <c r="I42" s="5">
        <f t="shared" si="17"/>
        <v>62948.757011945359</v>
      </c>
      <c r="J42" s="26">
        <f t="shared" si="19"/>
        <v>0.19857278504186143</v>
      </c>
      <c r="L42" s="22">
        <f t="shared" si="18"/>
        <v>117531.78802359689</v>
      </c>
      <c r="M42" s="5">
        <f>scrimecost*Meta!O39</f>
        <v>693.53</v>
      </c>
      <c r="N42" s="5">
        <f>L42-Grade10!L42</f>
        <v>3715.3642609216331</v>
      </c>
      <c r="O42" s="5">
        <f>Grade10!M42-M42</f>
        <v>34.210000000000036</v>
      </c>
      <c r="P42" s="22">
        <f t="shared" si="22"/>
        <v>538.06706061831642</v>
      </c>
      <c r="Q42" s="22"/>
      <c r="R42" s="22"/>
      <c r="S42" s="22">
        <f t="shared" si="20"/>
        <v>3231.1833711732957</v>
      </c>
      <c r="T42" s="22">
        <f t="shared" si="21"/>
        <v>975.2369664398841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58718.549066626139</v>
      </c>
      <c r="D43" s="5">
        <f t="shared" si="15"/>
        <v>56605.740162361457</v>
      </c>
      <c r="E43" s="5">
        <f t="shared" si="1"/>
        <v>47105.740162361457</v>
      </c>
      <c r="F43" s="5">
        <f t="shared" si="2"/>
        <v>16942.348179247165</v>
      </c>
      <c r="G43" s="5">
        <f t="shared" si="3"/>
        <v>39663.391983114292</v>
      </c>
      <c r="H43" s="22">
        <f t="shared" si="16"/>
        <v>25939.142343984957</v>
      </c>
      <c r="I43" s="5">
        <f t="shared" si="17"/>
        <v>64331.516352243983</v>
      </c>
      <c r="J43" s="26">
        <f t="shared" si="19"/>
        <v>0.2009446749322148</v>
      </c>
      <c r="L43" s="22">
        <f t="shared" si="18"/>
        <v>120470.08272418681</v>
      </c>
      <c r="M43" s="5">
        <f>scrimecost*Meta!O40</f>
        <v>693.53</v>
      </c>
      <c r="N43" s="5">
        <f>L43-Grade10!L43</f>
        <v>3808.2483674446557</v>
      </c>
      <c r="O43" s="5">
        <f>Grade10!M43-M43</f>
        <v>34.210000000000036</v>
      </c>
      <c r="P43" s="22">
        <f t="shared" si="22"/>
        <v>553.71278901723781</v>
      </c>
      <c r="Q43" s="22"/>
      <c r="R43" s="22"/>
      <c r="S43" s="22">
        <f t="shared" si="20"/>
        <v>3313.2830141097102</v>
      </c>
      <c r="T43" s="22">
        <f t="shared" si="21"/>
        <v>966.36848113805922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60186.512793291797</v>
      </c>
      <c r="D44" s="5">
        <f t="shared" si="15"/>
        <v>58001.7736664205</v>
      </c>
      <c r="E44" s="5">
        <f t="shared" si="1"/>
        <v>48501.7736664205</v>
      </c>
      <c r="F44" s="5">
        <f t="shared" si="2"/>
        <v>17537.756468728345</v>
      </c>
      <c r="G44" s="5">
        <f t="shared" si="3"/>
        <v>40464.017197692156</v>
      </c>
      <c r="H44" s="22">
        <f t="shared" si="16"/>
        <v>26587.620902584586</v>
      </c>
      <c r="I44" s="5">
        <f t="shared" si="17"/>
        <v>65748.844676050096</v>
      </c>
      <c r="J44" s="26">
        <f t="shared" si="19"/>
        <v>0.20325871384963257</v>
      </c>
      <c r="L44" s="22">
        <f t="shared" si="18"/>
        <v>123481.83479229148</v>
      </c>
      <c r="M44" s="5">
        <f>scrimecost*Meta!O41</f>
        <v>693.53</v>
      </c>
      <c r="N44" s="5">
        <f>L44-Grade10!L44</f>
        <v>3903.4545766307856</v>
      </c>
      <c r="O44" s="5">
        <f>Grade10!M44-M44</f>
        <v>34.210000000000036</v>
      </c>
      <c r="P44" s="22">
        <f t="shared" si="22"/>
        <v>569.74966062613214</v>
      </c>
      <c r="Q44" s="22"/>
      <c r="R44" s="22"/>
      <c r="S44" s="22">
        <f t="shared" si="20"/>
        <v>3397.4351481195567</v>
      </c>
      <c r="T44" s="22">
        <f t="shared" si="21"/>
        <v>957.57118943111607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61691.175613124084</v>
      </c>
      <c r="D45" s="5">
        <f t="shared" si="15"/>
        <v>59432.708008081005</v>
      </c>
      <c r="E45" s="5">
        <f t="shared" si="1"/>
        <v>49932.708008081005</v>
      </c>
      <c r="F45" s="5">
        <f t="shared" si="2"/>
        <v>18148.049965446549</v>
      </c>
      <c r="G45" s="5">
        <f t="shared" si="3"/>
        <v>41284.658042634459</v>
      </c>
      <c r="H45" s="22">
        <f t="shared" si="16"/>
        <v>27252.311425149193</v>
      </c>
      <c r="I45" s="5">
        <f t="shared" si="17"/>
        <v>67201.606207951336</v>
      </c>
      <c r="J45" s="26">
        <f t="shared" si="19"/>
        <v>0.20551631279345486</v>
      </c>
      <c r="L45" s="22">
        <f t="shared" si="18"/>
        <v>126568.88066209876</v>
      </c>
      <c r="M45" s="5">
        <f>scrimecost*Meta!O42</f>
        <v>693.53</v>
      </c>
      <c r="N45" s="5">
        <f>L45-Grade10!L45</f>
        <v>4001.04094104658</v>
      </c>
      <c r="O45" s="5">
        <f>Grade10!M45-M45</f>
        <v>34.210000000000036</v>
      </c>
      <c r="P45" s="22">
        <f t="shared" si="22"/>
        <v>586.18745402524883</v>
      </c>
      <c r="Q45" s="22"/>
      <c r="R45" s="22"/>
      <c r="S45" s="22">
        <f t="shared" si="20"/>
        <v>3483.6910854796588</v>
      </c>
      <c r="T45" s="22">
        <f t="shared" si="21"/>
        <v>948.84485169174536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63233.455003452174</v>
      </c>
      <c r="D46" s="5">
        <f t="shared" si="15"/>
        <v>60899.415708283013</v>
      </c>
      <c r="E46" s="5">
        <f t="shared" si="1"/>
        <v>51399.415708283013</v>
      </c>
      <c r="F46" s="5">
        <f t="shared" si="2"/>
        <v>18773.600799582706</v>
      </c>
      <c r="G46" s="5">
        <f t="shared" si="3"/>
        <v>42125.814908700311</v>
      </c>
      <c r="H46" s="22">
        <f t="shared" si="16"/>
        <v>27933.619210777917</v>
      </c>
      <c r="I46" s="5">
        <f t="shared" si="17"/>
        <v>68690.686778150106</v>
      </c>
      <c r="J46" s="26">
        <f t="shared" si="19"/>
        <v>0.2077188483484034</v>
      </c>
      <c r="L46" s="22">
        <f t="shared" si="18"/>
        <v>129733.10267865121</v>
      </c>
      <c r="M46" s="5">
        <f>scrimecost*Meta!O43</f>
        <v>384.67499999999995</v>
      </c>
      <c r="N46" s="5">
        <f>L46-Grade10!L46</f>
        <v>4101.066964572703</v>
      </c>
      <c r="O46" s="5">
        <f>Grade10!M46-M46</f>
        <v>18.975000000000023</v>
      </c>
      <c r="P46" s="22">
        <f t="shared" si="22"/>
        <v>603.03619225934324</v>
      </c>
      <c r="Q46" s="22"/>
      <c r="R46" s="22"/>
      <c r="S46" s="22">
        <f t="shared" si="20"/>
        <v>3557.081711273715</v>
      </c>
      <c r="T46" s="22">
        <f t="shared" si="21"/>
        <v>936.2354530657534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64814.291378538488</v>
      </c>
      <c r="D47" s="5">
        <f t="shared" si="15"/>
        <v>62402.7911009901</v>
      </c>
      <c r="E47" s="5">
        <f t="shared" si="1"/>
        <v>52902.7911009901</v>
      </c>
      <c r="F47" s="5">
        <f t="shared" si="2"/>
        <v>19414.790404572279</v>
      </c>
      <c r="G47" s="5">
        <f t="shared" si="3"/>
        <v>42988.000696417817</v>
      </c>
      <c r="H47" s="22">
        <f t="shared" si="16"/>
        <v>28631.95969104737</v>
      </c>
      <c r="I47" s="5">
        <f t="shared" si="17"/>
        <v>70216.994362603873</v>
      </c>
      <c r="J47" s="26">
        <f t="shared" si="19"/>
        <v>0.20986766352396299</v>
      </c>
      <c r="L47" s="22">
        <f t="shared" si="18"/>
        <v>132976.43024561749</v>
      </c>
      <c r="M47" s="5">
        <f>scrimecost*Meta!O44</f>
        <v>384.67499999999995</v>
      </c>
      <c r="N47" s="5">
        <f>L47-Grade10!L47</f>
        <v>4203.5936386870453</v>
      </c>
      <c r="O47" s="5">
        <f>Grade10!M47-M47</f>
        <v>18.975000000000023</v>
      </c>
      <c r="P47" s="22">
        <f t="shared" si="22"/>
        <v>620.30614894929033</v>
      </c>
      <c r="Q47" s="22"/>
      <c r="R47" s="22"/>
      <c r="S47" s="22">
        <f t="shared" si="20"/>
        <v>3647.7043554626707</v>
      </c>
      <c r="T47" s="22">
        <f t="shared" si="21"/>
        <v>927.78328878933837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66434.648663001935</v>
      </c>
      <c r="D48" s="5">
        <f t="shared" si="15"/>
        <v>63943.750878514838</v>
      </c>
      <c r="E48" s="5">
        <f t="shared" si="1"/>
        <v>54443.750878514838</v>
      </c>
      <c r="F48" s="5">
        <f t="shared" si="2"/>
        <v>20072.009749686578</v>
      </c>
      <c r="G48" s="5">
        <f t="shared" si="3"/>
        <v>43871.74112882826</v>
      </c>
      <c r="H48" s="22">
        <f t="shared" si="16"/>
        <v>29347.758683323551</v>
      </c>
      <c r="I48" s="5">
        <f t="shared" si="17"/>
        <v>71781.459636668951</v>
      </c>
      <c r="J48" s="26">
        <f t="shared" si="19"/>
        <v>0.21196406857328937</v>
      </c>
      <c r="L48" s="22">
        <f t="shared" si="18"/>
        <v>136300.84100175792</v>
      </c>
      <c r="M48" s="5">
        <f>scrimecost*Meta!O45</f>
        <v>384.67499999999995</v>
      </c>
      <c r="N48" s="5">
        <f>L48-Grade10!L48</f>
        <v>4308.6834796541953</v>
      </c>
      <c r="O48" s="5">
        <f>Grade10!M48-M48</f>
        <v>18.975000000000023</v>
      </c>
      <c r="P48" s="22">
        <f t="shared" si="22"/>
        <v>638.00785455648588</v>
      </c>
      <c r="Q48" s="22"/>
      <c r="R48" s="22"/>
      <c r="S48" s="22">
        <f t="shared" si="20"/>
        <v>3740.592565756313</v>
      </c>
      <c r="T48" s="22">
        <f t="shared" si="21"/>
        <v>919.396811452252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68095.514879576978</v>
      </c>
      <c r="D49" s="5">
        <f t="shared" si="15"/>
        <v>65523.234650477702</v>
      </c>
      <c r="E49" s="5">
        <f t="shared" si="1"/>
        <v>56023.234650477702</v>
      </c>
      <c r="F49" s="5">
        <f t="shared" si="2"/>
        <v>20745.659578428738</v>
      </c>
      <c r="G49" s="5">
        <f t="shared" si="3"/>
        <v>44777.57507204896</v>
      </c>
      <c r="H49" s="22">
        <f t="shared" si="16"/>
        <v>30081.452650406638</v>
      </c>
      <c r="I49" s="5">
        <f t="shared" si="17"/>
        <v>73385.036542585673</v>
      </c>
      <c r="J49" s="26">
        <f t="shared" si="19"/>
        <v>0.21400934179214437</v>
      </c>
      <c r="L49" s="22">
        <f t="shared" si="18"/>
        <v>139708.36202680186</v>
      </c>
      <c r="M49" s="5">
        <f>scrimecost*Meta!O46</f>
        <v>384.67499999999995</v>
      </c>
      <c r="N49" s="5">
        <f>L49-Grade10!L49</f>
        <v>4416.4005666455487</v>
      </c>
      <c r="O49" s="5">
        <f>Grade10!M49-M49</f>
        <v>18.975000000000023</v>
      </c>
      <c r="P49" s="22">
        <f t="shared" si="22"/>
        <v>656.15210280386123</v>
      </c>
      <c r="Q49" s="22"/>
      <c r="R49" s="22"/>
      <c r="S49" s="22">
        <f t="shared" si="20"/>
        <v>3835.8029813073153</v>
      </c>
      <c r="T49" s="22">
        <f t="shared" si="21"/>
        <v>911.07588604582634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69797.902751566406</v>
      </c>
      <c r="D50" s="5">
        <f t="shared" si="15"/>
        <v>67142.205516739647</v>
      </c>
      <c r="E50" s="5">
        <f t="shared" si="1"/>
        <v>57642.205516739647</v>
      </c>
      <c r="F50" s="5">
        <f t="shared" si="2"/>
        <v>21436.150652889461</v>
      </c>
      <c r="G50" s="5">
        <f t="shared" si="3"/>
        <v>45706.054863850186</v>
      </c>
      <c r="H50" s="22">
        <f t="shared" si="16"/>
        <v>30833.488966666802</v>
      </c>
      <c r="I50" s="5">
        <f t="shared" si="17"/>
        <v>75028.702871150308</v>
      </c>
      <c r="J50" s="26">
        <f t="shared" si="19"/>
        <v>0.21600473029834444</v>
      </c>
      <c r="L50" s="22">
        <f t="shared" si="18"/>
        <v>143201.07107747189</v>
      </c>
      <c r="M50" s="5">
        <f>scrimecost*Meta!O47</f>
        <v>384.67499999999995</v>
      </c>
      <c r="N50" s="5">
        <f>L50-Grade10!L50</f>
        <v>4526.8105808116961</v>
      </c>
      <c r="O50" s="5">
        <f>Grade10!M50-M50</f>
        <v>18.975000000000023</v>
      </c>
      <c r="P50" s="22">
        <f t="shared" si="22"/>
        <v>674.74995725742122</v>
      </c>
      <c r="Q50" s="22"/>
      <c r="R50" s="22"/>
      <c r="S50" s="22">
        <f t="shared" si="20"/>
        <v>3933.3936572470989</v>
      </c>
      <c r="T50" s="22">
        <f t="shared" si="21"/>
        <v>902.82036241379865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71542.850320355574</v>
      </c>
      <c r="D51" s="5">
        <f t="shared" si="15"/>
        <v>68801.650654658137</v>
      </c>
      <c r="E51" s="5">
        <f t="shared" si="1"/>
        <v>59301.650654658137</v>
      </c>
      <c r="F51" s="5">
        <f t="shared" si="2"/>
        <v>22143.904004211698</v>
      </c>
      <c r="G51" s="5">
        <f t="shared" si="3"/>
        <v>46657.746650446439</v>
      </c>
      <c r="H51" s="22">
        <f t="shared" si="16"/>
        <v>31604.326190833475</v>
      </c>
      <c r="I51" s="5">
        <f t="shared" si="17"/>
        <v>76713.46085792908</v>
      </c>
      <c r="J51" s="26">
        <f t="shared" si="19"/>
        <v>0.21795145079219813</v>
      </c>
      <c r="L51" s="22">
        <f t="shared" si="18"/>
        <v>146781.0978544087</v>
      </c>
      <c r="M51" s="5">
        <f>scrimecost*Meta!O48</f>
        <v>202.93</v>
      </c>
      <c r="N51" s="5">
        <f>L51-Grade10!L51</f>
        <v>4639.9808453320293</v>
      </c>
      <c r="O51" s="5">
        <f>Grade10!M51-M51</f>
        <v>10.009999999999991</v>
      </c>
      <c r="P51" s="22">
        <f t="shared" si="22"/>
        <v>693.81275807232009</v>
      </c>
      <c r="Q51" s="22"/>
      <c r="R51" s="22"/>
      <c r="S51" s="22">
        <f t="shared" si="20"/>
        <v>4024.584610085401</v>
      </c>
      <c r="T51" s="22">
        <f t="shared" si="21"/>
        <v>892.66944066382757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73331.421578364432</v>
      </c>
      <c r="D52" s="5">
        <f t="shared" si="15"/>
        <v>70502.581921024568</v>
      </c>
      <c r="E52" s="5">
        <f t="shared" si="1"/>
        <v>61002.581921024568</v>
      </c>
      <c r="F52" s="5">
        <f t="shared" si="2"/>
        <v>22869.351189316978</v>
      </c>
      <c r="G52" s="5">
        <f t="shared" si="3"/>
        <v>47633.23073170759</v>
      </c>
      <c r="H52" s="22">
        <f t="shared" si="16"/>
        <v>32394.434345604303</v>
      </c>
      <c r="I52" s="5">
        <f t="shared" si="17"/>
        <v>78440.337794377279</v>
      </c>
      <c r="J52" s="26">
        <f t="shared" si="19"/>
        <v>0.21985069029839682</v>
      </c>
      <c r="L52" s="22">
        <f t="shared" si="18"/>
        <v>150450.62530076888</v>
      </c>
      <c r="M52" s="5">
        <f>scrimecost*Meta!O49</f>
        <v>202.93</v>
      </c>
      <c r="N52" s="5">
        <f>L52-Grade10!L52</f>
        <v>4755.9803664652572</v>
      </c>
      <c r="O52" s="5">
        <f>Grade10!M52-M52</f>
        <v>10.009999999999991</v>
      </c>
      <c r="P52" s="22">
        <f t="shared" si="22"/>
        <v>713.35212890759135</v>
      </c>
      <c r="Q52" s="22"/>
      <c r="R52" s="22"/>
      <c r="S52" s="22">
        <f t="shared" si="20"/>
        <v>4127.1158139945792</v>
      </c>
      <c r="T52" s="22">
        <f t="shared" si="21"/>
        <v>884.61018302563366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75164.707117823564</v>
      </c>
      <c r="D53" s="5">
        <f t="shared" si="15"/>
        <v>72246.036469050203</v>
      </c>
      <c r="E53" s="5">
        <f t="shared" si="1"/>
        <v>62746.036469050203</v>
      </c>
      <c r="F53" s="5">
        <f t="shared" si="2"/>
        <v>23612.934554049913</v>
      </c>
      <c r="G53" s="5">
        <f t="shared" si="3"/>
        <v>48633.10191500029</v>
      </c>
      <c r="H53" s="22">
        <f t="shared" si="16"/>
        <v>33204.295204244416</v>
      </c>
      <c r="I53" s="5">
        <f t="shared" si="17"/>
        <v>80210.386654236732</v>
      </c>
      <c r="J53" s="26">
        <f t="shared" si="19"/>
        <v>0.22170360688981025</v>
      </c>
      <c r="L53" s="22">
        <f t="shared" si="18"/>
        <v>154211.89093328812</v>
      </c>
      <c r="M53" s="5">
        <f>scrimecost*Meta!O50</f>
        <v>202.93</v>
      </c>
      <c r="N53" s="5">
        <f>L53-Grade10!L53</f>
        <v>4874.879875626968</v>
      </c>
      <c r="O53" s="5">
        <f>Grade10!M53-M53</f>
        <v>10.009999999999991</v>
      </c>
      <c r="P53" s="22">
        <f t="shared" si="22"/>
        <v>733.37998401374477</v>
      </c>
      <c r="Q53" s="22"/>
      <c r="R53" s="22"/>
      <c r="S53" s="22">
        <f t="shared" si="20"/>
        <v>4232.2102980015943</v>
      </c>
      <c r="T53" s="22">
        <f t="shared" si="21"/>
        <v>876.61357293477204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77043.82479576912</v>
      </c>
      <c r="D54" s="5">
        <f t="shared" si="15"/>
        <v>74033.07738077642</v>
      </c>
      <c r="E54" s="5">
        <f t="shared" si="1"/>
        <v>64533.07738077642</v>
      </c>
      <c r="F54" s="5">
        <f t="shared" si="2"/>
        <v>24375.107502901141</v>
      </c>
      <c r="G54" s="5">
        <f t="shared" si="3"/>
        <v>49657.969877875279</v>
      </c>
      <c r="H54" s="22">
        <f t="shared" si="16"/>
        <v>34034.402584350515</v>
      </c>
      <c r="I54" s="5">
        <f t="shared" si="17"/>
        <v>82024.686735592622</v>
      </c>
      <c r="J54" s="26">
        <f t="shared" si="19"/>
        <v>0.22351133039362811</v>
      </c>
      <c r="L54" s="22">
        <f t="shared" si="18"/>
        <v>158067.18820662028</v>
      </c>
      <c r="M54" s="5">
        <f>scrimecost*Meta!O51</f>
        <v>202.93</v>
      </c>
      <c r="N54" s="5">
        <f>L54-Grade10!L54</f>
        <v>4996.7518725175469</v>
      </c>
      <c r="O54" s="5">
        <f>Grade10!M54-M54</f>
        <v>10.009999999999991</v>
      </c>
      <c r="P54" s="22">
        <f t="shared" si="22"/>
        <v>753.90853549755127</v>
      </c>
      <c r="Q54" s="22"/>
      <c r="R54" s="22"/>
      <c r="S54" s="22">
        <f t="shared" si="20"/>
        <v>4339.9321441086613</v>
      </c>
      <c r="T54" s="22">
        <f t="shared" si="21"/>
        <v>868.67948104918776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78969.920415663379</v>
      </c>
      <c r="D55" s="5">
        <f t="shared" si="15"/>
        <v>75864.794315295861</v>
      </c>
      <c r="E55" s="5">
        <f t="shared" si="1"/>
        <v>66364.794315295861</v>
      </c>
      <c r="F55" s="5">
        <f t="shared" si="2"/>
        <v>25156.334775473686</v>
      </c>
      <c r="G55" s="5">
        <f t="shared" si="3"/>
        <v>50708.459539822172</v>
      </c>
      <c r="H55" s="22">
        <f t="shared" si="16"/>
        <v>34885.262648959288</v>
      </c>
      <c r="I55" s="5">
        <f t="shared" si="17"/>
        <v>83884.344318982447</v>
      </c>
      <c r="J55" s="26">
        <f t="shared" si="19"/>
        <v>0.22527496308027986</v>
      </c>
      <c r="L55" s="22">
        <f t="shared" si="18"/>
        <v>162018.86791178584</v>
      </c>
      <c r="M55" s="5">
        <f>scrimecost*Meta!O52</f>
        <v>202.93</v>
      </c>
      <c r="N55" s="5">
        <f>L55-Grade10!L55</f>
        <v>5121.670669330575</v>
      </c>
      <c r="O55" s="5">
        <f>Grade10!M55-M55</f>
        <v>10.009999999999991</v>
      </c>
      <c r="P55" s="22">
        <f t="shared" si="22"/>
        <v>774.95030076845399</v>
      </c>
      <c r="Q55" s="22"/>
      <c r="R55" s="22"/>
      <c r="S55" s="22">
        <f t="shared" si="20"/>
        <v>4450.3470363685374</v>
      </c>
      <c r="T55" s="22">
        <f t="shared" si="21"/>
        <v>860.80776360527022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80944.168426054952</v>
      </c>
      <c r="D56" s="5">
        <f t="shared" si="15"/>
        <v>77742.304173178243</v>
      </c>
      <c r="E56" s="5">
        <f t="shared" si="1"/>
        <v>68242.304173178243</v>
      </c>
      <c r="F56" s="5">
        <f t="shared" si="2"/>
        <v>25957.09272986052</v>
      </c>
      <c r="G56" s="5">
        <f t="shared" si="3"/>
        <v>51785.211443317719</v>
      </c>
      <c r="H56" s="22">
        <f t="shared" si="16"/>
        <v>35757.39421518326</v>
      </c>
      <c r="I56" s="5">
        <f t="shared" si="17"/>
        <v>85790.493341957001</v>
      </c>
      <c r="J56" s="26">
        <f t="shared" si="19"/>
        <v>0.22699558033554973</v>
      </c>
      <c r="L56" s="22">
        <f t="shared" si="18"/>
        <v>166069.33960958046</v>
      </c>
      <c r="M56" s="5">
        <f>scrimecost*Meta!O53</f>
        <v>61.325000000000003</v>
      </c>
      <c r="N56" s="5">
        <f>L56-Grade10!L56</f>
        <v>5249.7124360638263</v>
      </c>
      <c r="O56" s="5">
        <f>Grade10!M56-M56</f>
        <v>3.0249999999999915</v>
      </c>
      <c r="P56" s="22">
        <f t="shared" si="22"/>
        <v>796.51811017112857</v>
      </c>
      <c r="Q56" s="22"/>
      <c r="R56" s="22"/>
      <c r="S56" s="22">
        <f t="shared" si="20"/>
        <v>4556.6350909348357</v>
      </c>
      <c r="T56" s="22">
        <f t="shared" si="21"/>
        <v>851.71092891676039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61.325000000000003</v>
      </c>
      <c r="N57" s="5">
        <f>L57-Grade10!L57</f>
        <v>0</v>
      </c>
      <c r="O57" s="5">
        <f>Grade10!M57-M57</f>
        <v>3.0249999999999915</v>
      </c>
      <c r="Q57" s="22"/>
      <c r="R57" s="22"/>
      <c r="S57" s="22">
        <f t="shared" si="20"/>
        <v>2.9826499999999916</v>
      </c>
      <c r="T57" s="22">
        <f t="shared" si="21"/>
        <v>0.53874832936434236</v>
      </c>
    </row>
    <row r="58" spans="1:20" x14ac:dyDescent="0.2">
      <c r="A58" s="5">
        <v>67</v>
      </c>
      <c r="C58" s="5"/>
      <c r="H58" s="21"/>
      <c r="I58" s="5"/>
      <c r="M58" s="5">
        <f>scrimecost*Meta!O55</f>
        <v>61.325000000000003</v>
      </c>
      <c r="N58" s="5">
        <f>L58-Grade10!L58</f>
        <v>0</v>
      </c>
      <c r="O58" s="5">
        <f>Grade10!M58-M58</f>
        <v>3.0249999999999915</v>
      </c>
      <c r="Q58" s="22"/>
      <c r="R58" s="22"/>
      <c r="S58" s="22">
        <f t="shared" si="20"/>
        <v>2.9826499999999916</v>
      </c>
      <c r="T58" s="22">
        <f t="shared" si="21"/>
        <v>0.5206209128139655</v>
      </c>
    </row>
    <row r="59" spans="1:20" x14ac:dyDescent="0.2">
      <c r="A59" s="5">
        <v>68</v>
      </c>
      <c r="H59" s="21"/>
      <c r="I59" s="5"/>
      <c r="M59" s="5">
        <f>scrimecost*Meta!O56</f>
        <v>61.325000000000003</v>
      </c>
      <c r="N59" s="5">
        <f>L59-Grade10!L59</f>
        <v>0</v>
      </c>
      <c r="O59" s="5">
        <f>Grade10!M59-M59</f>
        <v>3.0249999999999915</v>
      </c>
      <c r="Q59" s="22"/>
      <c r="R59" s="22"/>
      <c r="S59" s="22">
        <f t="shared" si="20"/>
        <v>2.9826499999999916</v>
      </c>
      <c r="T59" s="22">
        <f t="shared" si="21"/>
        <v>0.50310343454623463</v>
      </c>
    </row>
    <row r="60" spans="1:20" x14ac:dyDescent="0.2">
      <c r="A60" s="5">
        <v>69</v>
      </c>
      <c r="H60" s="21"/>
      <c r="I60" s="5"/>
      <c r="M60" s="5">
        <f>scrimecost*Meta!O57</f>
        <v>61.325000000000003</v>
      </c>
      <c r="N60" s="5">
        <f>L60-Grade10!L60</f>
        <v>0</v>
      </c>
      <c r="O60" s="5">
        <f>Grade10!M60-M60</f>
        <v>3.0249999999999915</v>
      </c>
      <c r="Q60" s="22"/>
      <c r="R60" s="22"/>
      <c r="S60" s="22">
        <f t="shared" si="20"/>
        <v>2.9826499999999916</v>
      </c>
      <c r="T60" s="22">
        <f t="shared" si="21"/>
        <v>0.48617537179622061</v>
      </c>
    </row>
    <row r="61" spans="1:20" x14ac:dyDescent="0.2">
      <c r="A61" s="5">
        <v>70</v>
      </c>
      <c r="H61" s="21"/>
      <c r="I61" s="5"/>
      <c r="M61" s="5">
        <f>scrimecost*Meta!O58</f>
        <v>61.325000000000003</v>
      </c>
      <c r="N61" s="5">
        <f>L61-Grade10!L61</f>
        <v>0</v>
      </c>
      <c r="O61" s="5">
        <f>Grade10!M61-M61</f>
        <v>3.0249999999999915</v>
      </c>
      <c r="Q61" s="22"/>
      <c r="R61" s="22"/>
      <c r="S61" s="22">
        <f t="shared" si="20"/>
        <v>2.9826499999999916</v>
      </c>
      <c r="T61" s="22">
        <f t="shared" si="21"/>
        <v>0.46981689233423712</v>
      </c>
    </row>
    <row r="62" spans="1:20" x14ac:dyDescent="0.2">
      <c r="A62" s="5">
        <v>71</v>
      </c>
      <c r="H62" s="21"/>
      <c r="I62" s="5"/>
      <c r="M62" s="5">
        <f>scrimecost*Meta!O59</f>
        <v>61.325000000000003</v>
      </c>
      <c r="N62" s="5">
        <f>L62-Grade10!L62</f>
        <v>0</v>
      </c>
      <c r="O62" s="5">
        <f>Grade10!M62-M62</f>
        <v>3.0249999999999915</v>
      </c>
      <c r="Q62" s="22"/>
      <c r="R62" s="22"/>
      <c r="S62" s="22">
        <f t="shared" si="20"/>
        <v>2.9826499999999916</v>
      </c>
      <c r="T62" s="22">
        <f t="shared" si="21"/>
        <v>0.45400883123120833</v>
      </c>
    </row>
    <row r="63" spans="1:20" x14ac:dyDescent="0.2">
      <c r="A63" s="5">
        <v>72</v>
      </c>
      <c r="H63" s="21"/>
      <c r="M63" s="5">
        <f>scrimecost*Meta!O60</f>
        <v>61.325000000000003</v>
      </c>
      <c r="N63" s="5">
        <f>L63-Grade10!L63</f>
        <v>0</v>
      </c>
      <c r="O63" s="5">
        <f>Grade10!M63-M63</f>
        <v>3.0249999999999915</v>
      </c>
      <c r="Q63" s="22"/>
      <c r="R63" s="22"/>
      <c r="S63" s="22">
        <f t="shared" si="20"/>
        <v>2.9826499999999916</v>
      </c>
      <c r="T63" s="22">
        <f t="shared" si="21"/>
        <v>0.43873266840581582</v>
      </c>
    </row>
    <row r="64" spans="1:20" x14ac:dyDescent="0.2">
      <c r="A64" s="5">
        <v>73</v>
      </c>
      <c r="H64" s="21"/>
      <c r="M64" s="5">
        <f>scrimecost*Meta!O61</f>
        <v>61.325000000000003</v>
      </c>
      <c r="N64" s="5">
        <f>L64-Grade10!L64</f>
        <v>0</v>
      </c>
      <c r="O64" s="5">
        <f>Grade10!M64-M64</f>
        <v>3.0249999999999915</v>
      </c>
      <c r="Q64" s="22"/>
      <c r="R64" s="22"/>
      <c r="S64" s="22">
        <f t="shared" si="20"/>
        <v>2.9826499999999916</v>
      </c>
      <c r="T64" s="22">
        <f t="shared" si="21"/>
        <v>0.42397050692712634</v>
      </c>
    </row>
    <row r="65" spans="1:20" x14ac:dyDescent="0.2">
      <c r="A65" s="5">
        <v>74</v>
      </c>
      <c r="H65" s="21"/>
      <c r="M65" s="5">
        <f>scrimecost*Meta!O62</f>
        <v>61.325000000000003</v>
      </c>
      <c r="N65" s="5">
        <f>L65-Grade10!L65</f>
        <v>0</v>
      </c>
      <c r="O65" s="5">
        <f>Grade10!M65-M65</f>
        <v>3.0249999999999915</v>
      </c>
      <c r="Q65" s="22"/>
      <c r="R65" s="22"/>
      <c r="S65" s="22">
        <f t="shared" si="20"/>
        <v>2.9826499999999916</v>
      </c>
      <c r="T65" s="22">
        <f t="shared" si="21"/>
        <v>0.4097050520472747</v>
      </c>
    </row>
    <row r="66" spans="1:20" x14ac:dyDescent="0.2">
      <c r="A66" s="5">
        <v>75</v>
      </c>
      <c r="H66" s="21"/>
      <c r="M66" s="5">
        <f>scrimecost*Meta!O63</f>
        <v>61.325000000000003</v>
      </c>
      <c r="N66" s="5">
        <f>L66-Grade10!L66</f>
        <v>0</v>
      </c>
      <c r="O66" s="5">
        <f>Grade10!M66-M66</f>
        <v>3.0249999999999915</v>
      </c>
      <c r="Q66" s="22"/>
      <c r="R66" s="22"/>
      <c r="S66" s="22">
        <f t="shared" si="20"/>
        <v>2.9826499999999916</v>
      </c>
      <c r="T66" s="22">
        <f t="shared" si="21"/>
        <v>0.39591959093964113</v>
      </c>
    </row>
    <row r="67" spans="1:20" x14ac:dyDescent="0.2">
      <c r="A67" s="5">
        <v>76</v>
      </c>
      <c r="H67" s="21"/>
      <c r="M67" s="5">
        <f>scrimecost*Meta!O64</f>
        <v>61.325000000000003</v>
      </c>
      <c r="N67" s="5">
        <f>L67-Grade10!L67</f>
        <v>0</v>
      </c>
      <c r="O67" s="5">
        <f>Grade10!M67-M67</f>
        <v>3.0249999999999915</v>
      </c>
      <c r="Q67" s="22"/>
      <c r="R67" s="22"/>
      <c r="S67" s="22">
        <f t="shared" si="20"/>
        <v>2.9826499999999916</v>
      </c>
      <c r="T67" s="22">
        <f t="shared" si="21"/>
        <v>0.38259797311878263</v>
      </c>
    </row>
    <row r="68" spans="1:20" x14ac:dyDescent="0.2">
      <c r="A68" s="5">
        <v>77</v>
      </c>
      <c r="H68" s="21"/>
      <c r="M68" s="5">
        <f>scrimecost*Meta!O65</f>
        <v>61.325000000000003</v>
      </c>
      <c r="N68" s="5">
        <f>L68-Grade10!L68</f>
        <v>0</v>
      </c>
      <c r="O68" s="5">
        <f>Grade10!M68-M68</f>
        <v>3.0249999999999915</v>
      </c>
      <c r="Q68" s="22"/>
      <c r="R68" s="22"/>
      <c r="S68" s="22">
        <f t="shared" si="20"/>
        <v>2.9826499999999916</v>
      </c>
      <c r="T68" s="22">
        <f t="shared" si="21"/>
        <v>0.3697245915191828</v>
      </c>
    </row>
    <row r="69" spans="1:20" x14ac:dyDescent="0.2">
      <c r="A69" s="5">
        <v>78</v>
      </c>
      <c r="H69" s="21"/>
      <c r="M69" s="5">
        <f>scrimecost*Meta!O66</f>
        <v>61.325000000000003</v>
      </c>
      <c r="N69" s="5">
        <f>L69-Grade10!L69</f>
        <v>0</v>
      </c>
      <c r="O69" s="5">
        <f>Grade10!M69-M69</f>
        <v>3.0249999999999915</v>
      </c>
      <c r="Q69" s="22"/>
      <c r="R69" s="22"/>
      <c r="S69" s="22">
        <f t="shared" si="20"/>
        <v>2.9826499999999916</v>
      </c>
      <c r="T69" s="22">
        <f t="shared" si="21"/>
        <v>0.35728436421064735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7.8048678631148505E-11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54292</v>
      </c>
      <c r="D2" s="7">
        <f>Meta!C6</f>
        <v>23984</v>
      </c>
      <c r="E2" s="1">
        <f>Meta!D6</f>
        <v>4.1000000000000002E-2</v>
      </c>
      <c r="F2" s="1">
        <f>Meta!F6</f>
        <v>0.70899999999999996</v>
      </c>
      <c r="G2" s="1">
        <f>Meta!I6</f>
        <v>1.8929079672445346</v>
      </c>
      <c r="H2" s="1">
        <f>Meta!E6</f>
        <v>0.98599999999999999</v>
      </c>
      <c r="I2" s="13"/>
      <c r="J2" s="1">
        <f>Meta!X5</f>
        <v>0.72799999999999998</v>
      </c>
      <c r="K2" s="1">
        <f>Meta!D5</f>
        <v>4.9000000000000002E-2</v>
      </c>
      <c r="L2" s="29"/>
      <c r="N2" s="22">
        <f>Meta!T6</f>
        <v>73870</v>
      </c>
      <c r="O2" s="22">
        <f>Meta!U6</f>
        <v>31194</v>
      </c>
      <c r="P2" s="1">
        <f>Meta!V6</f>
        <v>3.1E-2</v>
      </c>
      <c r="Q2" s="1">
        <f>Meta!X6</f>
        <v>0.748</v>
      </c>
      <c r="R2" s="22">
        <f>Meta!W6</f>
        <v>1062</v>
      </c>
      <c r="T2" s="12">
        <f>IRR(S5:S69)+1</f>
        <v>1.0376724220818434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2474.2297636706417</v>
      </c>
      <c r="D8" s="5">
        <f t="shared" ref="D8:D36" si="0">IF(A8&lt;startage,1,0)*(C8*(1-initialunempprob))+IF(A8=startage,1,0)*(C8*(1-unempprob))+IF(A8&gt;startage,1,0)*(C8*(1-unempprob)+unempprob*300*52)</f>
        <v>2352.9925052507801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180.00392665168468</v>
      </c>
      <c r="G8" s="5">
        <f t="shared" ref="G8:G56" si="3">D8-F8</f>
        <v>2172.9885785990955</v>
      </c>
      <c r="H8" s="22">
        <f>0.1*Grade11!H8</f>
        <v>1093.0004070562889</v>
      </c>
      <c r="I8" s="5">
        <f t="shared" ref="I8:I36" si="4">G8+IF(A8&lt;startage,1,0)*(H8*(1-initialunempprob))+IF(A8&gt;=startage,1,0)*(H8*(1-unempprob))</f>
        <v>3212.4319657096262</v>
      </c>
      <c r="J8" s="26">
        <f t="shared" ref="J8:J39" si="5">(F8-(IF(A8&gt;startage,1,0)*(unempprob*300*52)))/(IF(A8&lt;startage,1,0)*((C8+H8)*(1-initialunempprob))+IF(A8&gt;=startage,1,0)*((C8+H8)*(1-unempprob)))</f>
        <v>5.3060376780294183E-2</v>
      </c>
      <c r="L8" s="22">
        <f>0.1*Grade11!L8</f>
        <v>5076.2607224820167</v>
      </c>
      <c r="M8" s="5">
        <f>scrimecost*Meta!O5</f>
        <v>2880.1440000000002</v>
      </c>
      <c r="N8" s="5">
        <f>L8-Grade11!L8</f>
        <v>-45686.34650233815</v>
      </c>
      <c r="O8" s="5"/>
      <c r="P8" s="22"/>
      <c r="Q8" s="22">
        <f>0.05*feel*Grade11!G8</f>
        <v>261.06366332009605</v>
      </c>
      <c r="R8" s="22">
        <f>hstuition</f>
        <v>11298</v>
      </c>
      <c r="S8" s="22">
        <f t="shared" ref="S8:S39" si="6">IF(A8&lt;startage,1,0)*(N8-Q8-R8)+IF(A8&gt;=startage,1,0)*completionprob*(N8*spart+O8+P8)</f>
        <v>-57245.41016565825</v>
      </c>
      <c r="T8" s="22">
        <f t="shared" ref="T8:T39" si="7">S8/sreturn^(A8-startage+1)</f>
        <v>-57245.41016565825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28681.795913739905</v>
      </c>
      <c r="D9" s="5">
        <f t="shared" si="0"/>
        <v>27505.842281276568</v>
      </c>
      <c r="E9" s="5">
        <f t="shared" si="1"/>
        <v>18005.842281276568</v>
      </c>
      <c r="F9" s="5">
        <f t="shared" si="2"/>
        <v>6180.6575048367995</v>
      </c>
      <c r="G9" s="5">
        <f t="shared" si="3"/>
        <v>21325.184776439768</v>
      </c>
      <c r="H9" s="22">
        <f t="shared" ref="H9:H36" si="10">benefits*B9/expnorm</f>
        <v>12670.45224333489</v>
      </c>
      <c r="I9" s="5">
        <f t="shared" si="4"/>
        <v>33476.148477797928</v>
      </c>
      <c r="J9" s="26">
        <f t="shared" si="5"/>
        <v>0.15585363852911505</v>
      </c>
      <c r="L9" s="22">
        <f t="shared" ref="L9:L36" si="11">(sincome+sbenefits)*(1-sunemp)*B9/expnorm</f>
        <v>53783.394524033982</v>
      </c>
      <c r="M9" s="5">
        <f>scrimecost*Meta!O6</f>
        <v>3500.3519999999999</v>
      </c>
      <c r="N9" s="5">
        <f>L9-Grade11!L9</f>
        <v>1751.7221185933158</v>
      </c>
      <c r="O9" s="5">
        <f>Grade11!M9-M9</f>
        <v>174.6880000000001</v>
      </c>
      <c r="P9" s="22">
        <f t="shared" ref="P9:P56" si="12">(spart-initialspart)*(L9*J9+nptrans)</f>
        <v>298.72675458035184</v>
      </c>
      <c r="Q9" s="22"/>
      <c r="R9" s="22"/>
      <c r="S9" s="22">
        <f t="shared" si="6"/>
        <v>1758.731058698118</v>
      </c>
      <c r="T9" s="22">
        <f t="shared" si="7"/>
        <v>1694.8807940463923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29398.840811583399</v>
      </c>
      <c r="D10" s="5">
        <f t="shared" si="0"/>
        <v>28833.088338308477</v>
      </c>
      <c r="E10" s="5">
        <f t="shared" si="1"/>
        <v>19333.088338308477</v>
      </c>
      <c r="F10" s="5">
        <f t="shared" si="2"/>
        <v>6614.0033424577177</v>
      </c>
      <c r="G10" s="5">
        <f t="shared" si="3"/>
        <v>22219.084995850761</v>
      </c>
      <c r="H10" s="22">
        <f t="shared" si="10"/>
        <v>12987.213549418262</v>
      </c>
      <c r="I10" s="5">
        <f t="shared" si="4"/>
        <v>34673.822789742873</v>
      </c>
      <c r="J10" s="26">
        <f t="shared" si="5"/>
        <v>0.14697820571621284</v>
      </c>
      <c r="L10" s="22">
        <f t="shared" si="11"/>
        <v>55127.97938713483</v>
      </c>
      <c r="M10" s="5">
        <f>scrimecost*Meta!O7</f>
        <v>3741.4259999999999</v>
      </c>
      <c r="N10" s="5">
        <f>L10-Grade11!L10</f>
        <v>1795.5151715581451</v>
      </c>
      <c r="O10" s="5">
        <f>Grade11!M10-M10</f>
        <v>186.71900000000005</v>
      </c>
      <c r="P10" s="22">
        <f t="shared" si="12"/>
        <v>293.13222990162916</v>
      </c>
      <c r="Q10" s="22"/>
      <c r="R10" s="22"/>
      <c r="S10" s="22">
        <f t="shared" si="6"/>
        <v>1797.3760261319421</v>
      </c>
      <c r="T10" s="22">
        <f t="shared" si="7"/>
        <v>1669.238508537692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30133.811831872983</v>
      </c>
      <c r="D11" s="5">
        <f t="shared" si="0"/>
        <v>29537.92554676619</v>
      </c>
      <c r="E11" s="5">
        <f t="shared" si="1"/>
        <v>20037.92554676619</v>
      </c>
      <c r="F11" s="5">
        <f t="shared" si="2"/>
        <v>6844.132691019161</v>
      </c>
      <c r="G11" s="5">
        <f t="shared" si="3"/>
        <v>22693.79285574703</v>
      </c>
      <c r="H11" s="22">
        <f t="shared" si="10"/>
        <v>13311.893888153718</v>
      </c>
      <c r="I11" s="5">
        <f t="shared" si="4"/>
        <v>35459.899094486442</v>
      </c>
      <c r="J11" s="26">
        <f t="shared" si="5"/>
        <v>0.14891677205538223</v>
      </c>
      <c r="L11" s="22">
        <f t="shared" si="11"/>
        <v>56506.178871813201</v>
      </c>
      <c r="M11" s="5">
        <f>scrimecost*Meta!O8</f>
        <v>3583.1880000000001</v>
      </c>
      <c r="N11" s="5">
        <f>L11-Grade11!L11</f>
        <v>1840.4030508471042</v>
      </c>
      <c r="O11" s="5">
        <f>Grade11!M11-M11</f>
        <v>178.82200000000012</v>
      </c>
      <c r="P11" s="22">
        <f t="shared" si="12"/>
        <v>299.37435517548954</v>
      </c>
      <c r="Q11" s="22"/>
      <c r="R11" s="22"/>
      <c r="S11" s="22">
        <f t="shared" si="6"/>
        <v>1828.8503874881956</v>
      </c>
      <c r="T11" s="22">
        <f t="shared" si="7"/>
        <v>1636.8065502541408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30887.157127669809</v>
      </c>
      <c r="D12" s="5">
        <f t="shared" si="0"/>
        <v>30260.383685435343</v>
      </c>
      <c r="E12" s="5">
        <f t="shared" si="1"/>
        <v>20760.383685435343</v>
      </c>
      <c r="F12" s="5">
        <f t="shared" si="2"/>
        <v>7080.015273294639</v>
      </c>
      <c r="G12" s="5">
        <f t="shared" si="3"/>
        <v>23180.368412140706</v>
      </c>
      <c r="H12" s="22">
        <f t="shared" si="10"/>
        <v>13644.691235357559</v>
      </c>
      <c r="I12" s="5">
        <f t="shared" si="4"/>
        <v>36265.627306848604</v>
      </c>
      <c r="J12" s="26">
        <f t="shared" si="5"/>
        <v>0.15080805628871821</v>
      </c>
      <c r="L12" s="22">
        <f t="shared" si="11"/>
        <v>57918.83334360853</v>
      </c>
      <c r="M12" s="5">
        <f>scrimecost*Meta!O9</f>
        <v>3253.9679999999998</v>
      </c>
      <c r="N12" s="5">
        <f>L12-Grade11!L12</f>
        <v>1886.413127118285</v>
      </c>
      <c r="O12" s="5">
        <f>Grade11!M12-M12</f>
        <v>162.39200000000028</v>
      </c>
      <c r="P12" s="22">
        <f t="shared" si="12"/>
        <v>305.77253358119634</v>
      </c>
      <c r="Q12" s="22"/>
      <c r="R12" s="22"/>
      <c r="S12" s="22">
        <f t="shared" si="6"/>
        <v>1852.8927309283542</v>
      </c>
      <c r="T12" s="22">
        <f t="shared" si="7"/>
        <v>1598.1192340786454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31659.33605586155</v>
      </c>
      <c r="D13" s="5">
        <f t="shared" si="0"/>
        <v>31000.903277571222</v>
      </c>
      <c r="E13" s="5">
        <f t="shared" si="1"/>
        <v>21500.903277571222</v>
      </c>
      <c r="F13" s="5">
        <f t="shared" si="2"/>
        <v>7321.7949201270039</v>
      </c>
      <c r="G13" s="5">
        <f t="shared" si="3"/>
        <v>23679.108357444216</v>
      </c>
      <c r="H13" s="22">
        <f t="shared" si="10"/>
        <v>13985.808516241497</v>
      </c>
      <c r="I13" s="5">
        <f t="shared" si="4"/>
        <v>37091.498724519814</v>
      </c>
      <c r="J13" s="26">
        <f t="shared" si="5"/>
        <v>0.15265321163831427</v>
      </c>
      <c r="L13" s="22">
        <f t="shared" si="11"/>
        <v>59366.804177198734</v>
      </c>
      <c r="M13" s="5">
        <f>scrimecost*Meta!O10</f>
        <v>2982.096</v>
      </c>
      <c r="N13" s="5">
        <f>L13-Grade11!L13</f>
        <v>1933.5734552962458</v>
      </c>
      <c r="O13" s="5">
        <f>Grade11!M13-M13</f>
        <v>148.82399999999961</v>
      </c>
      <c r="P13" s="22">
        <f t="shared" si="12"/>
        <v>312.33066644704581</v>
      </c>
      <c r="Q13" s="22"/>
      <c r="R13" s="22"/>
      <c r="S13" s="22">
        <f t="shared" si="6"/>
        <v>1880.7630644545163</v>
      </c>
      <c r="T13" s="22">
        <f t="shared" si="7"/>
        <v>1563.2653918510121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32450.819457258087</v>
      </c>
      <c r="D14" s="5">
        <f t="shared" si="0"/>
        <v>31759.935859510504</v>
      </c>
      <c r="E14" s="5">
        <f t="shared" si="1"/>
        <v>22259.935859510504</v>
      </c>
      <c r="F14" s="5">
        <f t="shared" si="2"/>
        <v>7569.6190581301798</v>
      </c>
      <c r="G14" s="5">
        <f t="shared" si="3"/>
        <v>24190.316801380322</v>
      </c>
      <c r="H14" s="22">
        <f t="shared" si="10"/>
        <v>14335.453729147534</v>
      </c>
      <c r="I14" s="5">
        <f t="shared" si="4"/>
        <v>37938.016927632809</v>
      </c>
      <c r="J14" s="26">
        <f t="shared" si="5"/>
        <v>0.15445336319889585</v>
      </c>
      <c r="L14" s="22">
        <f t="shared" si="11"/>
        <v>60850.974281628696</v>
      </c>
      <c r="M14" s="5">
        <f>scrimecost*Meta!O11</f>
        <v>2786.6880000000001</v>
      </c>
      <c r="N14" s="5">
        <f>L14-Grade11!L14</f>
        <v>1981.9127916786456</v>
      </c>
      <c r="O14" s="5">
        <f>Grade11!M14-M14</f>
        <v>139.07200000000012</v>
      </c>
      <c r="P14" s="22">
        <f t="shared" si="12"/>
        <v>319.05275263454166</v>
      </c>
      <c r="Q14" s="22"/>
      <c r="R14" s="22"/>
      <c r="S14" s="22">
        <f t="shared" si="6"/>
        <v>1913.4271835188263</v>
      </c>
      <c r="T14" s="22">
        <f t="shared" si="7"/>
        <v>1532.6757673136149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33262.089943689534</v>
      </c>
      <c r="D15" s="5">
        <f t="shared" si="0"/>
        <v>32537.94425599826</v>
      </c>
      <c r="E15" s="5">
        <f t="shared" si="1"/>
        <v>23037.94425599826</v>
      </c>
      <c r="F15" s="5">
        <f t="shared" si="2"/>
        <v>7823.638799583432</v>
      </c>
      <c r="G15" s="5">
        <f t="shared" si="3"/>
        <v>24714.305456414826</v>
      </c>
      <c r="H15" s="22">
        <f t="shared" si="10"/>
        <v>14693.840072376221</v>
      </c>
      <c r="I15" s="5">
        <f t="shared" si="4"/>
        <v>38805.69808582362</v>
      </c>
      <c r="J15" s="26">
        <f t="shared" si="5"/>
        <v>0.15620960862385341</v>
      </c>
      <c r="L15" s="22">
        <f t="shared" si="11"/>
        <v>62372.248638669415</v>
      </c>
      <c r="M15" s="5">
        <f>scrimecost*Meta!O12</f>
        <v>2662.4340000000002</v>
      </c>
      <c r="N15" s="5">
        <f>L15-Grade11!L15</f>
        <v>2031.4606114706112</v>
      </c>
      <c r="O15" s="5">
        <f>Grade11!M15-M15</f>
        <v>132.87100000000009</v>
      </c>
      <c r="P15" s="22">
        <f t="shared" si="12"/>
        <v>325.94289097672475</v>
      </c>
      <c r="Q15" s="22"/>
      <c r="R15" s="22"/>
      <c r="S15" s="22">
        <f t="shared" si="6"/>
        <v>1950.6495783597477</v>
      </c>
      <c r="T15" s="22">
        <f t="shared" si="7"/>
        <v>1505.765473706547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34093.642192281775</v>
      </c>
      <c r="D16" s="5">
        <f t="shared" si="0"/>
        <v>33335.402862398223</v>
      </c>
      <c r="E16" s="5">
        <f t="shared" si="1"/>
        <v>23835.402862398223</v>
      </c>
      <c r="F16" s="5">
        <f t="shared" si="2"/>
        <v>8084.0090345730196</v>
      </c>
      <c r="G16" s="5">
        <f t="shared" si="3"/>
        <v>25251.393827825203</v>
      </c>
      <c r="H16" s="22">
        <f t="shared" si="10"/>
        <v>15061.186074185629</v>
      </c>
      <c r="I16" s="5">
        <f t="shared" si="4"/>
        <v>39695.071272969217</v>
      </c>
      <c r="J16" s="26">
        <f t="shared" si="5"/>
        <v>0.15792301879454376</v>
      </c>
      <c r="L16" s="22">
        <f t="shared" si="11"/>
        <v>63931.554854636146</v>
      </c>
      <c r="M16" s="5">
        <f>scrimecost*Meta!O13</f>
        <v>2235.5099999999998</v>
      </c>
      <c r="N16" s="5">
        <f>L16-Grade11!L16</f>
        <v>2082.2471267573783</v>
      </c>
      <c r="O16" s="5">
        <f>Grade11!M16-M16</f>
        <v>111.56500000000005</v>
      </c>
      <c r="P16" s="22">
        <f t="shared" si="12"/>
        <v>333.00528277746247</v>
      </c>
      <c r="Q16" s="22"/>
      <c r="R16" s="22"/>
      <c r="S16" s="22">
        <f t="shared" si="6"/>
        <v>1974.0618577216937</v>
      </c>
      <c r="T16" s="22">
        <f t="shared" si="7"/>
        <v>1468.5155822052652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34945.983247088814</v>
      </c>
      <c r="D17" s="5">
        <f t="shared" si="0"/>
        <v>34152.797933958173</v>
      </c>
      <c r="E17" s="5">
        <f t="shared" si="1"/>
        <v>24652.797933958173</v>
      </c>
      <c r="F17" s="5">
        <f t="shared" si="2"/>
        <v>8350.8885254373436</v>
      </c>
      <c r="G17" s="5">
        <f t="shared" si="3"/>
        <v>25801.909408520827</v>
      </c>
      <c r="H17" s="22">
        <f t="shared" si="10"/>
        <v>15437.715726040267</v>
      </c>
      <c r="I17" s="5">
        <f t="shared" si="4"/>
        <v>40606.678789793441</v>
      </c>
      <c r="J17" s="26">
        <f t="shared" si="5"/>
        <v>0.15959463847326605</v>
      </c>
      <c r="L17" s="22">
        <f t="shared" si="11"/>
        <v>65529.843726002044</v>
      </c>
      <c r="M17" s="5">
        <f>scrimecost*Meta!O14</f>
        <v>2235.5099999999998</v>
      </c>
      <c r="N17" s="5">
        <f>L17-Grade11!L17</f>
        <v>2134.3033049263177</v>
      </c>
      <c r="O17" s="5">
        <f>Grade11!M17-M17</f>
        <v>111.56500000000005</v>
      </c>
      <c r="P17" s="22">
        <f t="shared" si="12"/>
        <v>340.24423437321866</v>
      </c>
      <c r="Q17" s="22"/>
      <c r="R17" s="22"/>
      <c r="S17" s="22">
        <f t="shared" si="6"/>
        <v>2019.5923529676909</v>
      </c>
      <c r="T17" s="22">
        <f t="shared" si="7"/>
        <v>1447.842246336422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35819.632828266032</v>
      </c>
      <c r="D18" s="5">
        <f t="shared" si="0"/>
        <v>34990.627882307119</v>
      </c>
      <c r="E18" s="5">
        <f t="shared" si="1"/>
        <v>25490.627882307119</v>
      </c>
      <c r="F18" s="5">
        <f t="shared" si="2"/>
        <v>8624.4400035732742</v>
      </c>
      <c r="G18" s="5">
        <f t="shared" si="3"/>
        <v>26366.187878733843</v>
      </c>
      <c r="H18" s="22">
        <f t="shared" si="10"/>
        <v>15823.65861919127</v>
      </c>
      <c r="I18" s="5">
        <f t="shared" si="4"/>
        <v>41541.076494538269</v>
      </c>
      <c r="J18" s="26">
        <f t="shared" si="5"/>
        <v>0.16122548694031213</v>
      </c>
      <c r="L18" s="22">
        <f t="shared" si="11"/>
        <v>67168.089819152097</v>
      </c>
      <c r="M18" s="5">
        <f>scrimecost*Meta!O15</f>
        <v>2235.5099999999998</v>
      </c>
      <c r="N18" s="5">
        <f>L18-Grade11!L18</f>
        <v>2187.6608875494785</v>
      </c>
      <c r="O18" s="5">
        <f>Grade11!M18-M18</f>
        <v>111.56500000000005</v>
      </c>
      <c r="P18" s="22">
        <f t="shared" si="12"/>
        <v>347.66415975886866</v>
      </c>
      <c r="Q18" s="22"/>
      <c r="R18" s="22"/>
      <c r="S18" s="22">
        <f t="shared" si="6"/>
        <v>2066.2611105948367</v>
      </c>
      <c r="T18" s="22">
        <f t="shared" si="7"/>
        <v>1427.520830286242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36715.12364897268</v>
      </c>
      <c r="D19" s="5">
        <f t="shared" si="0"/>
        <v>35849.4035793648</v>
      </c>
      <c r="E19" s="5">
        <f t="shared" si="1"/>
        <v>26349.4035793648</v>
      </c>
      <c r="F19" s="5">
        <f t="shared" si="2"/>
        <v>8904.8302686626066</v>
      </c>
      <c r="G19" s="5">
        <f t="shared" si="3"/>
        <v>26944.573310702195</v>
      </c>
      <c r="H19" s="22">
        <f t="shared" si="10"/>
        <v>16219.250084671054</v>
      </c>
      <c r="I19" s="5">
        <f t="shared" si="4"/>
        <v>42498.834141901738</v>
      </c>
      <c r="J19" s="26">
        <f t="shared" si="5"/>
        <v>0.16281655861547914</v>
      </c>
      <c r="L19" s="22">
        <f t="shared" si="11"/>
        <v>68847.292064630892</v>
      </c>
      <c r="M19" s="5">
        <f>scrimecost*Meta!O16</f>
        <v>2235.5099999999998</v>
      </c>
      <c r="N19" s="5">
        <f>L19-Grade11!L19</f>
        <v>2242.3524097382033</v>
      </c>
      <c r="O19" s="5">
        <f>Grade11!M19-M19</f>
        <v>111.56500000000005</v>
      </c>
      <c r="P19" s="22">
        <f t="shared" si="12"/>
        <v>355.26958327916003</v>
      </c>
      <c r="Q19" s="22"/>
      <c r="R19" s="22"/>
      <c r="S19" s="22">
        <f t="shared" si="6"/>
        <v>2114.0965871626495</v>
      </c>
      <c r="T19" s="22">
        <f t="shared" si="7"/>
        <v>1407.5434257891718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37633.001740196996</v>
      </c>
      <c r="D20" s="5">
        <f t="shared" si="0"/>
        <v>36729.648668848917</v>
      </c>
      <c r="E20" s="5">
        <f t="shared" si="1"/>
        <v>27229.648668848917</v>
      </c>
      <c r="F20" s="5">
        <f t="shared" si="2"/>
        <v>9192.2302903791715</v>
      </c>
      <c r="G20" s="5">
        <f t="shared" si="3"/>
        <v>27537.418378469745</v>
      </c>
      <c r="H20" s="22">
        <f t="shared" si="10"/>
        <v>16624.731336787831</v>
      </c>
      <c r="I20" s="5">
        <f t="shared" si="4"/>
        <v>43480.535730449272</v>
      </c>
      <c r="J20" s="26">
        <f t="shared" si="5"/>
        <v>0.16436882366442249</v>
      </c>
      <c r="L20" s="22">
        <f t="shared" si="11"/>
        <v>70568.474366246664</v>
      </c>
      <c r="M20" s="5">
        <f>scrimecost*Meta!O17</f>
        <v>2235.5099999999998</v>
      </c>
      <c r="N20" s="5">
        <f>L20-Grade11!L20</f>
        <v>2298.4112199816591</v>
      </c>
      <c r="O20" s="5">
        <f>Grade11!M20-M20</f>
        <v>111.56500000000005</v>
      </c>
      <c r="P20" s="22">
        <f t="shared" si="12"/>
        <v>363.06514238745865</v>
      </c>
      <c r="Q20" s="22"/>
      <c r="R20" s="22"/>
      <c r="S20" s="22">
        <f t="shared" si="6"/>
        <v>2163.1279506446672</v>
      </c>
      <c r="T20" s="22">
        <f t="shared" si="7"/>
        <v>1387.9023522363264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38573.826783701923</v>
      </c>
      <c r="D21" s="5">
        <f t="shared" si="0"/>
        <v>37631.899885570143</v>
      </c>
      <c r="E21" s="5">
        <f t="shared" si="1"/>
        <v>28131.899885570143</v>
      </c>
      <c r="F21" s="5">
        <f t="shared" si="2"/>
        <v>9486.8153126386514</v>
      </c>
      <c r="G21" s="5">
        <f t="shared" si="3"/>
        <v>28145.08457293149</v>
      </c>
      <c r="H21" s="22">
        <f t="shared" si="10"/>
        <v>17040.349620207522</v>
      </c>
      <c r="I21" s="5">
        <f t="shared" si="4"/>
        <v>44486.779858710506</v>
      </c>
      <c r="J21" s="26">
        <f t="shared" si="5"/>
        <v>0.16588322859022092</v>
      </c>
      <c r="L21" s="22">
        <f t="shared" si="11"/>
        <v>72332.686225402824</v>
      </c>
      <c r="M21" s="5">
        <f>scrimecost*Meta!O18</f>
        <v>1802.2140000000002</v>
      </c>
      <c r="N21" s="5">
        <f>L21-Grade11!L21</f>
        <v>2355.8715004811966</v>
      </c>
      <c r="O21" s="5">
        <f>Grade11!M21-M21</f>
        <v>89.940999999999804</v>
      </c>
      <c r="P21" s="22">
        <f t="shared" si="12"/>
        <v>371.05559047346475</v>
      </c>
      <c r="Q21" s="22"/>
      <c r="R21" s="22"/>
      <c r="S21" s="22">
        <f t="shared" si="6"/>
        <v>2192.0638342137322</v>
      </c>
      <c r="T21" s="22">
        <f t="shared" si="7"/>
        <v>1355.4066900533223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39538.172453294465</v>
      </c>
      <c r="D22" s="5">
        <f t="shared" si="0"/>
        <v>38556.707382709392</v>
      </c>
      <c r="E22" s="5">
        <f t="shared" si="1"/>
        <v>29056.707382709392</v>
      </c>
      <c r="F22" s="5">
        <f t="shared" si="2"/>
        <v>9788.7649604546168</v>
      </c>
      <c r="G22" s="5">
        <f t="shared" si="3"/>
        <v>28767.942422254775</v>
      </c>
      <c r="H22" s="22">
        <f t="shared" si="10"/>
        <v>17466.358360712711</v>
      </c>
      <c r="I22" s="5">
        <f t="shared" si="4"/>
        <v>45518.180090178263</v>
      </c>
      <c r="J22" s="26">
        <f t="shared" si="5"/>
        <v>0.16736069681051208</v>
      </c>
      <c r="L22" s="22">
        <f t="shared" si="11"/>
        <v>74141.003381037881</v>
      </c>
      <c r="M22" s="5">
        <f>scrimecost*Meta!O19</f>
        <v>1802.2140000000002</v>
      </c>
      <c r="N22" s="5">
        <f>L22-Grade11!L22</f>
        <v>2414.7682879932254</v>
      </c>
      <c r="O22" s="5">
        <f>Grade11!M22-M22</f>
        <v>89.940999999999804</v>
      </c>
      <c r="P22" s="22">
        <f t="shared" si="12"/>
        <v>379.2457997616209</v>
      </c>
      <c r="Q22" s="22"/>
      <c r="R22" s="22"/>
      <c r="S22" s="22">
        <f t="shared" si="6"/>
        <v>2243.5774104720253</v>
      </c>
      <c r="T22" s="22">
        <f t="shared" si="7"/>
        <v>1336.8947317443574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40526.626764626824</v>
      </c>
      <c r="D23" s="5">
        <f t="shared" si="0"/>
        <v>39504.635067277122</v>
      </c>
      <c r="E23" s="5">
        <f t="shared" si="1"/>
        <v>30004.635067277122</v>
      </c>
      <c r="F23" s="5">
        <f t="shared" si="2"/>
        <v>10098.26334946598</v>
      </c>
      <c r="G23" s="5">
        <f t="shared" si="3"/>
        <v>29406.37171781114</v>
      </c>
      <c r="H23" s="22">
        <f t="shared" si="10"/>
        <v>17903.017319730523</v>
      </c>
      <c r="I23" s="5">
        <f t="shared" si="4"/>
        <v>46575.365327432708</v>
      </c>
      <c r="J23" s="26">
        <f t="shared" si="5"/>
        <v>0.16880212922055216</v>
      </c>
      <c r="L23" s="22">
        <f t="shared" si="11"/>
        <v>75994.528465563824</v>
      </c>
      <c r="M23" s="5">
        <f>scrimecost*Meta!O20</f>
        <v>1802.2140000000002</v>
      </c>
      <c r="N23" s="5">
        <f>L23-Grade11!L23</f>
        <v>2475.1374951930484</v>
      </c>
      <c r="O23" s="5">
        <f>Grade11!M23-M23</f>
        <v>89.940999999999804</v>
      </c>
      <c r="P23" s="22">
        <f t="shared" si="12"/>
        <v>387.64076428198103</v>
      </c>
      <c r="Q23" s="22"/>
      <c r="R23" s="22"/>
      <c r="S23" s="22">
        <f t="shared" si="6"/>
        <v>2296.3788261367717</v>
      </c>
      <c r="T23" s="22">
        <f t="shared" si="7"/>
        <v>1318.6799781734094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41539.792433742499</v>
      </c>
      <c r="D24" s="5">
        <f t="shared" si="0"/>
        <v>40476.260943959052</v>
      </c>
      <c r="E24" s="5">
        <f t="shared" si="1"/>
        <v>30976.260943959052</v>
      </c>
      <c r="F24" s="5">
        <f t="shared" si="2"/>
        <v>10415.499198202629</v>
      </c>
      <c r="G24" s="5">
        <f t="shared" si="3"/>
        <v>30060.761745756423</v>
      </c>
      <c r="H24" s="22">
        <f t="shared" si="10"/>
        <v>18350.592752723795</v>
      </c>
      <c r="I24" s="5">
        <f t="shared" si="4"/>
        <v>47658.98019561854</v>
      </c>
      <c r="J24" s="26">
        <f t="shared" si="5"/>
        <v>0.17020840474254251</v>
      </c>
      <c r="L24" s="22">
        <f t="shared" si="11"/>
        <v>77894.391677202933</v>
      </c>
      <c r="M24" s="5">
        <f>scrimecost*Meta!O21</f>
        <v>1802.2140000000002</v>
      </c>
      <c r="N24" s="5">
        <f>L24-Grade11!L24</f>
        <v>2537.0159325728891</v>
      </c>
      <c r="O24" s="5">
        <f>Grade11!M24-M24</f>
        <v>89.940999999999804</v>
      </c>
      <c r="P24" s="22">
        <f t="shared" si="12"/>
        <v>396.24560291535016</v>
      </c>
      <c r="Q24" s="22"/>
      <c r="R24" s="22"/>
      <c r="S24" s="22">
        <f t="shared" si="6"/>
        <v>2350.5002771931527</v>
      </c>
      <c r="T24" s="22">
        <f t="shared" si="7"/>
        <v>1300.7562174094749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42578.287244586063</v>
      </c>
      <c r="D25" s="5">
        <f t="shared" si="0"/>
        <v>41472.177467558031</v>
      </c>
      <c r="E25" s="5">
        <f t="shared" si="1"/>
        <v>31972.177467558031</v>
      </c>
      <c r="F25" s="5">
        <f t="shared" si="2"/>
        <v>10740.665943157697</v>
      </c>
      <c r="G25" s="5">
        <f t="shared" si="3"/>
        <v>30731.511524400332</v>
      </c>
      <c r="H25" s="22">
        <f t="shared" si="10"/>
        <v>18809.357571541888</v>
      </c>
      <c r="I25" s="5">
        <f t="shared" si="4"/>
        <v>48769.685435509004</v>
      </c>
      <c r="J25" s="26">
        <f t="shared" si="5"/>
        <v>0.17158038086155755</v>
      </c>
      <c r="L25" s="22">
        <f t="shared" si="11"/>
        <v>79841.751469133014</v>
      </c>
      <c r="M25" s="5">
        <f>scrimecost*Meta!O22</f>
        <v>1802.2140000000002</v>
      </c>
      <c r="N25" s="5">
        <f>L25-Grade11!L25</f>
        <v>2600.4413308872317</v>
      </c>
      <c r="O25" s="5">
        <f>Grade11!M25-M25</f>
        <v>89.940999999999804</v>
      </c>
      <c r="P25" s="22">
        <f t="shared" si="12"/>
        <v>405.06556251455368</v>
      </c>
      <c r="Q25" s="22"/>
      <c r="R25" s="22"/>
      <c r="S25" s="22">
        <f t="shared" si="6"/>
        <v>2405.9747645259481</v>
      </c>
      <c r="T25" s="22">
        <f t="shared" si="7"/>
        <v>1283.117407135788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43642.744425700701</v>
      </c>
      <c r="D26" s="5">
        <f t="shared" si="0"/>
        <v>42492.99190424697</v>
      </c>
      <c r="E26" s="5">
        <f t="shared" si="1"/>
        <v>32992.99190424697</v>
      </c>
      <c r="F26" s="5">
        <f t="shared" si="2"/>
        <v>11073.961856736636</v>
      </c>
      <c r="G26" s="5">
        <f t="shared" si="3"/>
        <v>31419.030047510336</v>
      </c>
      <c r="H26" s="22">
        <f t="shared" si="10"/>
        <v>19279.591510830429</v>
      </c>
      <c r="I26" s="5">
        <f t="shared" si="4"/>
        <v>49908.158306396712</v>
      </c>
      <c r="J26" s="26">
        <f t="shared" si="5"/>
        <v>0.17291889414840142</v>
      </c>
      <c r="L26" s="22">
        <f t="shared" si="11"/>
        <v>81837.795255861303</v>
      </c>
      <c r="M26" s="5">
        <f>scrimecost*Meta!O23</f>
        <v>1398.654</v>
      </c>
      <c r="N26" s="5">
        <f>L26-Grade11!L26</f>
        <v>2665.4523641593696</v>
      </c>
      <c r="O26" s="5">
        <f>Grade11!M26-M26</f>
        <v>69.800999999999931</v>
      </c>
      <c r="P26" s="22">
        <f t="shared" si="12"/>
        <v>414.10602110373691</v>
      </c>
      <c r="Q26" s="22"/>
      <c r="R26" s="22"/>
      <c r="S26" s="22">
        <f t="shared" si="6"/>
        <v>2442.978074042016</v>
      </c>
      <c r="T26" s="22">
        <f t="shared" si="7"/>
        <v>1255.5517661991628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44733.813036343228</v>
      </c>
      <c r="D27" s="5">
        <f t="shared" si="0"/>
        <v>43539.326701853155</v>
      </c>
      <c r="E27" s="5">
        <f t="shared" si="1"/>
        <v>34039.326701853155</v>
      </c>
      <c r="F27" s="5">
        <f t="shared" si="2"/>
        <v>11415.590168155055</v>
      </c>
      <c r="G27" s="5">
        <f t="shared" si="3"/>
        <v>32123.736533698102</v>
      </c>
      <c r="H27" s="22">
        <f t="shared" si="10"/>
        <v>19761.581298601192</v>
      </c>
      <c r="I27" s="5">
        <f t="shared" si="4"/>
        <v>51075.092999056644</v>
      </c>
      <c r="J27" s="26">
        <f t="shared" si="5"/>
        <v>0.17422476076971261</v>
      </c>
      <c r="L27" s="22">
        <f t="shared" si="11"/>
        <v>83883.740137257846</v>
      </c>
      <c r="M27" s="5">
        <f>scrimecost*Meta!O24</f>
        <v>1398.654</v>
      </c>
      <c r="N27" s="5">
        <f>L27-Grade11!L27</f>
        <v>2732.0886732633662</v>
      </c>
      <c r="O27" s="5">
        <f>Grade11!M27-M27</f>
        <v>69.800999999999931</v>
      </c>
      <c r="P27" s="22">
        <f t="shared" si="12"/>
        <v>423.37249115765013</v>
      </c>
      <c r="Q27" s="22"/>
      <c r="R27" s="22"/>
      <c r="S27" s="22">
        <f t="shared" si="6"/>
        <v>2501.2609572960268</v>
      </c>
      <c r="T27" s="22">
        <f t="shared" si="7"/>
        <v>1238.8359038288067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45852.158362251801</v>
      </c>
      <c r="D28" s="5">
        <f t="shared" si="0"/>
        <v>44611.819869399471</v>
      </c>
      <c r="E28" s="5">
        <f t="shared" si="1"/>
        <v>35111.819869399471</v>
      </c>
      <c r="F28" s="5">
        <f t="shared" si="2"/>
        <v>11826.941174298874</v>
      </c>
      <c r="G28" s="5">
        <f t="shared" si="3"/>
        <v>32784.878695100597</v>
      </c>
      <c r="H28" s="22">
        <f t="shared" si="10"/>
        <v>20255.620831066222</v>
      </c>
      <c r="I28" s="5">
        <f t="shared" si="4"/>
        <v>52210.019072093099</v>
      </c>
      <c r="J28" s="26">
        <f t="shared" si="5"/>
        <v>0.17646383273403812</v>
      </c>
      <c r="L28" s="22">
        <f t="shared" si="11"/>
        <v>85980.833640689292</v>
      </c>
      <c r="M28" s="5">
        <f>scrimecost*Meta!O25</f>
        <v>1398.654</v>
      </c>
      <c r="N28" s="5">
        <f>L28-Grade11!L28</f>
        <v>2800.3908900949609</v>
      </c>
      <c r="O28" s="5">
        <f>Grade11!M28-M28</f>
        <v>69.800999999999931</v>
      </c>
      <c r="P28" s="22">
        <f t="shared" si="12"/>
        <v>434.53014891807544</v>
      </c>
      <c r="Q28" s="22"/>
      <c r="R28" s="22"/>
      <c r="S28" s="22">
        <f t="shared" si="6"/>
        <v>2562.6372052231786</v>
      </c>
      <c r="T28" s="22">
        <f t="shared" si="7"/>
        <v>1223.1553851296312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46998.462321308092</v>
      </c>
      <c r="D29" s="5">
        <f t="shared" si="0"/>
        <v>45711.12536613446</v>
      </c>
      <c r="E29" s="5">
        <f t="shared" si="1"/>
        <v>36211.12536613446</v>
      </c>
      <c r="F29" s="5">
        <f t="shared" si="2"/>
        <v>12295.794968656346</v>
      </c>
      <c r="G29" s="5">
        <f t="shared" si="3"/>
        <v>33415.330397478116</v>
      </c>
      <c r="H29" s="22">
        <f t="shared" si="10"/>
        <v>20762.011351842873</v>
      </c>
      <c r="I29" s="5">
        <f t="shared" si="4"/>
        <v>53326.099283895426</v>
      </c>
      <c r="J29" s="26">
        <f t="shared" si="5"/>
        <v>0.17937493747689004</v>
      </c>
      <c r="L29" s="22">
        <f t="shared" si="11"/>
        <v>88130.354481706512</v>
      </c>
      <c r="M29" s="5">
        <f>scrimecost*Meta!O26</f>
        <v>1398.654</v>
      </c>
      <c r="N29" s="5">
        <f>L29-Grade11!L29</f>
        <v>2870.4006623473251</v>
      </c>
      <c r="O29" s="5">
        <f>Grade11!M29-M29</f>
        <v>69.800999999999931</v>
      </c>
      <c r="P29" s="22">
        <f t="shared" si="12"/>
        <v>447.24753649944569</v>
      </c>
      <c r="Q29" s="22"/>
      <c r="R29" s="22"/>
      <c r="S29" s="22">
        <f t="shared" si="6"/>
        <v>2626.8107166881514</v>
      </c>
      <c r="T29" s="22">
        <f t="shared" si="7"/>
        <v>1208.2672643225549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48173.423879340793</v>
      </c>
      <c r="D30" s="5">
        <f t="shared" si="0"/>
        <v>46837.913500287817</v>
      </c>
      <c r="E30" s="5">
        <f t="shared" si="1"/>
        <v>37337.913500287817</v>
      </c>
      <c r="F30" s="5">
        <f t="shared" si="2"/>
        <v>12776.370107872754</v>
      </c>
      <c r="G30" s="5">
        <f t="shared" si="3"/>
        <v>34061.543392415064</v>
      </c>
      <c r="H30" s="22">
        <f t="shared" si="10"/>
        <v>21281.061635638944</v>
      </c>
      <c r="I30" s="5">
        <f t="shared" si="4"/>
        <v>54470.081500992805</v>
      </c>
      <c r="J30" s="26">
        <f t="shared" si="5"/>
        <v>0.18221503966503821</v>
      </c>
      <c r="L30" s="22">
        <f t="shared" si="11"/>
        <v>90333.613343749166</v>
      </c>
      <c r="M30" s="5">
        <f>scrimecost*Meta!O27</f>
        <v>1398.654</v>
      </c>
      <c r="N30" s="5">
        <f>L30-Grade11!L30</f>
        <v>2942.1606789060024</v>
      </c>
      <c r="O30" s="5">
        <f>Grade11!M30-M30</f>
        <v>69.800999999999931</v>
      </c>
      <c r="P30" s="22">
        <f t="shared" si="12"/>
        <v>460.28285877034995</v>
      </c>
      <c r="Q30" s="22"/>
      <c r="R30" s="22"/>
      <c r="S30" s="22">
        <f t="shared" si="6"/>
        <v>2692.5885659397509</v>
      </c>
      <c r="T30" s="22">
        <f t="shared" si="7"/>
        <v>1193.5591659748509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49377.759476324311</v>
      </c>
      <c r="D31" s="5">
        <f t="shared" si="0"/>
        <v>47992.871337795012</v>
      </c>
      <c r="E31" s="5">
        <f t="shared" si="1"/>
        <v>38492.871337795012</v>
      </c>
      <c r="F31" s="5">
        <f t="shared" si="2"/>
        <v>13268.959625569572</v>
      </c>
      <c r="G31" s="5">
        <f t="shared" si="3"/>
        <v>34723.911712225439</v>
      </c>
      <c r="H31" s="22">
        <f t="shared" si="10"/>
        <v>21813.088176529916</v>
      </c>
      <c r="I31" s="5">
        <f t="shared" si="4"/>
        <v>55642.663273517624</v>
      </c>
      <c r="J31" s="26">
        <f t="shared" si="5"/>
        <v>0.18498587106810963</v>
      </c>
      <c r="L31" s="22">
        <f t="shared" si="11"/>
        <v>92591.953677342899</v>
      </c>
      <c r="M31" s="5">
        <f>scrimecost*Meta!O28</f>
        <v>1223.424</v>
      </c>
      <c r="N31" s="5">
        <f>L31-Grade11!L31</f>
        <v>3015.7146958786616</v>
      </c>
      <c r="O31" s="5">
        <f>Grade11!M31-M31</f>
        <v>61.055999999999813</v>
      </c>
      <c r="P31" s="22">
        <f t="shared" si="12"/>
        <v>473.64406409802706</v>
      </c>
      <c r="Q31" s="22"/>
      <c r="R31" s="22"/>
      <c r="S31" s="22">
        <f t="shared" si="6"/>
        <v>2751.3882914226519</v>
      </c>
      <c r="T31" s="22">
        <f t="shared" si="7"/>
        <v>1175.3455438746073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50612.203463232421</v>
      </c>
      <c r="D32" s="5">
        <f t="shared" si="0"/>
        <v>49176.703121239887</v>
      </c>
      <c r="E32" s="5">
        <f t="shared" si="1"/>
        <v>39676.703121239887</v>
      </c>
      <c r="F32" s="5">
        <f t="shared" si="2"/>
        <v>13773.86388120881</v>
      </c>
      <c r="G32" s="5">
        <f t="shared" si="3"/>
        <v>35402.839240031077</v>
      </c>
      <c r="H32" s="22">
        <f t="shared" si="10"/>
        <v>22358.415380943166</v>
      </c>
      <c r="I32" s="5">
        <f t="shared" si="4"/>
        <v>56844.559590355573</v>
      </c>
      <c r="J32" s="26">
        <f t="shared" si="5"/>
        <v>0.18768912121744752</v>
      </c>
      <c r="L32" s="22">
        <f t="shared" si="11"/>
        <v>94906.752519276473</v>
      </c>
      <c r="M32" s="5">
        <f>scrimecost*Meta!O29</f>
        <v>1223.424</v>
      </c>
      <c r="N32" s="5">
        <f>L32-Grade11!L32</f>
        <v>3091.1075632756256</v>
      </c>
      <c r="O32" s="5">
        <f>Grade11!M32-M32</f>
        <v>61.055999999999813</v>
      </c>
      <c r="P32" s="22">
        <f t="shared" si="12"/>
        <v>487.33929955889596</v>
      </c>
      <c r="Q32" s="22"/>
      <c r="R32" s="22"/>
      <c r="S32" s="22">
        <f t="shared" si="6"/>
        <v>2820.4961442926165</v>
      </c>
      <c r="T32" s="22">
        <f t="shared" si="7"/>
        <v>1161.124839633917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51877.508549813225</v>
      </c>
      <c r="D33" s="5">
        <f t="shared" si="0"/>
        <v>50390.130699270878</v>
      </c>
      <c r="E33" s="5">
        <f t="shared" si="1"/>
        <v>40890.130699270878</v>
      </c>
      <c r="F33" s="5">
        <f t="shared" si="2"/>
        <v>14291.39074323903</v>
      </c>
      <c r="G33" s="5">
        <f t="shared" si="3"/>
        <v>36098.739956031844</v>
      </c>
      <c r="H33" s="22">
        <f t="shared" si="10"/>
        <v>22917.375765466742</v>
      </c>
      <c r="I33" s="5">
        <f t="shared" si="4"/>
        <v>58076.503315114445</v>
      </c>
      <c r="J33" s="26">
        <f t="shared" si="5"/>
        <v>0.19032643843631383</v>
      </c>
      <c r="L33" s="22">
        <f t="shared" si="11"/>
        <v>97279.421332258382</v>
      </c>
      <c r="M33" s="5">
        <f>scrimecost*Meta!O30</f>
        <v>1223.424</v>
      </c>
      <c r="N33" s="5">
        <f>L33-Grade11!L33</f>
        <v>3168.3852523575333</v>
      </c>
      <c r="O33" s="5">
        <f>Grade11!M33-M33</f>
        <v>61.055999999999813</v>
      </c>
      <c r="P33" s="22">
        <f t="shared" si="12"/>
        <v>501.37691590628663</v>
      </c>
      <c r="Q33" s="22"/>
      <c r="R33" s="22"/>
      <c r="S33" s="22">
        <f t="shared" si="6"/>
        <v>2891.3316934843451</v>
      </c>
      <c r="T33" s="22">
        <f t="shared" si="7"/>
        <v>1147.0729740140314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53174.446263558551</v>
      </c>
      <c r="D34" s="5">
        <f t="shared" si="0"/>
        <v>51633.89396675265</v>
      </c>
      <c r="E34" s="5">
        <f t="shared" si="1"/>
        <v>42133.89396675265</v>
      </c>
      <c r="F34" s="5">
        <f t="shared" si="2"/>
        <v>14821.855776820004</v>
      </c>
      <c r="G34" s="5">
        <f t="shared" si="3"/>
        <v>36812.038189932646</v>
      </c>
      <c r="H34" s="22">
        <f t="shared" si="10"/>
        <v>23490.310159603407</v>
      </c>
      <c r="I34" s="5">
        <f t="shared" si="4"/>
        <v>59339.245632992315</v>
      </c>
      <c r="J34" s="26">
        <f t="shared" si="5"/>
        <v>0.19289943084496386</v>
      </c>
      <c r="L34" s="22">
        <f t="shared" si="11"/>
        <v>99711.40686556483</v>
      </c>
      <c r="M34" s="5">
        <f>scrimecost*Meta!O31</f>
        <v>1223.424</v>
      </c>
      <c r="N34" s="5">
        <f>L34-Grade11!L34</f>
        <v>3247.5948836664611</v>
      </c>
      <c r="O34" s="5">
        <f>Grade11!M34-M34</f>
        <v>61.055999999999813</v>
      </c>
      <c r="P34" s="22">
        <f t="shared" si="12"/>
        <v>515.76547266236207</v>
      </c>
      <c r="Q34" s="22"/>
      <c r="R34" s="22"/>
      <c r="S34" s="22">
        <f t="shared" si="6"/>
        <v>2963.9381314058469</v>
      </c>
      <c r="T34" s="22">
        <f t="shared" si="7"/>
        <v>1133.1880604369276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54503.80742014751</v>
      </c>
      <c r="D35" s="5">
        <f t="shared" si="0"/>
        <v>52908.751315921458</v>
      </c>
      <c r="E35" s="5">
        <f t="shared" si="1"/>
        <v>43408.751315921458</v>
      </c>
      <c r="F35" s="5">
        <f t="shared" si="2"/>
        <v>15365.582436240504</v>
      </c>
      <c r="G35" s="5">
        <f t="shared" si="3"/>
        <v>37543.168879680954</v>
      </c>
      <c r="H35" s="22">
        <f t="shared" si="10"/>
        <v>24077.567913593492</v>
      </c>
      <c r="I35" s="5">
        <f t="shared" si="4"/>
        <v>60633.556508817113</v>
      </c>
      <c r="J35" s="26">
        <f t="shared" si="5"/>
        <v>0.19540966734120779</v>
      </c>
      <c r="L35" s="22">
        <f t="shared" si="11"/>
        <v>102204.19203720393</v>
      </c>
      <c r="M35" s="5">
        <f>scrimecost*Meta!O32</f>
        <v>1223.424</v>
      </c>
      <c r="N35" s="5">
        <f>L35-Grade11!L35</f>
        <v>3328.7847557581117</v>
      </c>
      <c r="O35" s="5">
        <f>Grade11!M35-M35</f>
        <v>61.055999999999813</v>
      </c>
      <c r="P35" s="22">
        <f t="shared" si="12"/>
        <v>530.51374333733918</v>
      </c>
      <c r="Q35" s="22"/>
      <c r="R35" s="22"/>
      <c r="S35" s="22">
        <f t="shared" si="6"/>
        <v>3038.3597302753847</v>
      </c>
      <c r="T35" s="22">
        <f t="shared" si="7"/>
        <v>1119.4682289985312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55866.402605651194</v>
      </c>
      <c r="D36" s="5">
        <f t="shared" si="0"/>
        <v>54215.480098819491</v>
      </c>
      <c r="E36" s="5">
        <f t="shared" si="1"/>
        <v>44715.480098819491</v>
      </c>
      <c r="F36" s="5">
        <f t="shared" si="2"/>
        <v>15922.902262146514</v>
      </c>
      <c r="G36" s="5">
        <f t="shared" si="3"/>
        <v>38292.577836672979</v>
      </c>
      <c r="H36" s="22">
        <f t="shared" si="10"/>
        <v>24679.50711143333</v>
      </c>
      <c r="I36" s="5">
        <f t="shared" si="4"/>
        <v>61960.225156537541</v>
      </c>
      <c r="J36" s="26">
        <f t="shared" si="5"/>
        <v>0.19785867855705552</v>
      </c>
      <c r="L36" s="22">
        <f t="shared" si="11"/>
        <v>104759.29683813403</v>
      </c>
      <c r="M36" s="5">
        <f>scrimecost*Meta!O33</f>
        <v>988.72200000000009</v>
      </c>
      <c r="N36" s="5">
        <f>L36-Grade11!L36</f>
        <v>3412.0043746520823</v>
      </c>
      <c r="O36" s="5">
        <f>Grade11!M36-M36</f>
        <v>49.342999999999961</v>
      </c>
      <c r="P36" s="22">
        <f t="shared" si="12"/>
        <v>545.63072077919105</v>
      </c>
      <c r="Q36" s="22"/>
      <c r="R36" s="22"/>
      <c r="S36" s="22">
        <f t="shared" si="6"/>
        <v>3103.0928511166831</v>
      </c>
      <c r="T36" s="22">
        <f t="shared" si="7"/>
        <v>1101.8109324781979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57263.062670792468</v>
      </c>
      <c r="D37" s="5">
        <f t="shared" ref="D37:D56" si="15">IF(A37&lt;startage,1,0)*(C37*(1-initialunempprob))+IF(A37=startage,1,0)*(C37*(1-unempprob))+IF(A37&gt;startage,1,0)*(C37*(1-unempprob)+unempprob*300*52)</f>
        <v>55554.877101289974</v>
      </c>
      <c r="E37" s="5">
        <f t="shared" si="1"/>
        <v>46054.877101289974</v>
      </c>
      <c r="F37" s="5">
        <f t="shared" si="2"/>
        <v>16494.155083700174</v>
      </c>
      <c r="G37" s="5">
        <f t="shared" si="3"/>
        <v>39060.722017589796</v>
      </c>
      <c r="H37" s="22">
        <f t="shared" ref="H37:H56" si="16">benefits*B37/expnorm</f>
        <v>25296.494789219159</v>
      </c>
      <c r="I37" s="5">
        <f t="shared" ref="I37:I56" si="17">G37+IF(A37&lt;startage,1,0)*(H37*(1-initialunempprob))+IF(A37&gt;=startage,1,0)*(H37*(1-unempprob))</f>
        <v>63320.06052045097</v>
      </c>
      <c r="J37" s="26">
        <f t="shared" si="5"/>
        <v>0.20024795779202895</v>
      </c>
      <c r="L37" s="22">
        <f t="shared" ref="L37:L56" si="18">(sincome+sbenefits)*(1-sunemp)*B37/expnorm</f>
        <v>107378.27925908739</v>
      </c>
      <c r="M37" s="5">
        <f>scrimecost*Meta!O34</f>
        <v>988.72200000000009</v>
      </c>
      <c r="N37" s="5">
        <f>L37-Grade11!L37</f>
        <v>3497.3044840183575</v>
      </c>
      <c r="O37" s="5">
        <f>Grade11!M37-M37</f>
        <v>49.342999999999961</v>
      </c>
      <c r="P37" s="22">
        <f t="shared" si="12"/>
        <v>561.12562265708902</v>
      </c>
      <c r="Q37" s="22"/>
      <c r="R37" s="22"/>
      <c r="S37" s="22">
        <f t="shared" si="6"/>
        <v>3181.2820434289811</v>
      </c>
      <c r="T37" s="22">
        <f t="shared" si="7"/>
        <v>1088.5645970380956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58694.639237562289</v>
      </c>
      <c r="D38" s="5">
        <f t="shared" si="15"/>
        <v>56927.759028822235</v>
      </c>
      <c r="E38" s="5">
        <f t="shared" si="1"/>
        <v>47427.759028822235</v>
      </c>
      <c r="F38" s="5">
        <f t="shared" si="2"/>
        <v>17079.689225792681</v>
      </c>
      <c r="G38" s="5">
        <f t="shared" si="3"/>
        <v>39848.069803029553</v>
      </c>
      <c r="H38" s="22">
        <f t="shared" si="16"/>
        <v>25928.907158949638</v>
      </c>
      <c r="I38" s="5">
        <f t="shared" si="17"/>
        <v>64713.891768462257</v>
      </c>
      <c r="J38" s="26">
        <f t="shared" si="5"/>
        <v>0.20257896192371033</v>
      </c>
      <c r="L38" s="22">
        <f t="shared" si="18"/>
        <v>110062.73624056457</v>
      </c>
      <c r="M38" s="5">
        <f>scrimecost*Meta!O35</f>
        <v>988.72200000000009</v>
      </c>
      <c r="N38" s="5">
        <f>L38-Grade11!L38</f>
        <v>3584.7370961188572</v>
      </c>
      <c r="O38" s="5">
        <f>Grade11!M38-M38</f>
        <v>49.342999999999961</v>
      </c>
      <c r="P38" s="22">
        <f t="shared" si="12"/>
        <v>577.00789708193463</v>
      </c>
      <c r="Q38" s="22"/>
      <c r="R38" s="22"/>
      <c r="S38" s="22">
        <f t="shared" si="6"/>
        <v>3261.4259655491355</v>
      </c>
      <c r="T38" s="22">
        <f t="shared" si="7"/>
        <v>1075.4724294463711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60162.005218501326</v>
      </c>
      <c r="D39" s="5">
        <f t="shared" si="15"/>
        <v>58334.963004542769</v>
      </c>
      <c r="E39" s="5">
        <f t="shared" si="1"/>
        <v>48834.963004542769</v>
      </c>
      <c r="F39" s="5">
        <f t="shared" si="2"/>
        <v>17679.86172143749</v>
      </c>
      <c r="G39" s="5">
        <f t="shared" si="3"/>
        <v>40655.101283105279</v>
      </c>
      <c r="H39" s="22">
        <f t="shared" si="16"/>
        <v>26577.129837923374</v>
      </c>
      <c r="I39" s="5">
        <f t="shared" si="17"/>
        <v>66142.568797673797</v>
      </c>
      <c r="J39" s="26">
        <f t="shared" si="5"/>
        <v>0.20485311229608238</v>
      </c>
      <c r="L39" s="22">
        <f t="shared" si="18"/>
        <v>112814.30464657866</v>
      </c>
      <c r="M39" s="5">
        <f>scrimecost*Meta!O36</f>
        <v>988.72200000000009</v>
      </c>
      <c r="N39" s="5">
        <f>L39-Grade11!L39</f>
        <v>3674.3555235217791</v>
      </c>
      <c r="O39" s="5">
        <f>Grade11!M39-M39</f>
        <v>49.342999999999961</v>
      </c>
      <c r="P39" s="22">
        <f t="shared" si="12"/>
        <v>593.2872283674011</v>
      </c>
      <c r="Q39" s="22"/>
      <c r="R39" s="22"/>
      <c r="S39" s="22">
        <f t="shared" si="6"/>
        <v>3343.5734857222278</v>
      </c>
      <c r="T39" s="22">
        <f t="shared" si="7"/>
        <v>1062.5328229059003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61666.055348963884</v>
      </c>
      <c r="D40" s="5">
        <f t="shared" si="15"/>
        <v>59777.347079656363</v>
      </c>
      <c r="E40" s="5">
        <f t="shared" si="1"/>
        <v>50277.347079656363</v>
      </c>
      <c r="F40" s="5">
        <f t="shared" si="2"/>
        <v>18295.038529473437</v>
      </c>
      <c r="G40" s="5">
        <f t="shared" si="3"/>
        <v>41482.308550182926</v>
      </c>
      <c r="H40" s="22">
        <f t="shared" si="16"/>
        <v>27241.55808387147</v>
      </c>
      <c r="I40" s="5">
        <f t="shared" si="17"/>
        <v>67606.962752615669</v>
      </c>
      <c r="J40" s="26">
        <f t="shared" ref="J40:J56" si="19">(F40-(IF(A40&gt;startage,1,0)*(unempprob*300*52)))/(IF(A40&lt;startage,1,0)*((C40+H40)*(1-initialunempprob))+IF(A40&gt;=startage,1,0)*((C40+H40)*(1-unempprob)))</f>
        <v>0.20707179558620151</v>
      </c>
      <c r="L40" s="22">
        <f t="shared" si="18"/>
        <v>115634.66226274315</v>
      </c>
      <c r="M40" s="5">
        <f>scrimecost*Meta!O37</f>
        <v>988.72200000000009</v>
      </c>
      <c r="N40" s="5">
        <f>L40-Grade11!L40</f>
        <v>3766.2144116098498</v>
      </c>
      <c r="O40" s="5">
        <f>Grade11!M40-M40</f>
        <v>49.342999999999961</v>
      </c>
      <c r="P40" s="22">
        <f t="shared" si="12"/>
        <v>609.9735429350045</v>
      </c>
      <c r="Q40" s="22"/>
      <c r="R40" s="22"/>
      <c r="S40" s="22">
        <f t="shared" ref="S40:S69" si="20">IF(A40&lt;startage,1,0)*(N40-Q40-R40)+IF(A40&gt;=startage,1,0)*completionprob*(N40*spart+O40+P40)</f>
        <v>3427.7746938997034</v>
      </c>
      <c r="T40" s="22">
        <f t="shared" ref="T40:T69" si="21">S40/sreturn^(A40-startage+1)</f>
        <v>1049.7441802239327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63207.70673268797</v>
      </c>
      <c r="D41" s="5">
        <f t="shared" si="15"/>
        <v>61255.790756647759</v>
      </c>
      <c r="E41" s="5">
        <f t="shared" si="1"/>
        <v>51755.790756647759</v>
      </c>
      <c r="F41" s="5">
        <f t="shared" si="2"/>
        <v>18925.594757710271</v>
      </c>
      <c r="G41" s="5">
        <f t="shared" si="3"/>
        <v>42330.195998937488</v>
      </c>
      <c r="H41" s="22">
        <f t="shared" si="16"/>
        <v>27922.597035968247</v>
      </c>
      <c r="I41" s="5">
        <f t="shared" si="17"/>
        <v>69107.966556431027</v>
      </c>
      <c r="J41" s="26">
        <f t="shared" si="19"/>
        <v>0.20923636464973233</v>
      </c>
      <c r="L41" s="22">
        <f t="shared" si="18"/>
        <v>118525.52881931172</v>
      </c>
      <c r="M41" s="5">
        <f>scrimecost*Meta!O38</f>
        <v>660.56399999999996</v>
      </c>
      <c r="N41" s="5">
        <f>L41-Grade11!L41</f>
        <v>3860.369771900092</v>
      </c>
      <c r="O41" s="5">
        <f>Grade11!M41-M41</f>
        <v>32.966000000000008</v>
      </c>
      <c r="P41" s="22">
        <f t="shared" si="12"/>
        <v>627.07701536679781</v>
      </c>
      <c r="Q41" s="22"/>
      <c r="R41" s="22"/>
      <c r="S41" s="22">
        <f t="shared" si="20"/>
        <v>3497.9332102815933</v>
      </c>
      <c r="T41" s="22">
        <f t="shared" si="21"/>
        <v>1032.3392634772522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64787.899401005154</v>
      </c>
      <c r="D42" s="5">
        <f t="shared" si="15"/>
        <v>62771.19552556394</v>
      </c>
      <c r="E42" s="5">
        <f t="shared" si="1"/>
        <v>53271.19552556394</v>
      </c>
      <c r="F42" s="5">
        <f t="shared" si="2"/>
        <v>19571.914891653021</v>
      </c>
      <c r="G42" s="5">
        <f t="shared" si="3"/>
        <v>43199.280633910923</v>
      </c>
      <c r="H42" s="22">
        <f t="shared" si="16"/>
        <v>28620.661961867452</v>
      </c>
      <c r="I42" s="5">
        <f t="shared" si="17"/>
        <v>70646.495455341807</v>
      </c>
      <c r="J42" s="26">
        <f t="shared" si="19"/>
        <v>0.21134813934585994</v>
      </c>
      <c r="L42" s="22">
        <f t="shared" si="18"/>
        <v>121488.6670397945</v>
      </c>
      <c r="M42" s="5">
        <f>scrimecost*Meta!O39</f>
        <v>660.56399999999996</v>
      </c>
      <c r="N42" s="5">
        <f>L42-Grade11!L42</f>
        <v>3956.8790161976067</v>
      </c>
      <c r="O42" s="5">
        <f>Grade11!M42-M42</f>
        <v>32.966000000000008</v>
      </c>
      <c r="P42" s="22">
        <f t="shared" si="12"/>
        <v>644.60807460938599</v>
      </c>
      <c r="Q42" s="22"/>
      <c r="R42" s="22"/>
      <c r="S42" s="22">
        <f t="shared" si="20"/>
        <v>3586.3971046230427</v>
      </c>
      <c r="T42" s="22">
        <f t="shared" si="21"/>
        <v>1020.0208122474345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66407.596886030282</v>
      </c>
      <c r="D43" s="5">
        <f t="shared" si="15"/>
        <v>64324.485413703034</v>
      </c>
      <c r="E43" s="5">
        <f t="shared" si="1"/>
        <v>54824.485413703034</v>
      </c>
      <c r="F43" s="5">
        <f t="shared" si="2"/>
        <v>20234.393028944345</v>
      </c>
      <c r="G43" s="5">
        <f t="shared" si="3"/>
        <v>44090.092384758689</v>
      </c>
      <c r="H43" s="22">
        <f t="shared" si="16"/>
        <v>29336.178510914142</v>
      </c>
      <c r="I43" s="5">
        <f t="shared" si="17"/>
        <v>72223.487576725354</v>
      </c>
      <c r="J43" s="26">
        <f t="shared" si="19"/>
        <v>0.213408407342082</v>
      </c>
      <c r="L43" s="22">
        <f t="shared" si="18"/>
        <v>124525.88371578936</v>
      </c>
      <c r="M43" s="5">
        <f>scrimecost*Meta!O40</f>
        <v>660.56399999999996</v>
      </c>
      <c r="N43" s="5">
        <f>L43-Grade11!L43</f>
        <v>4055.8009916025476</v>
      </c>
      <c r="O43" s="5">
        <f>Grade11!M43-M43</f>
        <v>32.966000000000008</v>
      </c>
      <c r="P43" s="22">
        <f t="shared" si="12"/>
        <v>662.57741033303876</v>
      </c>
      <c r="Q43" s="22"/>
      <c r="R43" s="22"/>
      <c r="S43" s="22">
        <f t="shared" si="20"/>
        <v>3677.0725963230198</v>
      </c>
      <c r="T43" s="22">
        <f t="shared" si="21"/>
        <v>1007.8423120189908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68067.78680818103</v>
      </c>
      <c r="D44" s="5">
        <f t="shared" si="15"/>
        <v>65916.607549045613</v>
      </c>
      <c r="E44" s="5">
        <f t="shared" si="1"/>
        <v>56416.607549045613</v>
      </c>
      <c r="F44" s="5">
        <f t="shared" si="2"/>
        <v>20913.433119667956</v>
      </c>
      <c r="G44" s="5">
        <f t="shared" si="3"/>
        <v>45003.174429377657</v>
      </c>
      <c r="H44" s="22">
        <f t="shared" si="16"/>
        <v>30069.582973686989</v>
      </c>
      <c r="I44" s="5">
        <f t="shared" si="17"/>
        <v>73839.904501143479</v>
      </c>
      <c r="J44" s="26">
        <f t="shared" si="19"/>
        <v>0.21541842489937188</v>
      </c>
      <c r="L44" s="22">
        <f t="shared" si="18"/>
        <v>127639.03080868408</v>
      </c>
      <c r="M44" s="5">
        <f>scrimecost*Meta!O41</f>
        <v>660.56399999999996</v>
      </c>
      <c r="N44" s="5">
        <f>L44-Grade11!L44</f>
        <v>4157.1960163925978</v>
      </c>
      <c r="O44" s="5">
        <f>Grade11!M44-M44</f>
        <v>32.966000000000008</v>
      </c>
      <c r="P44" s="22">
        <f t="shared" si="12"/>
        <v>680.99597944978302</v>
      </c>
      <c r="Q44" s="22"/>
      <c r="R44" s="22"/>
      <c r="S44" s="22">
        <f t="shared" si="20"/>
        <v>3770.014975315486</v>
      </c>
      <c r="T44" s="22">
        <f t="shared" si="21"/>
        <v>995.80243436231524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69769.481478385569</v>
      </c>
      <c r="D45" s="5">
        <f t="shared" si="15"/>
        <v>67548.532737771762</v>
      </c>
      <c r="E45" s="5">
        <f t="shared" si="1"/>
        <v>58048.532737771762</v>
      </c>
      <c r="F45" s="5">
        <f t="shared" si="2"/>
        <v>21609.44921265966</v>
      </c>
      <c r="G45" s="5">
        <f t="shared" si="3"/>
        <v>45939.083525112103</v>
      </c>
      <c r="H45" s="22">
        <f t="shared" si="16"/>
        <v>30821.322548029166</v>
      </c>
      <c r="I45" s="5">
        <f t="shared" si="17"/>
        <v>75496.731848672076</v>
      </c>
      <c r="J45" s="26">
        <f t="shared" si="19"/>
        <v>0.2173794176381913</v>
      </c>
      <c r="L45" s="22">
        <f t="shared" si="18"/>
        <v>130830.00657890119</v>
      </c>
      <c r="M45" s="5">
        <f>scrimecost*Meta!O42</f>
        <v>660.56399999999996</v>
      </c>
      <c r="N45" s="5">
        <f>L45-Grade11!L45</f>
        <v>4261.1259168024262</v>
      </c>
      <c r="O45" s="5">
        <f>Grade11!M45-M45</f>
        <v>32.966000000000008</v>
      </c>
      <c r="P45" s="22">
        <f t="shared" si="12"/>
        <v>699.87501279444609</v>
      </c>
      <c r="Q45" s="22"/>
      <c r="R45" s="22"/>
      <c r="S45" s="22">
        <f t="shared" si="20"/>
        <v>3865.2809137827835</v>
      </c>
      <c r="T45" s="22">
        <f t="shared" si="21"/>
        <v>983.89985324979591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71513.718515345201</v>
      </c>
      <c r="D46" s="5">
        <f t="shared" si="15"/>
        <v>69221.256056216051</v>
      </c>
      <c r="E46" s="5">
        <f t="shared" si="1"/>
        <v>59721.256056216051</v>
      </c>
      <c r="F46" s="5">
        <f t="shared" si="2"/>
        <v>22322.865707976147</v>
      </c>
      <c r="G46" s="5">
        <f t="shared" si="3"/>
        <v>46898.390348239904</v>
      </c>
      <c r="H46" s="22">
        <f t="shared" si="16"/>
        <v>31591.85561172989</v>
      </c>
      <c r="I46" s="5">
        <f t="shared" si="17"/>
        <v>77194.979879888866</v>
      </c>
      <c r="J46" s="26">
        <f t="shared" si="19"/>
        <v>0.21929258128581988</v>
      </c>
      <c r="L46" s="22">
        <f t="shared" si="18"/>
        <v>134100.7567433737</v>
      </c>
      <c r="M46" s="5">
        <f>scrimecost*Meta!O43</f>
        <v>366.39</v>
      </c>
      <c r="N46" s="5">
        <f>L46-Grade11!L46</f>
        <v>4367.6540647224901</v>
      </c>
      <c r="O46" s="5">
        <f>Grade11!M46-M46</f>
        <v>18.284999999999968</v>
      </c>
      <c r="P46" s="22">
        <f t="shared" si="12"/>
        <v>719.22602197272533</v>
      </c>
      <c r="Q46" s="22"/>
      <c r="R46" s="22"/>
      <c r="S46" s="22">
        <f t="shared" si="20"/>
        <v>3948.4530347117557</v>
      </c>
      <c r="T46" s="22">
        <f t="shared" si="21"/>
        <v>968.58231551761719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73301.561478228818</v>
      </c>
      <c r="D47" s="5">
        <f t="shared" si="15"/>
        <v>70935.797457621433</v>
      </c>
      <c r="E47" s="5">
        <f t="shared" si="1"/>
        <v>61435.797457621433</v>
      </c>
      <c r="F47" s="5">
        <f t="shared" si="2"/>
        <v>23054.117615675543</v>
      </c>
      <c r="G47" s="5">
        <f t="shared" si="3"/>
        <v>47881.679841945894</v>
      </c>
      <c r="H47" s="22">
        <f t="shared" si="16"/>
        <v>32381.652002023129</v>
      </c>
      <c r="I47" s="5">
        <f t="shared" si="17"/>
        <v>78935.684111886076</v>
      </c>
      <c r="J47" s="26">
        <f t="shared" si="19"/>
        <v>0.22115908240545756</v>
      </c>
      <c r="L47" s="22">
        <f t="shared" si="18"/>
        <v>137453.275661958</v>
      </c>
      <c r="M47" s="5">
        <f>scrimecost*Meta!O44</f>
        <v>366.39</v>
      </c>
      <c r="N47" s="5">
        <f>L47-Grade11!L47</f>
        <v>4476.8454163405113</v>
      </c>
      <c r="O47" s="5">
        <f>Grade11!M47-M47</f>
        <v>18.284999999999968</v>
      </c>
      <c r="P47" s="22">
        <f t="shared" si="12"/>
        <v>739.06080638046149</v>
      </c>
      <c r="Q47" s="22"/>
      <c r="R47" s="22"/>
      <c r="S47" s="22">
        <f t="shared" si="20"/>
        <v>4048.5418113139194</v>
      </c>
      <c r="T47" s="22">
        <f t="shared" si="21"/>
        <v>957.07927692899909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75134.100515184531</v>
      </c>
      <c r="D48" s="5">
        <f t="shared" si="15"/>
        <v>72693.202394061969</v>
      </c>
      <c r="E48" s="5">
        <f t="shared" si="1"/>
        <v>63193.202394061969</v>
      </c>
      <c r="F48" s="5">
        <f t="shared" si="2"/>
        <v>23803.650821067433</v>
      </c>
      <c r="G48" s="5">
        <f t="shared" si="3"/>
        <v>48889.551572994533</v>
      </c>
      <c r="H48" s="22">
        <f t="shared" si="16"/>
        <v>33191.193302073712</v>
      </c>
      <c r="I48" s="5">
        <f t="shared" si="17"/>
        <v>80719.90594968322</v>
      </c>
      <c r="J48" s="26">
        <f t="shared" si="19"/>
        <v>0.22298005910754312</v>
      </c>
      <c r="L48" s="22">
        <f t="shared" si="18"/>
        <v>140889.60755350697</v>
      </c>
      <c r="M48" s="5">
        <f>scrimecost*Meta!O45</f>
        <v>366.39</v>
      </c>
      <c r="N48" s="5">
        <f>L48-Grade11!L48</f>
        <v>4588.7665517490532</v>
      </c>
      <c r="O48" s="5">
        <f>Grade11!M48-M48</f>
        <v>18.284999999999968</v>
      </c>
      <c r="P48" s="22">
        <f t="shared" si="12"/>
        <v>759.39146039839147</v>
      </c>
      <c r="Q48" s="22"/>
      <c r="R48" s="22"/>
      <c r="S48" s="22">
        <f t="shared" si="20"/>
        <v>4151.1328073311897</v>
      </c>
      <c r="T48" s="22">
        <f t="shared" si="21"/>
        <v>945.70489557339806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77012.453028064134</v>
      </c>
      <c r="D49" s="5">
        <f t="shared" si="15"/>
        <v>74494.542453913513</v>
      </c>
      <c r="E49" s="5">
        <f t="shared" si="1"/>
        <v>64994.542453913513</v>
      </c>
      <c r="F49" s="5">
        <f t="shared" si="2"/>
        <v>24571.922356594114</v>
      </c>
      <c r="G49" s="5">
        <f t="shared" si="3"/>
        <v>49922.620097319399</v>
      </c>
      <c r="H49" s="22">
        <f t="shared" si="16"/>
        <v>34020.97313462555</v>
      </c>
      <c r="I49" s="5">
        <f t="shared" si="17"/>
        <v>82548.733333425305</v>
      </c>
      <c r="J49" s="26">
        <f t="shared" si="19"/>
        <v>0.22475662174372413</v>
      </c>
      <c r="L49" s="22">
        <f t="shared" si="18"/>
        <v>144411.84774234463</v>
      </c>
      <c r="M49" s="5">
        <f>scrimecost*Meta!O46</f>
        <v>366.39</v>
      </c>
      <c r="N49" s="5">
        <f>L49-Grade11!L49</f>
        <v>4703.4857155427744</v>
      </c>
      <c r="O49" s="5">
        <f>Grade11!M49-M49</f>
        <v>18.284999999999968</v>
      </c>
      <c r="P49" s="22">
        <f t="shared" si="12"/>
        <v>780.23038076676937</v>
      </c>
      <c r="Q49" s="22"/>
      <c r="R49" s="22"/>
      <c r="S49" s="22">
        <f t="shared" si="20"/>
        <v>4256.2885782488656</v>
      </c>
      <c r="T49" s="22">
        <f t="shared" si="21"/>
        <v>934.45802943550439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78937.764353765742</v>
      </c>
      <c r="D50" s="5">
        <f t="shared" si="15"/>
        <v>76340.916015261348</v>
      </c>
      <c r="E50" s="5">
        <f t="shared" si="1"/>
        <v>66840.916015261348</v>
      </c>
      <c r="F50" s="5">
        <f t="shared" si="2"/>
        <v>25359.400680508967</v>
      </c>
      <c r="G50" s="5">
        <f t="shared" si="3"/>
        <v>50981.515334752381</v>
      </c>
      <c r="H50" s="22">
        <f t="shared" si="16"/>
        <v>34871.497462991189</v>
      </c>
      <c r="I50" s="5">
        <f t="shared" si="17"/>
        <v>84423.281401760934</v>
      </c>
      <c r="J50" s="26">
        <f t="shared" si="19"/>
        <v>0.22648985358390075</v>
      </c>
      <c r="L50" s="22">
        <f t="shared" si="18"/>
        <v>148022.14393590327</v>
      </c>
      <c r="M50" s="5">
        <f>scrimecost*Meta!O47</f>
        <v>366.39</v>
      </c>
      <c r="N50" s="5">
        <f>L50-Grade11!L50</f>
        <v>4821.0728584313765</v>
      </c>
      <c r="O50" s="5">
        <f>Grade11!M50-M50</f>
        <v>18.284999999999968</v>
      </c>
      <c r="P50" s="22">
        <f t="shared" si="12"/>
        <v>801.59027414435695</v>
      </c>
      <c r="Q50" s="22"/>
      <c r="R50" s="22"/>
      <c r="S50" s="22">
        <f t="shared" si="20"/>
        <v>4364.0732434395122</v>
      </c>
      <c r="T50" s="22">
        <f t="shared" si="21"/>
        <v>923.3375348650211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80911.20846260988</v>
      </c>
      <c r="D51" s="5">
        <f t="shared" si="15"/>
        <v>78233.448915642875</v>
      </c>
      <c r="E51" s="5">
        <f t="shared" si="1"/>
        <v>68733.448915642875</v>
      </c>
      <c r="F51" s="5">
        <f t="shared" si="2"/>
        <v>26166.565962521687</v>
      </c>
      <c r="G51" s="5">
        <f t="shared" si="3"/>
        <v>52066.882953121189</v>
      </c>
      <c r="H51" s="22">
        <f t="shared" si="16"/>
        <v>35743.284899565966</v>
      </c>
      <c r="I51" s="5">
        <f t="shared" si="17"/>
        <v>86344.693171804945</v>
      </c>
      <c r="J51" s="26">
        <f t="shared" si="19"/>
        <v>0.22818081147675595</v>
      </c>
      <c r="L51" s="22">
        <f t="shared" si="18"/>
        <v>151722.69753430082</v>
      </c>
      <c r="M51" s="5">
        <f>scrimecost*Meta!O48</f>
        <v>193.28399999999999</v>
      </c>
      <c r="N51" s="5">
        <f>L51-Grade11!L51</f>
        <v>4941.599679892126</v>
      </c>
      <c r="O51" s="5">
        <f>Grade11!M51-M51</f>
        <v>9.646000000000015</v>
      </c>
      <c r="P51" s="22">
        <f t="shared" si="12"/>
        <v>823.48416485638404</v>
      </c>
      <c r="Q51" s="22"/>
      <c r="R51" s="22"/>
      <c r="S51" s="22">
        <f t="shared" si="20"/>
        <v>4466.0344712598744</v>
      </c>
      <c r="T51" s="22">
        <f t="shared" si="21"/>
        <v>910.60547210749417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82933.98867417514</v>
      </c>
      <c r="D52" s="5">
        <f t="shared" si="15"/>
        <v>80173.295138533955</v>
      </c>
      <c r="E52" s="5">
        <f t="shared" si="1"/>
        <v>70673.295138533955</v>
      </c>
      <c r="F52" s="5">
        <f t="shared" si="2"/>
        <v>26993.910376584732</v>
      </c>
      <c r="G52" s="5">
        <f t="shared" si="3"/>
        <v>53179.384761949223</v>
      </c>
      <c r="H52" s="22">
        <f t="shared" si="16"/>
        <v>36636.867022055114</v>
      </c>
      <c r="I52" s="5">
        <f t="shared" si="17"/>
        <v>88314.140236100066</v>
      </c>
      <c r="J52" s="26">
        <f t="shared" si="19"/>
        <v>0.22983052649417568</v>
      </c>
      <c r="L52" s="22">
        <f t="shared" si="18"/>
        <v>155515.76497265836</v>
      </c>
      <c r="M52" s="5">
        <f>scrimecost*Meta!O49</f>
        <v>193.28399999999999</v>
      </c>
      <c r="N52" s="5">
        <f>L52-Grade11!L52</f>
        <v>5065.139671889483</v>
      </c>
      <c r="O52" s="5">
        <f>Grade11!M52-M52</f>
        <v>9.646000000000015</v>
      </c>
      <c r="P52" s="22">
        <f t="shared" si="12"/>
        <v>845.9254028362119</v>
      </c>
      <c r="Q52" s="22"/>
      <c r="R52" s="22"/>
      <c r="S52" s="22">
        <f t="shared" si="20"/>
        <v>4579.2757351258115</v>
      </c>
      <c r="T52" s="22">
        <f t="shared" si="21"/>
        <v>899.79733996526818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85007.338391029494</v>
      </c>
      <c r="D53" s="5">
        <f t="shared" si="15"/>
        <v>82161.637516997289</v>
      </c>
      <c r="E53" s="5">
        <f t="shared" si="1"/>
        <v>72661.637516997289</v>
      </c>
      <c r="F53" s="5">
        <f t="shared" si="2"/>
        <v>27841.938400999345</v>
      </c>
      <c r="G53" s="5">
        <f t="shared" si="3"/>
        <v>54319.699115997944</v>
      </c>
      <c r="H53" s="22">
        <f t="shared" si="16"/>
        <v>37552.788697606484</v>
      </c>
      <c r="I53" s="5">
        <f t="shared" si="17"/>
        <v>90332.823477002559</v>
      </c>
      <c r="J53" s="26">
        <f t="shared" si="19"/>
        <v>0.23144000455995106</v>
      </c>
      <c r="L53" s="22">
        <f t="shared" si="18"/>
        <v>159403.65909697476</v>
      </c>
      <c r="M53" s="5">
        <f>scrimecost*Meta!O50</f>
        <v>193.28399999999999</v>
      </c>
      <c r="N53" s="5">
        <f>L53-Grade11!L53</f>
        <v>5191.7681636866473</v>
      </c>
      <c r="O53" s="5">
        <f>Grade11!M53-M53</f>
        <v>9.646000000000015</v>
      </c>
      <c r="P53" s="22">
        <f t="shared" si="12"/>
        <v>868.92767176553525</v>
      </c>
      <c r="Q53" s="22"/>
      <c r="R53" s="22"/>
      <c r="S53" s="22">
        <f t="shared" si="20"/>
        <v>4695.348030588304</v>
      </c>
      <c r="T53" s="22">
        <f t="shared" si="21"/>
        <v>889.10985519407404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87132.521850805235</v>
      </c>
      <c r="D54" s="5">
        <f t="shared" si="15"/>
        <v>84199.688454922216</v>
      </c>
      <c r="E54" s="5">
        <f t="shared" si="1"/>
        <v>74699.688454922216</v>
      </c>
      <c r="F54" s="5">
        <f t="shared" si="2"/>
        <v>28711.167126024324</v>
      </c>
      <c r="G54" s="5">
        <f t="shared" si="3"/>
        <v>55488.521328897892</v>
      </c>
      <c r="H54" s="22">
        <f t="shared" si="16"/>
        <v>38491.608415046649</v>
      </c>
      <c r="I54" s="5">
        <f t="shared" si="17"/>
        <v>92401.973798927618</v>
      </c>
      <c r="J54" s="26">
        <f t="shared" si="19"/>
        <v>0.23301022706314647</v>
      </c>
      <c r="L54" s="22">
        <f t="shared" si="18"/>
        <v>163388.75057439914</v>
      </c>
      <c r="M54" s="5">
        <f>scrimecost*Meta!O51</f>
        <v>193.28399999999999</v>
      </c>
      <c r="N54" s="5">
        <f>L54-Grade11!L54</f>
        <v>5321.5623677788535</v>
      </c>
      <c r="O54" s="5">
        <f>Grade11!M54-M54</f>
        <v>9.646000000000015</v>
      </c>
      <c r="P54" s="22">
        <f t="shared" si="12"/>
        <v>892.50499741809176</v>
      </c>
      <c r="Q54" s="22"/>
      <c r="R54" s="22"/>
      <c r="S54" s="22">
        <f t="shared" si="20"/>
        <v>4814.3221334374412</v>
      </c>
      <c r="T54" s="22">
        <f t="shared" si="21"/>
        <v>878.54195629577112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89310.834897075343</v>
      </c>
      <c r="D55" s="5">
        <f t="shared" si="15"/>
        <v>86288.690666295253</v>
      </c>
      <c r="E55" s="5">
        <f t="shared" si="1"/>
        <v>76788.690666295253</v>
      </c>
      <c r="F55" s="5">
        <f t="shared" si="2"/>
        <v>29602.126569174925</v>
      </c>
      <c r="G55" s="5">
        <f t="shared" si="3"/>
        <v>56686.564097120325</v>
      </c>
      <c r="H55" s="22">
        <f t="shared" si="16"/>
        <v>39453.898625422808</v>
      </c>
      <c r="I55" s="5">
        <f t="shared" si="17"/>
        <v>94522.852878900798</v>
      </c>
      <c r="J55" s="26">
        <f t="shared" si="19"/>
        <v>0.23454215145650792</v>
      </c>
      <c r="L55" s="22">
        <f t="shared" si="18"/>
        <v>167473.46933875911</v>
      </c>
      <c r="M55" s="5">
        <f>scrimecost*Meta!O52</f>
        <v>193.28399999999999</v>
      </c>
      <c r="N55" s="5">
        <f>L55-Grade11!L55</f>
        <v>5454.6014269732696</v>
      </c>
      <c r="O55" s="5">
        <f>Grade11!M55-M55</f>
        <v>9.646000000000015</v>
      </c>
      <c r="P55" s="22">
        <f t="shared" si="12"/>
        <v>916.67175621196225</v>
      </c>
      <c r="Q55" s="22"/>
      <c r="R55" s="22"/>
      <c r="S55" s="22">
        <f t="shared" si="20"/>
        <v>4936.2705888577357</v>
      </c>
      <c r="T55" s="22">
        <f t="shared" si="21"/>
        <v>868.09257978198502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91543.605769502246</v>
      </c>
      <c r="D56" s="5">
        <f t="shared" si="15"/>
        <v>88429.917932952652</v>
      </c>
      <c r="E56" s="5">
        <f t="shared" si="1"/>
        <v>78929.917932952652</v>
      </c>
      <c r="F56" s="5">
        <f t="shared" si="2"/>
        <v>30515.359998404307</v>
      </c>
      <c r="G56" s="5">
        <f t="shared" si="3"/>
        <v>57914.557934548342</v>
      </c>
      <c r="H56" s="22">
        <f t="shared" si="16"/>
        <v>40440.24609105839</v>
      </c>
      <c r="I56" s="5">
        <f t="shared" si="17"/>
        <v>96696.753935873334</v>
      </c>
      <c r="J56" s="26">
        <f t="shared" si="19"/>
        <v>0.23603671184027517</v>
      </c>
      <c r="L56" s="22">
        <f t="shared" si="18"/>
        <v>171660.30607222812</v>
      </c>
      <c r="M56" s="5">
        <f>scrimecost*Meta!O53</f>
        <v>58.410000000000004</v>
      </c>
      <c r="N56" s="5">
        <f>L56-Grade11!L56</f>
        <v>5590.9664626476588</v>
      </c>
      <c r="O56" s="5">
        <f>Grade11!M56-M56</f>
        <v>2.9149999999999991</v>
      </c>
      <c r="P56" s="22">
        <f t="shared" si="12"/>
        <v>941.44268397567976</v>
      </c>
      <c r="Q56" s="22"/>
      <c r="R56" s="22"/>
      <c r="S56" s="22">
        <f t="shared" si="20"/>
        <v>5054.6309896636221</v>
      </c>
      <c r="T56" s="22">
        <f t="shared" si="21"/>
        <v>856.63589179731582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58.410000000000004</v>
      </c>
      <c r="N57" s="5">
        <f>L57-Grade11!L57</f>
        <v>0</v>
      </c>
      <c r="O57" s="5">
        <f>Grade11!M57-M57</f>
        <v>2.9149999999999991</v>
      </c>
      <c r="Q57" s="22"/>
      <c r="R57" s="22"/>
      <c r="S57" s="22">
        <f t="shared" si="20"/>
        <v>2.8741899999999991</v>
      </c>
      <c r="T57" s="22">
        <f t="shared" si="21"/>
        <v>0.46942045530470539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58.410000000000004</v>
      </c>
      <c r="N58" s="5">
        <f>L58-Grade11!L58</f>
        <v>0</v>
      </c>
      <c r="O58" s="5">
        <f>Grade11!M58-M58</f>
        <v>2.9149999999999991</v>
      </c>
      <c r="Q58" s="22"/>
      <c r="R58" s="22"/>
      <c r="S58" s="22">
        <f t="shared" si="20"/>
        <v>2.8741899999999991</v>
      </c>
      <c r="T58" s="22">
        <f t="shared" si="21"/>
        <v>0.45237827017019949</v>
      </c>
    </row>
    <row r="59" spans="1:20" x14ac:dyDescent="0.2">
      <c r="A59" s="5">
        <v>68</v>
      </c>
      <c r="H59" s="21"/>
      <c r="I59" s="5"/>
      <c r="M59" s="5">
        <f>scrimecost*Meta!O56</f>
        <v>58.410000000000004</v>
      </c>
      <c r="N59" s="5">
        <f>L59-Grade11!L59</f>
        <v>0</v>
      </c>
      <c r="O59" s="5">
        <f>Grade11!M59-M59</f>
        <v>2.9149999999999991</v>
      </c>
      <c r="Q59" s="22"/>
      <c r="R59" s="22"/>
      <c r="S59" s="22">
        <f t="shared" si="20"/>
        <v>2.8741899999999991</v>
      </c>
      <c r="T59" s="22">
        <f t="shared" si="21"/>
        <v>0.43595479704723183</v>
      </c>
    </row>
    <row r="60" spans="1:20" x14ac:dyDescent="0.2">
      <c r="A60" s="5">
        <v>69</v>
      </c>
      <c r="H60" s="21"/>
      <c r="I60" s="5"/>
      <c r="M60" s="5">
        <f>scrimecost*Meta!O57</f>
        <v>58.410000000000004</v>
      </c>
      <c r="N60" s="5">
        <f>L60-Grade11!L60</f>
        <v>0</v>
      </c>
      <c r="O60" s="5">
        <f>Grade11!M60-M60</f>
        <v>2.9149999999999991</v>
      </c>
      <c r="Q60" s="22"/>
      <c r="R60" s="22"/>
      <c r="S60" s="22">
        <f t="shared" si="20"/>
        <v>2.8741899999999991</v>
      </c>
      <c r="T60" s="22">
        <f t="shared" si="21"/>
        <v>0.42012757376031257</v>
      </c>
    </row>
    <row r="61" spans="1:20" x14ac:dyDescent="0.2">
      <c r="A61" s="5">
        <v>70</v>
      </c>
      <c r="H61" s="21"/>
      <c r="I61" s="5"/>
      <c r="M61" s="5">
        <f>scrimecost*Meta!O58</f>
        <v>58.410000000000004</v>
      </c>
      <c r="N61" s="5">
        <f>L61-Grade11!L61</f>
        <v>0</v>
      </c>
      <c r="O61" s="5">
        <f>Grade11!M61-M61</f>
        <v>2.9149999999999991</v>
      </c>
      <c r="Q61" s="22"/>
      <c r="R61" s="22"/>
      <c r="S61" s="22">
        <f t="shared" si="20"/>
        <v>2.8741899999999991</v>
      </c>
      <c r="T61" s="22">
        <f t="shared" si="21"/>
        <v>0.40487495361727577</v>
      </c>
    </row>
    <row r="62" spans="1:20" x14ac:dyDescent="0.2">
      <c r="A62" s="5">
        <v>71</v>
      </c>
      <c r="H62" s="21"/>
      <c r="I62" s="5"/>
      <c r="M62" s="5">
        <f>scrimecost*Meta!O59</f>
        <v>58.410000000000004</v>
      </c>
      <c r="N62" s="5">
        <f>L62-Grade11!L62</f>
        <v>0</v>
      </c>
      <c r="O62" s="5">
        <f>Grade11!M62-M62</f>
        <v>2.9149999999999991</v>
      </c>
      <c r="Q62" s="22"/>
      <c r="R62" s="22"/>
      <c r="S62" s="22">
        <f t="shared" si="20"/>
        <v>2.8741899999999991</v>
      </c>
      <c r="T62" s="22">
        <f t="shared" si="21"/>
        <v>0.39017607580337371</v>
      </c>
    </row>
    <row r="63" spans="1:20" x14ac:dyDescent="0.2">
      <c r="A63" s="5">
        <v>72</v>
      </c>
      <c r="H63" s="21"/>
      <c r="M63" s="5">
        <f>scrimecost*Meta!O60</f>
        <v>58.410000000000004</v>
      </c>
      <c r="N63" s="5">
        <f>L63-Grade11!L63</f>
        <v>0</v>
      </c>
      <c r="O63" s="5">
        <f>Grade11!M63-M63</f>
        <v>2.9149999999999991</v>
      </c>
      <c r="Q63" s="22"/>
      <c r="R63" s="22"/>
      <c r="S63" s="22">
        <f t="shared" si="20"/>
        <v>2.8741899999999991</v>
      </c>
      <c r="T63" s="22">
        <f t="shared" si="21"/>
        <v>0.37601083685020564</v>
      </c>
    </row>
    <row r="64" spans="1:20" x14ac:dyDescent="0.2">
      <c r="A64" s="5">
        <v>73</v>
      </c>
      <c r="H64" s="21"/>
      <c r="M64" s="5">
        <f>scrimecost*Meta!O61</f>
        <v>58.410000000000004</v>
      </c>
      <c r="N64" s="5">
        <f>L64-Grade11!L64</f>
        <v>0</v>
      </c>
      <c r="O64" s="5">
        <f>Grade11!M64-M64</f>
        <v>2.9149999999999991</v>
      </c>
      <c r="Q64" s="22"/>
      <c r="R64" s="22"/>
      <c r="S64" s="22">
        <f t="shared" si="20"/>
        <v>2.8741899999999991</v>
      </c>
      <c r="T64" s="22">
        <f t="shared" si="21"/>
        <v>0.36235986314045926</v>
      </c>
    </row>
    <row r="65" spans="1:20" x14ac:dyDescent="0.2">
      <c r="A65" s="5">
        <v>74</v>
      </c>
      <c r="H65" s="21"/>
      <c r="M65" s="5">
        <f>scrimecost*Meta!O62</f>
        <v>58.410000000000004</v>
      </c>
      <c r="N65" s="5">
        <f>L65-Grade11!L65</f>
        <v>0</v>
      </c>
      <c r="O65" s="5">
        <f>Grade11!M65-M65</f>
        <v>2.9149999999999991</v>
      </c>
      <c r="Q65" s="22"/>
      <c r="R65" s="22"/>
      <c r="S65" s="22">
        <f t="shared" si="20"/>
        <v>2.8741899999999991</v>
      </c>
      <c r="T65" s="22">
        <f t="shared" si="21"/>
        <v>0.34920448441086083</v>
      </c>
    </row>
    <row r="66" spans="1:20" x14ac:dyDescent="0.2">
      <c r="A66" s="5">
        <v>75</v>
      </c>
      <c r="H66" s="21"/>
      <c r="M66" s="5">
        <f>scrimecost*Meta!O63</f>
        <v>58.410000000000004</v>
      </c>
      <c r="N66" s="5">
        <f>L66-Grade11!L66</f>
        <v>0</v>
      </c>
      <c r="O66" s="5">
        <f>Grade11!M66-M66</f>
        <v>2.9149999999999991</v>
      </c>
      <c r="Q66" s="22"/>
      <c r="R66" s="22"/>
      <c r="S66" s="22">
        <f t="shared" si="20"/>
        <v>2.8741899999999991</v>
      </c>
      <c r="T66" s="22">
        <f t="shared" si="21"/>
        <v>0.33652670821709313</v>
      </c>
    </row>
    <row r="67" spans="1:20" x14ac:dyDescent="0.2">
      <c r="A67" s="5">
        <v>76</v>
      </c>
      <c r="H67" s="21"/>
      <c r="M67" s="5">
        <f>scrimecost*Meta!O64</f>
        <v>58.410000000000004</v>
      </c>
      <c r="N67" s="5">
        <f>L67-Grade11!L67</f>
        <v>0</v>
      </c>
      <c r="O67" s="5">
        <f>Grade11!M67-M67</f>
        <v>2.9149999999999991</v>
      </c>
      <c r="Q67" s="22"/>
      <c r="R67" s="22"/>
      <c r="S67" s="22">
        <f t="shared" si="20"/>
        <v>2.8741899999999991</v>
      </c>
      <c r="T67" s="22">
        <f t="shared" si="21"/>
        <v>0.32430919532575814</v>
      </c>
    </row>
    <row r="68" spans="1:20" x14ac:dyDescent="0.2">
      <c r="A68" s="5">
        <v>77</v>
      </c>
      <c r="H68" s="21"/>
      <c r="M68" s="5">
        <f>scrimecost*Meta!O65</f>
        <v>58.410000000000004</v>
      </c>
      <c r="N68" s="5">
        <f>L68-Grade11!L68</f>
        <v>0</v>
      </c>
      <c r="O68" s="5">
        <f>Grade11!M68-M68</f>
        <v>2.9149999999999991</v>
      </c>
      <c r="Q68" s="22"/>
      <c r="R68" s="22"/>
      <c r="S68" s="22">
        <f t="shared" si="20"/>
        <v>2.8741899999999991</v>
      </c>
      <c r="T68" s="22">
        <f t="shared" si="21"/>
        <v>0.31253523599972793</v>
      </c>
    </row>
    <row r="69" spans="1:20" x14ac:dyDescent="0.2">
      <c r="A69" s="5">
        <v>78</v>
      </c>
      <c r="H69" s="21"/>
      <c r="M69" s="5">
        <f>scrimecost*Meta!O66</f>
        <v>58.410000000000004</v>
      </c>
      <c r="N69" s="5">
        <f>L69-Grade11!L69</f>
        <v>0</v>
      </c>
      <c r="O69" s="5">
        <f>Grade11!M69-M69</f>
        <v>2.9149999999999991</v>
      </c>
      <c r="Q69" s="22"/>
      <c r="R69" s="22"/>
      <c r="S69" s="22">
        <f t="shared" si="20"/>
        <v>2.8741899999999991</v>
      </c>
      <c r="T69" s="22">
        <f t="shared" si="21"/>
        <v>0.301188727144449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1.2503159618759696E-10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56457</v>
      </c>
      <c r="D2" s="7">
        <f>Meta!C7</f>
        <v>24807</v>
      </c>
      <c r="E2" s="1">
        <f>Meta!D7</f>
        <v>0.04</v>
      </c>
      <c r="F2" s="1">
        <f>Meta!F7</f>
        <v>0.71599999999999997</v>
      </c>
      <c r="G2" s="1">
        <f>Meta!I7</f>
        <v>1.8652741552202943</v>
      </c>
      <c r="H2" s="1">
        <f>Meta!E7</f>
        <v>0.90300000000000002</v>
      </c>
      <c r="I2" s="13"/>
      <c r="J2" s="1">
        <f>Meta!X6</f>
        <v>0.748</v>
      </c>
      <c r="K2" s="1">
        <f>Meta!D6</f>
        <v>4.1000000000000002E-2</v>
      </c>
      <c r="L2" s="29"/>
      <c r="N2" s="22">
        <f>Meta!T7</f>
        <v>76815</v>
      </c>
      <c r="O2" s="22">
        <f>Meta!U7</f>
        <v>32265</v>
      </c>
      <c r="P2" s="1">
        <f>Meta!V7</f>
        <v>0.03</v>
      </c>
      <c r="Q2" s="1">
        <f>Meta!X7</f>
        <v>0.755</v>
      </c>
      <c r="R2" s="22">
        <f>Meta!W7</f>
        <v>1044</v>
      </c>
      <c r="T2" s="12">
        <f>IRR(S5:S69)+1</f>
        <v>1.0234534599119325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2868.1795913739907</v>
      </c>
      <c r="D9" s="5">
        <f t="shared" ref="D9:D36" si="0">IF(A9&lt;startage,1,0)*(C9*(1-initialunempprob))+IF(A9=startage,1,0)*(C9*(1-unempprob))+IF(A9&gt;startage,1,0)*(C9*(1-unempprob)+unempprob*300*52)</f>
        <v>2750.5842281276568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210.41969345176574</v>
      </c>
      <c r="G9" s="5">
        <f t="shared" ref="G9:G56" si="3">D9-F9</f>
        <v>2540.164534675891</v>
      </c>
      <c r="H9" s="22">
        <f>0.1*Grade12!H9</f>
        <v>1267.0452243334892</v>
      </c>
      <c r="I9" s="5">
        <f t="shared" ref="I9:I36" si="4">G9+IF(A9&lt;startage,1,0)*(H9*(1-initialunempprob))+IF(A9&gt;=startage,1,0)*(H9*(1-unempprob))</f>
        <v>3755.260904811707</v>
      </c>
      <c r="J9" s="26">
        <f t="shared" ref="J9:J56" si="5">(F9-(IF(A9&gt;startage,1,0)*(unempprob*300*52)))/(IF(A9&lt;startage,1,0)*((C9+H9)*(1-initialunempprob))+IF(A9&gt;=startage,1,0)*((C9+H9)*(1-unempprob)))</f>
        <v>5.3060171700137965E-2</v>
      </c>
      <c r="L9" s="22">
        <f>0.1*Grade12!L9</f>
        <v>5378.3394524033984</v>
      </c>
      <c r="M9" s="5">
        <f>scrimecost*Meta!O6</f>
        <v>3441.0239999999999</v>
      </c>
      <c r="N9" s="5">
        <f>L9-Grade12!L9</f>
        <v>-48405.055071630581</v>
      </c>
      <c r="O9" s="5"/>
      <c r="P9" s="22"/>
      <c r="Q9" s="22">
        <f>0.05*feel*Grade12!G9</f>
        <v>298.5525868701568</v>
      </c>
      <c r="R9" s="22">
        <f>coltuition</f>
        <v>8279</v>
      </c>
      <c r="S9" s="22">
        <f t="shared" ref="S9:S40" si="6">IF(A9&lt;startage,1,0)*(N9-Q9-R9)+IF(A9&gt;=startage,1,0)*completionprob*(N9*spart+O9+P9)</f>
        <v>-56982.607658500739</v>
      </c>
      <c r="T9" s="22">
        <f t="shared" ref="T9:T40" si="7">S9/sreturn^(A9-startage+1)</f>
        <v>-56982.607658500739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30267.400554495038</v>
      </c>
      <c r="D10" s="5">
        <f t="shared" si="0"/>
        <v>29056.704532315234</v>
      </c>
      <c r="E10" s="5">
        <f t="shared" si="1"/>
        <v>19556.704532315234</v>
      </c>
      <c r="F10" s="5">
        <f t="shared" si="2"/>
        <v>6687.0140298009246</v>
      </c>
      <c r="G10" s="5">
        <f t="shared" si="3"/>
        <v>22369.69050251431</v>
      </c>
      <c r="H10" s="22">
        <f t="shared" ref="H10:H36" si="10">benefits*B10/expnorm</f>
        <v>13299.385471338514</v>
      </c>
      <c r="I10" s="5">
        <f t="shared" si="4"/>
        <v>35137.100554999284</v>
      </c>
      <c r="J10" s="26">
        <f t="shared" si="5"/>
        <v>0.15988417438563376</v>
      </c>
      <c r="L10" s="22">
        <f t="shared" ref="L10:L36" si="11">(sincome+sbenefits)*(1-sunemp)*B10/expnorm</f>
        <v>56724.959011456311</v>
      </c>
      <c r="M10" s="5">
        <f>scrimecost*Meta!O7</f>
        <v>3678.0120000000002</v>
      </c>
      <c r="N10" s="5">
        <f>L10-Grade12!L10</f>
        <v>1596.9796243214805</v>
      </c>
      <c r="O10" s="5">
        <f>Grade12!M10-M10</f>
        <v>63.41399999999976</v>
      </c>
      <c r="P10" s="22">
        <f t="shared" ref="P10:P56" si="12">(spart-initialspart)*(L10*J10+nptrans)</f>
        <v>109.36396267023936</v>
      </c>
      <c r="Q10" s="22"/>
      <c r="R10" s="22"/>
      <c r="S10" s="22">
        <f t="shared" si="6"/>
        <v>1244.78331386676</v>
      </c>
      <c r="T10" s="22">
        <f t="shared" si="7"/>
        <v>1216.2578589297775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31024.085568357412</v>
      </c>
      <c r="D11" s="5">
        <f t="shared" si="0"/>
        <v>30407.122145623114</v>
      </c>
      <c r="E11" s="5">
        <f t="shared" si="1"/>
        <v>20907.122145623114</v>
      </c>
      <c r="F11" s="5">
        <f t="shared" si="2"/>
        <v>7127.9253805459466</v>
      </c>
      <c r="G11" s="5">
        <f t="shared" si="3"/>
        <v>23279.196765077169</v>
      </c>
      <c r="H11" s="22">
        <f t="shared" si="10"/>
        <v>13631.870108121975</v>
      </c>
      <c r="I11" s="5">
        <f t="shared" si="4"/>
        <v>36365.792068874267</v>
      </c>
      <c r="J11" s="26">
        <f t="shared" si="5"/>
        <v>0.15171374498139847</v>
      </c>
      <c r="L11" s="22">
        <f t="shared" si="11"/>
        <v>58143.082986742716</v>
      </c>
      <c r="M11" s="5">
        <f>scrimecost*Meta!O8</f>
        <v>3522.4560000000001</v>
      </c>
      <c r="N11" s="5">
        <f>L11-Grade12!L11</f>
        <v>1636.9041149295153</v>
      </c>
      <c r="O11" s="5">
        <f>Grade12!M11-M11</f>
        <v>60.731999999999971</v>
      </c>
      <c r="P11" s="22">
        <f t="shared" si="12"/>
        <v>107.62573405278091</v>
      </c>
      <c r="Q11" s="22"/>
      <c r="R11" s="22"/>
      <c r="S11" s="22">
        <f t="shared" si="6"/>
        <v>1268.0109677645823</v>
      </c>
      <c r="T11" s="22">
        <f t="shared" si="7"/>
        <v>1210.5613752166635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31799.687707566347</v>
      </c>
      <c r="D12" s="5">
        <f t="shared" si="0"/>
        <v>31151.700199263691</v>
      </c>
      <c r="E12" s="5">
        <f t="shared" si="1"/>
        <v>21651.700199263691</v>
      </c>
      <c r="F12" s="5">
        <f t="shared" si="2"/>
        <v>7371.0301150595951</v>
      </c>
      <c r="G12" s="5">
        <f t="shared" si="3"/>
        <v>23780.670084204095</v>
      </c>
      <c r="H12" s="22">
        <f t="shared" si="10"/>
        <v>13972.666860825024</v>
      </c>
      <c r="I12" s="5">
        <f t="shared" si="4"/>
        <v>37194.430270596116</v>
      </c>
      <c r="J12" s="26">
        <f t="shared" si="5"/>
        <v>0.15354587798957409</v>
      </c>
      <c r="L12" s="22">
        <f t="shared" si="11"/>
        <v>59596.660061411283</v>
      </c>
      <c r="M12" s="5">
        <f>scrimecost*Meta!O9</f>
        <v>3198.8160000000003</v>
      </c>
      <c r="N12" s="5">
        <f>L12-Grade12!L12</f>
        <v>1677.8267178027527</v>
      </c>
      <c r="O12" s="5">
        <f>Grade12!M12-M12</f>
        <v>55.151999999999589</v>
      </c>
      <c r="P12" s="22">
        <f t="shared" si="12"/>
        <v>109.93375046062916</v>
      </c>
      <c r="Q12" s="22"/>
      <c r="R12" s="22"/>
      <c r="S12" s="22">
        <f t="shared" si="6"/>
        <v>1292.9559649287414</v>
      </c>
      <c r="T12" s="22">
        <f t="shared" si="7"/>
        <v>1206.0892275930471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32594.679900255505</v>
      </c>
      <c r="D13" s="5">
        <f t="shared" si="0"/>
        <v>31914.892704245285</v>
      </c>
      <c r="E13" s="5">
        <f t="shared" si="1"/>
        <v>22414.892704245285</v>
      </c>
      <c r="F13" s="5">
        <f t="shared" si="2"/>
        <v>7620.2124679360859</v>
      </c>
      <c r="G13" s="5">
        <f t="shared" si="3"/>
        <v>24294.680236309199</v>
      </c>
      <c r="H13" s="22">
        <f t="shared" si="10"/>
        <v>14321.983532345648</v>
      </c>
      <c r="I13" s="5">
        <f t="shared" si="4"/>
        <v>38043.784427361024</v>
      </c>
      <c r="J13" s="26">
        <f t="shared" si="5"/>
        <v>0.15533332482681858</v>
      </c>
      <c r="L13" s="22">
        <f t="shared" si="11"/>
        <v>61086.57656294656</v>
      </c>
      <c r="M13" s="5">
        <f>scrimecost*Meta!O10</f>
        <v>2931.5519999999997</v>
      </c>
      <c r="N13" s="5">
        <f>L13-Grade12!L13</f>
        <v>1719.7723857478268</v>
      </c>
      <c r="O13" s="5">
        <f>Grade12!M13-M13</f>
        <v>50.544000000000324</v>
      </c>
      <c r="P13" s="22">
        <f t="shared" si="12"/>
        <v>112.2994672786736</v>
      </c>
      <c r="Q13" s="22"/>
      <c r="R13" s="22"/>
      <c r="S13" s="22">
        <f t="shared" si="6"/>
        <v>1319.5282715220096</v>
      </c>
      <c r="T13" s="22">
        <f t="shared" si="7"/>
        <v>1202.6695227919577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33409.546897761888</v>
      </c>
      <c r="D14" s="5">
        <f t="shared" si="0"/>
        <v>32697.165021851411</v>
      </c>
      <c r="E14" s="5">
        <f t="shared" si="1"/>
        <v>23197.165021851411</v>
      </c>
      <c r="F14" s="5">
        <f t="shared" si="2"/>
        <v>7875.6243796344861</v>
      </c>
      <c r="G14" s="5">
        <f t="shared" si="3"/>
        <v>24821.540642216925</v>
      </c>
      <c r="H14" s="22">
        <f t="shared" si="10"/>
        <v>14680.033120654289</v>
      </c>
      <c r="I14" s="5">
        <f t="shared" si="4"/>
        <v>38914.372438045044</v>
      </c>
      <c r="J14" s="26">
        <f t="shared" si="5"/>
        <v>0.15707717539974</v>
      </c>
      <c r="L14" s="22">
        <f t="shared" si="11"/>
        <v>62613.740977020221</v>
      </c>
      <c r="M14" s="5">
        <f>scrimecost*Meta!O11</f>
        <v>2739.4560000000001</v>
      </c>
      <c r="N14" s="5">
        <f>L14-Grade12!L14</f>
        <v>1762.766695391525</v>
      </c>
      <c r="O14" s="5">
        <f>Grade12!M14-M14</f>
        <v>47.231999999999971</v>
      </c>
      <c r="P14" s="22">
        <f t="shared" si="12"/>
        <v>114.72432701716914</v>
      </c>
      <c r="Q14" s="22"/>
      <c r="R14" s="22"/>
      <c r="S14" s="22">
        <f t="shared" si="6"/>
        <v>1348.0391993801068</v>
      </c>
      <c r="T14" s="22">
        <f t="shared" si="7"/>
        <v>1200.4996244337519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34244.785570205931</v>
      </c>
      <c r="D15" s="5">
        <f t="shared" si="0"/>
        <v>33498.994147397694</v>
      </c>
      <c r="E15" s="5">
        <f t="shared" si="1"/>
        <v>23998.994147397694</v>
      </c>
      <c r="F15" s="5">
        <f t="shared" si="2"/>
        <v>8137.4215891253471</v>
      </c>
      <c r="G15" s="5">
        <f t="shared" si="3"/>
        <v>25361.572558272346</v>
      </c>
      <c r="H15" s="22">
        <f t="shared" si="10"/>
        <v>15047.033948670645</v>
      </c>
      <c r="I15" s="5">
        <f t="shared" si="4"/>
        <v>39806.725148996164</v>
      </c>
      <c r="J15" s="26">
        <f t="shared" si="5"/>
        <v>0.15877849303185848</v>
      </c>
      <c r="L15" s="22">
        <f t="shared" si="11"/>
        <v>64179.084501445723</v>
      </c>
      <c r="M15" s="5">
        <f>scrimecost*Meta!O12</f>
        <v>2617.308</v>
      </c>
      <c r="N15" s="5">
        <f>L15-Grade12!L15</f>
        <v>1806.8358627763082</v>
      </c>
      <c r="O15" s="5">
        <f>Grade12!M15-M15</f>
        <v>45.126000000000204</v>
      </c>
      <c r="P15" s="22">
        <f t="shared" si="12"/>
        <v>117.20980824912709</v>
      </c>
      <c r="Q15" s="22"/>
      <c r="R15" s="22"/>
      <c r="S15" s="22">
        <f t="shared" si="6"/>
        <v>1378.4266868346517</v>
      </c>
      <c r="T15" s="22">
        <f t="shared" si="7"/>
        <v>1199.4304814098004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35100.905209461074</v>
      </c>
      <c r="D16" s="5">
        <f t="shared" si="0"/>
        <v>34320.869001082632</v>
      </c>
      <c r="E16" s="5">
        <f t="shared" si="1"/>
        <v>24820.869001082632</v>
      </c>
      <c r="F16" s="5">
        <f t="shared" si="2"/>
        <v>8405.7637288534788</v>
      </c>
      <c r="G16" s="5">
        <f t="shared" si="3"/>
        <v>25915.105272229153</v>
      </c>
      <c r="H16" s="22">
        <f t="shared" si="10"/>
        <v>15423.20979738741</v>
      </c>
      <c r="I16" s="5">
        <f t="shared" si="4"/>
        <v>40721.386677721064</v>
      </c>
      <c r="J16" s="26">
        <f t="shared" si="5"/>
        <v>0.16043831511197404</v>
      </c>
      <c r="L16" s="22">
        <f t="shared" si="11"/>
        <v>65783.561613981859</v>
      </c>
      <c r="M16" s="5">
        <f>scrimecost*Meta!O13</f>
        <v>2197.62</v>
      </c>
      <c r="N16" s="5">
        <f>L16-Grade12!L16</f>
        <v>1852.0067593457134</v>
      </c>
      <c r="O16" s="5">
        <f>Grade12!M16-M16</f>
        <v>37.889999999999873</v>
      </c>
      <c r="P16" s="22">
        <f t="shared" si="12"/>
        <v>119.75742651188398</v>
      </c>
      <c r="Q16" s="22"/>
      <c r="R16" s="22"/>
      <c r="S16" s="22">
        <f t="shared" si="6"/>
        <v>1404.9890144255614</v>
      </c>
      <c r="T16" s="22">
        <f t="shared" si="7"/>
        <v>1194.5277378223896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35978.427839697608</v>
      </c>
      <c r="D17" s="5">
        <f t="shared" si="0"/>
        <v>35163.290726109699</v>
      </c>
      <c r="E17" s="5">
        <f t="shared" si="1"/>
        <v>25663.290726109699</v>
      </c>
      <c r="F17" s="5">
        <f t="shared" si="2"/>
        <v>8680.8144220748163</v>
      </c>
      <c r="G17" s="5">
        <f t="shared" si="3"/>
        <v>26482.476304034884</v>
      </c>
      <c r="H17" s="22">
        <f t="shared" si="10"/>
        <v>15808.790042322096</v>
      </c>
      <c r="I17" s="5">
        <f t="shared" si="4"/>
        <v>41658.9147446641</v>
      </c>
      <c r="J17" s="26">
        <f t="shared" si="5"/>
        <v>0.16205765372672098</v>
      </c>
      <c r="L17" s="22">
        <f t="shared" si="11"/>
        <v>67428.150654331403</v>
      </c>
      <c r="M17" s="5">
        <f>scrimecost*Meta!O14</f>
        <v>2197.62</v>
      </c>
      <c r="N17" s="5">
        <f>L17-Grade12!L17</f>
        <v>1898.3069283293589</v>
      </c>
      <c r="O17" s="5">
        <f>Grade12!M17-M17</f>
        <v>37.889999999999873</v>
      </c>
      <c r="P17" s="22">
        <f t="shared" si="12"/>
        <v>122.3687352312098</v>
      </c>
      <c r="Q17" s="22"/>
      <c r="R17" s="22"/>
      <c r="S17" s="22">
        <f t="shared" si="6"/>
        <v>1438.9128609062475</v>
      </c>
      <c r="T17" s="22">
        <f t="shared" si="7"/>
        <v>1195.3351928232023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36877.888535690043</v>
      </c>
      <c r="D18" s="5">
        <f t="shared" si="0"/>
        <v>36026.772994262443</v>
      </c>
      <c r="E18" s="5">
        <f t="shared" si="1"/>
        <v>26526.772994262443</v>
      </c>
      <c r="F18" s="5">
        <f t="shared" si="2"/>
        <v>8962.7413826266875</v>
      </c>
      <c r="G18" s="5">
        <f t="shared" si="3"/>
        <v>27064.031611635757</v>
      </c>
      <c r="H18" s="22">
        <f t="shared" si="10"/>
        <v>16204.009793380146</v>
      </c>
      <c r="I18" s="5">
        <f t="shared" si="4"/>
        <v>42619.881013280698</v>
      </c>
      <c r="J18" s="26">
        <f t="shared" si="5"/>
        <v>0.16363749627769361</v>
      </c>
      <c r="L18" s="22">
        <f t="shared" si="11"/>
        <v>69113.854420689677</v>
      </c>
      <c r="M18" s="5">
        <f>scrimecost*Meta!O15</f>
        <v>2197.62</v>
      </c>
      <c r="N18" s="5">
        <f>L18-Grade12!L18</f>
        <v>1945.7646015375794</v>
      </c>
      <c r="O18" s="5">
        <f>Grade12!M18-M18</f>
        <v>37.889999999999873</v>
      </c>
      <c r="P18" s="22">
        <f t="shared" si="12"/>
        <v>125.04532666851877</v>
      </c>
      <c r="Q18" s="22"/>
      <c r="R18" s="22"/>
      <c r="S18" s="22">
        <f t="shared" si="6"/>
        <v>1473.6848035489402</v>
      </c>
      <c r="T18" s="22">
        <f t="shared" si="7"/>
        <v>1196.1667288645037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37799.835749082289</v>
      </c>
      <c r="D19" s="5">
        <f t="shared" si="0"/>
        <v>36911.842319118994</v>
      </c>
      <c r="E19" s="5">
        <f t="shared" si="1"/>
        <v>27411.842319118994</v>
      </c>
      <c r="F19" s="5">
        <f t="shared" si="2"/>
        <v>9251.7165171923516</v>
      </c>
      <c r="G19" s="5">
        <f t="shared" si="3"/>
        <v>27660.125801926642</v>
      </c>
      <c r="H19" s="22">
        <f t="shared" si="10"/>
        <v>16609.110038214647</v>
      </c>
      <c r="I19" s="5">
        <f t="shared" si="4"/>
        <v>43604.871438612703</v>
      </c>
      <c r="J19" s="26">
        <f t="shared" si="5"/>
        <v>0.16517880608352048</v>
      </c>
      <c r="L19" s="22">
        <f t="shared" si="11"/>
        <v>70841.700781206921</v>
      </c>
      <c r="M19" s="5">
        <f>scrimecost*Meta!O16</f>
        <v>2197.62</v>
      </c>
      <c r="N19" s="5">
        <f>L19-Grade12!L19</f>
        <v>1994.4087165760284</v>
      </c>
      <c r="O19" s="5">
        <f>Grade12!M19-M19</f>
        <v>37.889999999999873</v>
      </c>
      <c r="P19" s="22">
        <f t="shared" si="12"/>
        <v>127.78883289176041</v>
      </c>
      <c r="Q19" s="22"/>
      <c r="R19" s="22"/>
      <c r="S19" s="22">
        <f t="shared" si="6"/>
        <v>1509.3260447577156</v>
      </c>
      <c r="T19" s="22">
        <f t="shared" si="7"/>
        <v>1197.0218584548716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38744.831642809346</v>
      </c>
      <c r="D20" s="5">
        <f t="shared" si="0"/>
        <v>37819.038377096971</v>
      </c>
      <c r="E20" s="5">
        <f t="shared" si="1"/>
        <v>28319.038377096971</v>
      </c>
      <c r="F20" s="5">
        <f t="shared" si="2"/>
        <v>9547.91603012216</v>
      </c>
      <c r="G20" s="5">
        <f t="shared" si="3"/>
        <v>28271.122346974811</v>
      </c>
      <c r="H20" s="22">
        <f t="shared" si="10"/>
        <v>17024.337789170015</v>
      </c>
      <c r="I20" s="5">
        <f t="shared" si="4"/>
        <v>44614.486624578029</v>
      </c>
      <c r="J20" s="26">
        <f t="shared" si="5"/>
        <v>0.16668252296725408</v>
      </c>
      <c r="L20" s="22">
        <f t="shared" si="11"/>
        <v>72612.7433007371</v>
      </c>
      <c r="M20" s="5">
        <f>scrimecost*Meta!O17</f>
        <v>2197.62</v>
      </c>
      <c r="N20" s="5">
        <f>L20-Grade12!L20</f>
        <v>2044.2689344904356</v>
      </c>
      <c r="O20" s="5">
        <f>Grade12!M20-M20</f>
        <v>37.889999999999873</v>
      </c>
      <c r="P20" s="22">
        <f t="shared" si="12"/>
        <v>130.60092677058319</v>
      </c>
      <c r="Q20" s="22"/>
      <c r="R20" s="22"/>
      <c r="S20" s="22">
        <f t="shared" si="6"/>
        <v>1545.8583169967085</v>
      </c>
      <c r="T20" s="22">
        <f t="shared" si="7"/>
        <v>1197.9001053714424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39713.452433879575</v>
      </c>
      <c r="D21" s="5">
        <f t="shared" si="0"/>
        <v>38748.914336524387</v>
      </c>
      <c r="E21" s="5">
        <f t="shared" si="1"/>
        <v>29248.914336524387</v>
      </c>
      <c r="F21" s="5">
        <f t="shared" si="2"/>
        <v>9851.520530875212</v>
      </c>
      <c r="G21" s="5">
        <f t="shared" si="3"/>
        <v>28897.393805649175</v>
      </c>
      <c r="H21" s="22">
        <f t="shared" si="10"/>
        <v>17449.946233899263</v>
      </c>
      <c r="I21" s="5">
        <f t="shared" si="4"/>
        <v>45649.342190192467</v>
      </c>
      <c r="J21" s="26">
        <f t="shared" si="5"/>
        <v>0.16814956382943319</v>
      </c>
      <c r="L21" s="22">
        <f t="shared" si="11"/>
        <v>74428.061883255519</v>
      </c>
      <c r="M21" s="5">
        <f>scrimecost*Meta!O18</f>
        <v>1771.6680000000001</v>
      </c>
      <c r="N21" s="5">
        <f>L21-Grade12!L21</f>
        <v>2095.3756578526954</v>
      </c>
      <c r="O21" s="5">
        <f>Grade12!M21-M21</f>
        <v>30.546000000000049</v>
      </c>
      <c r="P21" s="22">
        <f t="shared" si="12"/>
        <v>133.48332299637647</v>
      </c>
      <c r="Q21" s="22"/>
      <c r="R21" s="22"/>
      <c r="S21" s="22">
        <f t="shared" si="6"/>
        <v>1576.672264041671</v>
      </c>
      <c r="T21" s="22">
        <f t="shared" si="7"/>
        <v>1193.7798539314554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40706.288744726568</v>
      </c>
      <c r="D22" s="5">
        <f t="shared" si="0"/>
        <v>39702.037194937504</v>
      </c>
      <c r="E22" s="5">
        <f t="shared" si="1"/>
        <v>30202.037194937504</v>
      </c>
      <c r="F22" s="5">
        <f t="shared" si="2"/>
        <v>10162.715144147096</v>
      </c>
      <c r="G22" s="5">
        <f t="shared" si="3"/>
        <v>29539.322050790408</v>
      </c>
      <c r="H22" s="22">
        <f t="shared" si="10"/>
        <v>17886.194889746745</v>
      </c>
      <c r="I22" s="5">
        <f t="shared" si="4"/>
        <v>46710.06914494728</v>
      </c>
      <c r="J22" s="26">
        <f t="shared" si="5"/>
        <v>0.16958082320716894</v>
      </c>
      <c r="L22" s="22">
        <f t="shared" si="11"/>
        <v>76288.763430336898</v>
      </c>
      <c r="M22" s="5">
        <f>scrimecost*Meta!O19</f>
        <v>1771.6680000000001</v>
      </c>
      <c r="N22" s="5">
        <f>L22-Grade12!L22</f>
        <v>2147.7600492990168</v>
      </c>
      <c r="O22" s="5">
        <f>Grade12!M22-M22</f>
        <v>30.546000000000049</v>
      </c>
      <c r="P22" s="22">
        <f t="shared" si="12"/>
        <v>136.43777912781462</v>
      </c>
      <c r="Q22" s="22"/>
      <c r="R22" s="22"/>
      <c r="S22" s="22">
        <f t="shared" si="6"/>
        <v>1615.0539825627609</v>
      </c>
      <c r="T22" s="22">
        <f t="shared" si="7"/>
        <v>1194.8180153080127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41723.945963344733</v>
      </c>
      <c r="D23" s="5">
        <f t="shared" si="0"/>
        <v>40678.988124810945</v>
      </c>
      <c r="E23" s="5">
        <f t="shared" si="1"/>
        <v>31178.988124810945</v>
      </c>
      <c r="F23" s="5">
        <f t="shared" si="2"/>
        <v>10481.689622750773</v>
      </c>
      <c r="G23" s="5">
        <f t="shared" si="3"/>
        <v>30197.29850206017</v>
      </c>
      <c r="H23" s="22">
        <f t="shared" si="10"/>
        <v>18333.349761990412</v>
      </c>
      <c r="I23" s="5">
        <f t="shared" si="4"/>
        <v>47797.31427357097</v>
      </c>
      <c r="J23" s="26">
        <f t="shared" si="5"/>
        <v>0.17097717381959404</v>
      </c>
      <c r="L23" s="22">
        <f t="shared" si="11"/>
        <v>78195.982516095319</v>
      </c>
      <c r="M23" s="5">
        <f>scrimecost*Meta!O20</f>
        <v>1771.6680000000001</v>
      </c>
      <c r="N23" s="5">
        <f>L23-Grade12!L23</f>
        <v>2201.4540505314944</v>
      </c>
      <c r="O23" s="5">
        <f>Grade12!M23-M23</f>
        <v>30.546000000000049</v>
      </c>
      <c r="P23" s="22">
        <f t="shared" si="12"/>
        <v>139.46609666253869</v>
      </c>
      <c r="Q23" s="22"/>
      <c r="R23" s="22"/>
      <c r="S23" s="22">
        <f t="shared" si="6"/>
        <v>1654.395244046877</v>
      </c>
      <c r="T23" s="22">
        <f t="shared" si="7"/>
        <v>1195.8752935799791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42767.044612428348</v>
      </c>
      <c r="D24" s="5">
        <f t="shared" si="0"/>
        <v>41680.362827931211</v>
      </c>
      <c r="E24" s="5">
        <f t="shared" si="1"/>
        <v>32180.362827931211</v>
      </c>
      <c r="F24" s="5">
        <f t="shared" si="2"/>
        <v>10808.638463319541</v>
      </c>
      <c r="G24" s="5">
        <f t="shared" si="3"/>
        <v>30871.724364611669</v>
      </c>
      <c r="H24" s="22">
        <f t="shared" si="10"/>
        <v>18791.683506040172</v>
      </c>
      <c r="I24" s="5">
        <f t="shared" si="4"/>
        <v>48911.740530410229</v>
      </c>
      <c r="J24" s="26">
        <f t="shared" si="5"/>
        <v>0.17233946710000875</v>
      </c>
      <c r="L24" s="22">
        <f t="shared" si="11"/>
        <v>80150.882078997689</v>
      </c>
      <c r="M24" s="5">
        <f>scrimecost*Meta!O21</f>
        <v>1771.6680000000001</v>
      </c>
      <c r="N24" s="5">
        <f>L24-Grade12!L24</f>
        <v>2256.4904017947556</v>
      </c>
      <c r="O24" s="5">
        <f>Grade12!M24-M24</f>
        <v>30.546000000000049</v>
      </c>
      <c r="P24" s="22">
        <f t="shared" si="12"/>
        <v>142.57012213563084</v>
      </c>
      <c r="Q24" s="22"/>
      <c r="R24" s="22"/>
      <c r="S24" s="22">
        <f t="shared" si="6"/>
        <v>1694.7200370680762</v>
      </c>
      <c r="T24" s="22">
        <f t="shared" si="7"/>
        <v>1196.9513155019149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43836.220727739063</v>
      </c>
      <c r="D25" s="5">
        <f t="shared" si="0"/>
        <v>42706.7718986295</v>
      </c>
      <c r="E25" s="5">
        <f t="shared" si="1"/>
        <v>33206.7718986295</v>
      </c>
      <c r="F25" s="5">
        <f t="shared" si="2"/>
        <v>11143.761024902531</v>
      </c>
      <c r="G25" s="5">
        <f t="shared" si="3"/>
        <v>31563.010873726969</v>
      </c>
      <c r="H25" s="22">
        <f t="shared" si="10"/>
        <v>19261.475593691179</v>
      </c>
      <c r="I25" s="5">
        <f t="shared" si="4"/>
        <v>50054.0274436705</v>
      </c>
      <c r="J25" s="26">
        <f t="shared" si="5"/>
        <v>0.17366853371504754</v>
      </c>
      <c r="L25" s="22">
        <f t="shared" si="11"/>
        <v>82154.654130972645</v>
      </c>
      <c r="M25" s="5">
        <f>scrimecost*Meta!O22</f>
        <v>1771.6680000000001</v>
      </c>
      <c r="N25" s="5">
        <f>L25-Grade12!L25</f>
        <v>2312.902661839631</v>
      </c>
      <c r="O25" s="5">
        <f>Grade12!M25-M25</f>
        <v>30.546000000000049</v>
      </c>
      <c r="P25" s="22">
        <f t="shared" si="12"/>
        <v>145.75174824555037</v>
      </c>
      <c r="Q25" s="22"/>
      <c r="R25" s="22"/>
      <c r="S25" s="22">
        <f t="shared" si="6"/>
        <v>1736.0529499148281</v>
      </c>
      <c r="T25" s="22">
        <f t="shared" si="7"/>
        <v>1198.0457164796917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44932.126245932537</v>
      </c>
      <c r="D26" s="5">
        <f t="shared" si="0"/>
        <v>43758.841196095236</v>
      </c>
      <c r="E26" s="5">
        <f t="shared" si="1"/>
        <v>34258.841196095236</v>
      </c>
      <c r="F26" s="5">
        <f t="shared" si="2"/>
        <v>11487.261650525095</v>
      </c>
      <c r="G26" s="5">
        <f t="shared" si="3"/>
        <v>32271.579545570141</v>
      </c>
      <c r="H26" s="22">
        <f t="shared" si="10"/>
        <v>19743.012483533457</v>
      </c>
      <c r="I26" s="5">
        <f t="shared" si="4"/>
        <v>51224.871529762255</v>
      </c>
      <c r="J26" s="26">
        <f t="shared" si="5"/>
        <v>0.17496518407118289</v>
      </c>
      <c r="L26" s="22">
        <f t="shared" si="11"/>
        <v>84208.520484246954</v>
      </c>
      <c r="M26" s="5">
        <f>scrimecost*Meta!O23</f>
        <v>1374.9479999999999</v>
      </c>
      <c r="N26" s="5">
        <f>L26-Grade12!L26</f>
        <v>2370.7252283856506</v>
      </c>
      <c r="O26" s="5">
        <f>Grade12!M26-M26</f>
        <v>23.706000000000131</v>
      </c>
      <c r="P26" s="22">
        <f t="shared" si="12"/>
        <v>149.01291500821785</v>
      </c>
      <c r="Q26" s="22"/>
      <c r="R26" s="22"/>
      <c r="S26" s="22">
        <f t="shared" si="6"/>
        <v>1772.2426655827639</v>
      </c>
      <c r="T26" s="22">
        <f t="shared" si="7"/>
        <v>1194.9934168373763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46055.429402080837</v>
      </c>
      <c r="D27" s="5">
        <f t="shared" si="0"/>
        <v>44837.212225997602</v>
      </c>
      <c r="E27" s="5">
        <f t="shared" si="1"/>
        <v>35337.212225997602</v>
      </c>
      <c r="F27" s="5">
        <f t="shared" si="2"/>
        <v>11923.071014387977</v>
      </c>
      <c r="G27" s="5">
        <f t="shared" si="3"/>
        <v>32914.141211609625</v>
      </c>
      <c r="H27" s="22">
        <f t="shared" si="10"/>
        <v>20236.587795621788</v>
      </c>
      <c r="I27" s="5">
        <f t="shared" si="4"/>
        <v>52341.265495406537</v>
      </c>
      <c r="J27" s="26">
        <f t="shared" si="5"/>
        <v>0.17754574589103564</v>
      </c>
      <c r="L27" s="22">
        <f t="shared" si="11"/>
        <v>86313.733496353118</v>
      </c>
      <c r="M27" s="5">
        <f>scrimecost*Meta!O24</f>
        <v>1374.9479999999999</v>
      </c>
      <c r="N27" s="5">
        <f>L27-Grade12!L27</f>
        <v>2429.9933590952714</v>
      </c>
      <c r="O27" s="5">
        <f>Grade12!M27-M27</f>
        <v>23.706000000000131</v>
      </c>
      <c r="P27" s="22">
        <f t="shared" si="12"/>
        <v>153.15045335975071</v>
      </c>
      <c r="Q27" s="22"/>
      <c r="R27" s="22"/>
      <c r="S27" s="22">
        <f t="shared" si="6"/>
        <v>1816.3857998474427</v>
      </c>
      <c r="T27" s="22">
        <f t="shared" si="7"/>
        <v>1196.6918259323204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47206.815137132864</v>
      </c>
      <c r="D28" s="5">
        <f t="shared" si="0"/>
        <v>45942.542531647545</v>
      </c>
      <c r="E28" s="5">
        <f t="shared" si="1"/>
        <v>36442.542531647545</v>
      </c>
      <c r="F28" s="5">
        <f t="shared" si="2"/>
        <v>12394.494389747677</v>
      </c>
      <c r="G28" s="5">
        <f t="shared" si="3"/>
        <v>33548.048141899868</v>
      </c>
      <c r="H28" s="22">
        <f t="shared" si="10"/>
        <v>20742.502490512332</v>
      </c>
      <c r="I28" s="5">
        <f t="shared" si="4"/>
        <v>53460.850532791708</v>
      </c>
      <c r="J28" s="26">
        <f t="shared" si="5"/>
        <v>0.18044230735584016</v>
      </c>
      <c r="L28" s="22">
        <f t="shared" si="11"/>
        <v>88471.576833761952</v>
      </c>
      <c r="M28" s="5">
        <f>scrimecost*Meta!O25</f>
        <v>1374.9479999999999</v>
      </c>
      <c r="N28" s="5">
        <f>L28-Grade12!L28</f>
        <v>2490.7431930726598</v>
      </c>
      <c r="O28" s="5">
        <f>Grade12!M28-M28</f>
        <v>23.706000000000131</v>
      </c>
      <c r="P28" s="22">
        <f t="shared" si="12"/>
        <v>157.62610821505464</v>
      </c>
      <c r="Q28" s="22"/>
      <c r="R28" s="22"/>
      <c r="S28" s="22">
        <f t="shared" si="6"/>
        <v>1861.8444267433763</v>
      </c>
      <c r="T28" s="22">
        <f t="shared" si="7"/>
        <v>1198.5316777326505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48386.98551556118</v>
      </c>
      <c r="D29" s="5">
        <f t="shared" si="0"/>
        <v>47075.506094938733</v>
      </c>
      <c r="E29" s="5">
        <f t="shared" si="1"/>
        <v>37575.506094938733</v>
      </c>
      <c r="F29" s="5">
        <f t="shared" si="2"/>
        <v>12877.70334949137</v>
      </c>
      <c r="G29" s="5">
        <f t="shared" si="3"/>
        <v>34197.802745447363</v>
      </c>
      <c r="H29" s="22">
        <f t="shared" si="10"/>
        <v>21261.065052775142</v>
      </c>
      <c r="I29" s="5">
        <f t="shared" si="4"/>
        <v>54608.425196111501</v>
      </c>
      <c r="J29" s="26">
        <f t="shared" si="5"/>
        <v>0.18326822098003975</v>
      </c>
      <c r="L29" s="22">
        <f t="shared" si="11"/>
        <v>90683.366254605993</v>
      </c>
      <c r="M29" s="5">
        <f>scrimecost*Meta!O26</f>
        <v>1374.9479999999999</v>
      </c>
      <c r="N29" s="5">
        <f>L29-Grade12!L29</f>
        <v>2553.011772899481</v>
      </c>
      <c r="O29" s="5">
        <f>Grade12!M29-M29</f>
        <v>23.706000000000131</v>
      </c>
      <c r="P29" s="22">
        <f t="shared" si="12"/>
        <v>162.21365444174123</v>
      </c>
      <c r="Q29" s="22"/>
      <c r="R29" s="22"/>
      <c r="S29" s="22">
        <f t="shared" si="6"/>
        <v>1908.4395193117073</v>
      </c>
      <c r="T29" s="22">
        <f t="shared" si="7"/>
        <v>1200.3735871611748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49596.660153450204</v>
      </c>
      <c r="D30" s="5">
        <f t="shared" si="0"/>
        <v>48236.793747312193</v>
      </c>
      <c r="E30" s="5">
        <f t="shared" si="1"/>
        <v>38736.793747312193</v>
      </c>
      <c r="F30" s="5">
        <f t="shared" si="2"/>
        <v>13372.992533228651</v>
      </c>
      <c r="G30" s="5">
        <f t="shared" si="3"/>
        <v>34863.801214083542</v>
      </c>
      <c r="H30" s="22">
        <f t="shared" si="10"/>
        <v>21792.591679094519</v>
      </c>
      <c r="I30" s="5">
        <f t="shared" si="4"/>
        <v>55784.689226014278</v>
      </c>
      <c r="J30" s="26">
        <f t="shared" si="5"/>
        <v>0.18602520988169782</v>
      </c>
      <c r="L30" s="22">
        <f t="shared" si="11"/>
        <v>92950.450410971142</v>
      </c>
      <c r="M30" s="5">
        <f>scrimecost*Meta!O27</f>
        <v>1374.9479999999999</v>
      </c>
      <c r="N30" s="5">
        <f>L30-Grade12!L30</f>
        <v>2616.8370672219753</v>
      </c>
      <c r="O30" s="5">
        <f>Grade12!M30-M30</f>
        <v>23.706000000000131</v>
      </c>
      <c r="P30" s="22">
        <f t="shared" si="12"/>
        <v>166.91588932409491</v>
      </c>
      <c r="Q30" s="22"/>
      <c r="R30" s="22"/>
      <c r="S30" s="22">
        <f t="shared" si="6"/>
        <v>1956.1994891942477</v>
      </c>
      <c r="T30" s="22">
        <f t="shared" si="7"/>
        <v>1202.2175738856145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50836.57665728646</v>
      </c>
      <c r="D31" s="5">
        <f t="shared" si="0"/>
        <v>49427.113590995003</v>
      </c>
      <c r="E31" s="5">
        <f t="shared" si="1"/>
        <v>39927.113590995003</v>
      </c>
      <c r="F31" s="5">
        <f t="shared" si="2"/>
        <v>13880.663946559369</v>
      </c>
      <c r="G31" s="5">
        <f t="shared" si="3"/>
        <v>35546.449644435634</v>
      </c>
      <c r="H31" s="22">
        <f t="shared" si="10"/>
        <v>22337.406471071878</v>
      </c>
      <c r="I31" s="5">
        <f t="shared" si="4"/>
        <v>56990.35985666464</v>
      </c>
      <c r="J31" s="26">
        <f t="shared" si="5"/>
        <v>0.18871495515160816</v>
      </c>
      <c r="L31" s="22">
        <f t="shared" si="11"/>
        <v>95274.211671245401</v>
      </c>
      <c r="M31" s="5">
        <f>scrimecost*Meta!O28</f>
        <v>1202.6879999999999</v>
      </c>
      <c r="N31" s="5">
        <f>L31-Grade12!L31</f>
        <v>2682.2579939025018</v>
      </c>
      <c r="O31" s="5">
        <f>Grade12!M31-M31</f>
        <v>20.736000000000104</v>
      </c>
      <c r="P31" s="22">
        <f t="shared" si="12"/>
        <v>171.73568007850744</v>
      </c>
      <c r="Q31" s="22"/>
      <c r="R31" s="22"/>
      <c r="S31" s="22">
        <f t="shared" si="6"/>
        <v>2002.4715483238315</v>
      </c>
      <c r="T31" s="22">
        <f t="shared" si="7"/>
        <v>1202.4532117243537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52107.491073718615</v>
      </c>
      <c r="D32" s="5">
        <f t="shared" si="0"/>
        <v>50647.191430769868</v>
      </c>
      <c r="E32" s="5">
        <f t="shared" si="1"/>
        <v>41147.191430769868</v>
      </c>
      <c r="F32" s="5">
        <f t="shared" si="2"/>
        <v>14401.02714522335</v>
      </c>
      <c r="G32" s="5">
        <f t="shared" si="3"/>
        <v>36246.164285546518</v>
      </c>
      <c r="H32" s="22">
        <f t="shared" si="10"/>
        <v>22895.841632848675</v>
      </c>
      <c r="I32" s="5">
        <f t="shared" si="4"/>
        <v>58226.17225308124</v>
      </c>
      <c r="J32" s="26">
        <f t="shared" si="5"/>
        <v>0.19133909687834991</v>
      </c>
      <c r="L32" s="22">
        <f t="shared" si="11"/>
        <v>97656.066963026533</v>
      </c>
      <c r="M32" s="5">
        <f>scrimecost*Meta!O29</f>
        <v>1202.6879999999999</v>
      </c>
      <c r="N32" s="5">
        <f>L32-Grade12!L32</f>
        <v>2749.3144437500596</v>
      </c>
      <c r="O32" s="5">
        <f>Grade12!M32-M32</f>
        <v>20.736000000000104</v>
      </c>
      <c r="P32" s="22">
        <f t="shared" si="12"/>
        <v>176.67596560178029</v>
      </c>
      <c r="Q32" s="22"/>
      <c r="R32" s="22"/>
      <c r="S32" s="22">
        <f t="shared" si="6"/>
        <v>2052.6493666816673</v>
      </c>
      <c r="T32" s="22">
        <f t="shared" si="7"/>
        <v>1204.3383156227501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53410.178350561582</v>
      </c>
      <c r="D33" s="5">
        <f t="shared" si="0"/>
        <v>51897.77121653912</v>
      </c>
      <c r="E33" s="5">
        <f t="shared" si="1"/>
        <v>42397.77121653912</v>
      </c>
      <c r="F33" s="5">
        <f t="shared" si="2"/>
        <v>14934.399423853936</v>
      </c>
      <c r="G33" s="5">
        <f t="shared" si="3"/>
        <v>36963.371792685182</v>
      </c>
      <c r="H33" s="22">
        <f t="shared" si="10"/>
        <v>23468.23767366989</v>
      </c>
      <c r="I33" s="5">
        <f t="shared" si="4"/>
        <v>59492.879959408274</v>
      </c>
      <c r="J33" s="26">
        <f t="shared" si="5"/>
        <v>0.19389923514834193</v>
      </c>
      <c r="L33" s="22">
        <f t="shared" si="11"/>
        <v>100097.46863710221</v>
      </c>
      <c r="M33" s="5">
        <f>scrimecost*Meta!O30</f>
        <v>1202.6879999999999</v>
      </c>
      <c r="N33" s="5">
        <f>L33-Grade12!L33</f>
        <v>2818.0473048438289</v>
      </c>
      <c r="O33" s="5">
        <f>Grade12!M33-M33</f>
        <v>20.736000000000104</v>
      </c>
      <c r="P33" s="22">
        <f t="shared" si="12"/>
        <v>181.739758263135</v>
      </c>
      <c r="Q33" s="22"/>
      <c r="R33" s="22"/>
      <c r="S33" s="22">
        <f t="shared" si="6"/>
        <v>2104.0816304984642</v>
      </c>
      <c r="T33" s="22">
        <f t="shared" si="7"/>
        <v>1206.2247080400102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54745.432809325619</v>
      </c>
      <c r="D34" s="5">
        <f t="shared" si="0"/>
        <v>53179.615496952589</v>
      </c>
      <c r="E34" s="5">
        <f t="shared" si="1"/>
        <v>43679.615496952589</v>
      </c>
      <c r="F34" s="5">
        <f t="shared" si="2"/>
        <v>15481.106009450279</v>
      </c>
      <c r="G34" s="5">
        <f t="shared" si="3"/>
        <v>37698.509487502306</v>
      </c>
      <c r="H34" s="22">
        <f t="shared" si="10"/>
        <v>24054.943615511638</v>
      </c>
      <c r="I34" s="5">
        <f t="shared" si="4"/>
        <v>60791.255358393479</v>
      </c>
      <c r="J34" s="26">
        <f t="shared" si="5"/>
        <v>0.19639693102150477</v>
      </c>
      <c r="L34" s="22">
        <f t="shared" si="11"/>
        <v>102599.90535302975</v>
      </c>
      <c r="M34" s="5">
        <f>scrimecost*Meta!O31</f>
        <v>1202.6879999999999</v>
      </c>
      <c r="N34" s="5">
        <f>L34-Grade12!L34</f>
        <v>2888.4984874649235</v>
      </c>
      <c r="O34" s="5">
        <f>Grade12!M34-M34</f>
        <v>20.736000000000104</v>
      </c>
      <c r="P34" s="22">
        <f t="shared" si="12"/>
        <v>186.93014574102349</v>
      </c>
      <c r="Q34" s="22"/>
      <c r="R34" s="22"/>
      <c r="S34" s="22">
        <f t="shared" si="6"/>
        <v>2156.799700910668</v>
      </c>
      <c r="T34" s="22">
        <f t="shared" si="7"/>
        <v>1208.1124266735537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56114.068629558751</v>
      </c>
      <c r="D35" s="5">
        <f t="shared" si="0"/>
        <v>54493.505884376398</v>
      </c>
      <c r="E35" s="5">
        <f t="shared" si="1"/>
        <v>44993.505884376398</v>
      </c>
      <c r="F35" s="5">
        <f t="shared" si="2"/>
        <v>16041.480259686534</v>
      </c>
      <c r="G35" s="5">
        <f t="shared" si="3"/>
        <v>38452.025624689864</v>
      </c>
      <c r="H35" s="22">
        <f t="shared" si="10"/>
        <v>24656.317205899424</v>
      </c>
      <c r="I35" s="5">
        <f t="shared" si="4"/>
        <v>62122.090142353307</v>
      </c>
      <c r="J35" s="26">
        <f t="shared" si="5"/>
        <v>0.19883370748312715</v>
      </c>
      <c r="L35" s="22">
        <f t="shared" si="11"/>
        <v>105164.90298685548</v>
      </c>
      <c r="M35" s="5">
        <f>scrimecost*Meta!O32</f>
        <v>1202.6879999999999</v>
      </c>
      <c r="N35" s="5">
        <f>L35-Grade12!L35</f>
        <v>2960.7109496515477</v>
      </c>
      <c r="O35" s="5">
        <f>Grade12!M35-M35</f>
        <v>20.736000000000104</v>
      </c>
      <c r="P35" s="22">
        <f t="shared" si="12"/>
        <v>192.25029290585925</v>
      </c>
      <c r="Q35" s="22"/>
      <c r="R35" s="22"/>
      <c r="S35" s="22">
        <f t="shared" si="6"/>
        <v>2210.835723083178</v>
      </c>
      <c r="T35" s="22">
        <f t="shared" si="7"/>
        <v>1210.0015084585327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57516.920345297716</v>
      </c>
      <c r="D36" s="5">
        <f t="shared" si="0"/>
        <v>55840.243531485808</v>
      </c>
      <c r="E36" s="5">
        <f t="shared" si="1"/>
        <v>46340.243531485808</v>
      </c>
      <c r="F36" s="5">
        <f t="shared" si="2"/>
        <v>16615.863866178697</v>
      </c>
      <c r="G36" s="5">
        <f t="shared" si="3"/>
        <v>39224.379665307111</v>
      </c>
      <c r="H36" s="22">
        <f t="shared" si="10"/>
        <v>25272.725136046909</v>
      </c>
      <c r="I36" s="5">
        <f t="shared" si="4"/>
        <v>63486.195795912143</v>
      </c>
      <c r="J36" s="26">
        <f t="shared" si="5"/>
        <v>0.2012110503725148</v>
      </c>
      <c r="L36" s="22">
        <f t="shared" si="11"/>
        <v>107794.02556152685</v>
      </c>
      <c r="M36" s="5">
        <f>scrimecost*Meta!O33</f>
        <v>971.96400000000006</v>
      </c>
      <c r="N36" s="5">
        <f>L36-Grade12!L36</f>
        <v>3034.7287233928218</v>
      </c>
      <c r="O36" s="5">
        <f>Grade12!M36-M36</f>
        <v>16.758000000000038</v>
      </c>
      <c r="P36" s="22">
        <f t="shared" si="12"/>
        <v>197.70344374981585</v>
      </c>
      <c r="Q36" s="22"/>
      <c r="R36" s="22"/>
      <c r="S36" s="22">
        <f t="shared" si="6"/>
        <v>2262.6305118099908</v>
      </c>
      <c r="T36" s="22">
        <f t="shared" si="7"/>
        <v>1209.9710492805602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58954.843353930155</v>
      </c>
      <c r="D37" s="5">
        <f t="shared" ref="D37:D56" si="15">IF(A37&lt;startage,1,0)*(C37*(1-initialunempprob))+IF(A37=startage,1,0)*(C37*(1-unempprob))+IF(A37&gt;startage,1,0)*(C37*(1-unempprob)+unempprob*300*52)</f>
        <v>57220.64961977295</v>
      </c>
      <c r="E37" s="5">
        <f t="shared" si="1"/>
        <v>47720.64961977295</v>
      </c>
      <c r="F37" s="5">
        <f t="shared" si="2"/>
        <v>17204.607062833162</v>
      </c>
      <c r="G37" s="5">
        <f t="shared" si="3"/>
        <v>40016.042556939792</v>
      </c>
      <c r="H37" s="22">
        <f t="shared" ref="H37:H56" si="16">benefits*B37/expnorm</f>
        <v>25904.543264448082</v>
      </c>
      <c r="I37" s="5">
        <f t="shared" ref="I37:I56" si="17">G37+IF(A37&lt;startage,1,0)*(H37*(1-initialunempprob))+IF(A37&gt;=startage,1,0)*(H37*(1-unempprob))</f>
        <v>64884.404090809949</v>
      </c>
      <c r="J37" s="26">
        <f t="shared" si="5"/>
        <v>0.20353040928899055</v>
      </c>
      <c r="L37" s="22">
        <f t="shared" ref="L37:L56" si="18">(sincome+sbenefits)*(1-sunemp)*B37/expnorm</f>
        <v>110488.87620056502</v>
      </c>
      <c r="M37" s="5">
        <f>scrimecost*Meta!O34</f>
        <v>971.96400000000006</v>
      </c>
      <c r="N37" s="5">
        <f>L37-Grade12!L37</f>
        <v>3110.5969414776337</v>
      </c>
      <c r="O37" s="5">
        <f>Grade12!M37-M37</f>
        <v>16.758000000000038</v>
      </c>
      <c r="P37" s="22">
        <f t="shared" si="12"/>
        <v>203.2929233648714</v>
      </c>
      <c r="Q37" s="22"/>
      <c r="R37" s="22"/>
      <c r="S37" s="22">
        <f t="shared" si="6"/>
        <v>2319.402107604978</v>
      </c>
      <c r="T37" s="22">
        <f t="shared" si="7"/>
        <v>1211.9069854812087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60428.714437778399</v>
      </c>
      <c r="D38" s="5">
        <f t="shared" si="15"/>
        <v>58635.565860267263</v>
      </c>
      <c r="E38" s="5">
        <f t="shared" si="1"/>
        <v>49135.565860267263</v>
      </c>
      <c r="F38" s="5">
        <f t="shared" si="2"/>
        <v>17808.06883940399</v>
      </c>
      <c r="G38" s="5">
        <f t="shared" si="3"/>
        <v>40827.497020863273</v>
      </c>
      <c r="H38" s="22">
        <f t="shared" si="16"/>
        <v>26552.156846059283</v>
      </c>
      <c r="I38" s="5">
        <f t="shared" si="17"/>
        <v>66317.567593080181</v>
      </c>
      <c r="J38" s="26">
        <f t="shared" si="5"/>
        <v>0.20579319847579619</v>
      </c>
      <c r="L38" s="22">
        <f t="shared" si="18"/>
        <v>113251.09810557915</v>
      </c>
      <c r="M38" s="5">
        <f>scrimecost*Meta!O35</f>
        <v>971.96400000000006</v>
      </c>
      <c r="N38" s="5">
        <f>L38-Grade12!L38</f>
        <v>3188.36186501458</v>
      </c>
      <c r="O38" s="5">
        <f>Grade12!M38-M38</f>
        <v>16.758000000000038</v>
      </c>
      <c r="P38" s="22">
        <f t="shared" si="12"/>
        <v>209.02213997030339</v>
      </c>
      <c r="Q38" s="22"/>
      <c r="R38" s="22"/>
      <c r="S38" s="22">
        <f t="shared" si="6"/>
        <v>2377.5929932948493</v>
      </c>
      <c r="T38" s="22">
        <f t="shared" si="7"/>
        <v>1213.8433824707017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61939.432298722866</v>
      </c>
      <c r="D39" s="5">
        <f t="shared" si="15"/>
        <v>60085.855006773949</v>
      </c>
      <c r="E39" s="5">
        <f t="shared" si="1"/>
        <v>50585.855006773949</v>
      </c>
      <c r="F39" s="5">
        <f t="shared" si="2"/>
        <v>18426.617160389091</v>
      </c>
      <c r="G39" s="5">
        <f t="shared" si="3"/>
        <v>41659.237846384858</v>
      </c>
      <c r="H39" s="22">
        <f t="shared" si="16"/>
        <v>27215.960767210767</v>
      </c>
      <c r="I39" s="5">
        <f t="shared" si="17"/>
        <v>67786.560182907197</v>
      </c>
      <c r="J39" s="26">
        <f t="shared" si="5"/>
        <v>0.20800079768243585</v>
      </c>
      <c r="L39" s="22">
        <f t="shared" si="18"/>
        <v>116082.37555821863</v>
      </c>
      <c r="M39" s="5">
        <f>scrimecost*Meta!O36</f>
        <v>971.96400000000006</v>
      </c>
      <c r="N39" s="5">
        <f>L39-Grade12!L39</f>
        <v>3268.0709116399667</v>
      </c>
      <c r="O39" s="5">
        <f>Grade12!M39-M39</f>
        <v>16.758000000000038</v>
      </c>
      <c r="P39" s="22">
        <f t="shared" si="12"/>
        <v>214.89458699087118</v>
      </c>
      <c r="Q39" s="22"/>
      <c r="R39" s="22"/>
      <c r="S39" s="22">
        <f t="shared" si="6"/>
        <v>2437.2386511269792</v>
      </c>
      <c r="T39" s="22">
        <f t="shared" si="7"/>
        <v>1215.780297424194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63487.918106190926</v>
      </c>
      <c r="D40" s="5">
        <f t="shared" si="15"/>
        <v>61572.401381943288</v>
      </c>
      <c r="E40" s="5">
        <f t="shared" si="1"/>
        <v>52072.401381943288</v>
      </c>
      <c r="F40" s="5">
        <f t="shared" si="2"/>
        <v>19060.629189398813</v>
      </c>
      <c r="G40" s="5">
        <f t="shared" si="3"/>
        <v>42511.772192544478</v>
      </c>
      <c r="H40" s="22">
        <f t="shared" si="16"/>
        <v>27896.359786391029</v>
      </c>
      <c r="I40" s="5">
        <f t="shared" si="17"/>
        <v>69292.277587479868</v>
      </c>
      <c r="J40" s="26">
        <f t="shared" si="5"/>
        <v>0.21015455300598668</v>
      </c>
      <c r="L40" s="22">
        <f t="shared" si="18"/>
        <v>118984.43494717407</v>
      </c>
      <c r="M40" s="5">
        <f>scrimecost*Meta!O37</f>
        <v>971.96400000000006</v>
      </c>
      <c r="N40" s="5">
        <f>L40-Grade12!L40</f>
        <v>3349.7726844309218</v>
      </c>
      <c r="O40" s="5">
        <f>Grade12!M40-M40</f>
        <v>16.758000000000038</v>
      </c>
      <c r="P40" s="22">
        <f t="shared" si="12"/>
        <v>220.91384518695307</v>
      </c>
      <c r="Q40" s="22"/>
      <c r="R40" s="22"/>
      <c r="S40" s="22">
        <f t="shared" si="6"/>
        <v>2498.3754504048657</v>
      </c>
      <c r="T40" s="22">
        <f t="shared" si="7"/>
        <v>1217.717786308938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65075.116058845721</v>
      </c>
      <c r="D41" s="5">
        <f t="shared" si="15"/>
        <v>63096.111416491891</v>
      </c>
      <c r="E41" s="5">
        <f t="shared" si="1"/>
        <v>53596.111416491891</v>
      </c>
      <c r="F41" s="5">
        <f t="shared" si="2"/>
        <v>19710.491519133793</v>
      </c>
      <c r="G41" s="5">
        <f t="shared" si="3"/>
        <v>43385.619897358098</v>
      </c>
      <c r="H41" s="22">
        <f t="shared" si="16"/>
        <v>28593.768781050814</v>
      </c>
      <c r="I41" s="5">
        <f t="shared" si="17"/>
        <v>70835.637927166885</v>
      </c>
      <c r="J41" s="26">
        <f t="shared" si="5"/>
        <v>0.21225577771189003</v>
      </c>
      <c r="L41" s="22">
        <f t="shared" si="18"/>
        <v>121959.04582085345</v>
      </c>
      <c r="M41" s="5">
        <f>scrimecost*Meta!O38</f>
        <v>649.36800000000005</v>
      </c>
      <c r="N41" s="5">
        <f>L41-Grade12!L41</f>
        <v>3433.5170015417389</v>
      </c>
      <c r="O41" s="5">
        <f>Grade12!M41-M41</f>
        <v>11.195999999999913</v>
      </c>
      <c r="P41" s="22">
        <f t="shared" si="12"/>
        <v>227.08358483793717</v>
      </c>
      <c r="Q41" s="22"/>
      <c r="R41" s="22"/>
      <c r="S41" s="22">
        <f t="shared" ref="S41:S69" si="19">IF(A41&lt;startage,1,0)*(N41-Q41-R41)+IF(A41&gt;=startage,1,0)*completionprob*(N41*spart+O41+P41)</f>
        <v>2556.0181836647607</v>
      </c>
      <c r="T41" s="22">
        <f t="shared" ref="T41:T69" si="20">S41/sreturn^(A41-startage+1)</f>
        <v>1217.2640228402986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66701.993960316846</v>
      </c>
      <c r="D42" s="5">
        <f t="shared" si="15"/>
        <v>64657.914201904168</v>
      </c>
      <c r="E42" s="5">
        <f t="shared" si="1"/>
        <v>55157.914201904168</v>
      </c>
      <c r="F42" s="5">
        <f t="shared" si="2"/>
        <v>20376.600407112128</v>
      </c>
      <c r="G42" s="5">
        <f t="shared" si="3"/>
        <v>44281.31379479204</v>
      </c>
      <c r="H42" s="22">
        <f t="shared" si="16"/>
        <v>29308.613000577076</v>
      </c>
      <c r="I42" s="5">
        <f t="shared" si="17"/>
        <v>72417.582275346038</v>
      </c>
      <c r="J42" s="26">
        <f t="shared" si="5"/>
        <v>0.21430575303472241</v>
      </c>
      <c r="L42" s="22">
        <f t="shared" si="18"/>
        <v>125008.02196637477</v>
      </c>
      <c r="M42" s="5">
        <f>scrimecost*Meta!O39</f>
        <v>649.36800000000005</v>
      </c>
      <c r="N42" s="5">
        <f>L42-Grade12!L42</f>
        <v>3519.3549265802721</v>
      </c>
      <c r="O42" s="5">
        <f>Grade12!M42-M42</f>
        <v>11.195999999999913</v>
      </c>
      <c r="P42" s="22">
        <f t="shared" si="12"/>
        <v>233.40756798019567</v>
      </c>
      <c r="Q42" s="22"/>
      <c r="R42" s="22"/>
      <c r="S42" s="22">
        <f t="shared" si="19"/>
        <v>2620.250033406116</v>
      </c>
      <c r="T42" s="22">
        <f t="shared" si="20"/>
        <v>1219.2576351441289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68369.543809324765</v>
      </c>
      <c r="D43" s="5">
        <f t="shared" si="15"/>
        <v>66258.762056951775</v>
      </c>
      <c r="E43" s="5">
        <f t="shared" si="1"/>
        <v>56758.762056951775</v>
      </c>
      <c r="F43" s="5">
        <f t="shared" si="2"/>
        <v>21059.362017289932</v>
      </c>
      <c r="G43" s="5">
        <f t="shared" si="3"/>
        <v>45199.400039661843</v>
      </c>
      <c r="H43" s="22">
        <f t="shared" si="16"/>
        <v>30041.328325591501</v>
      </c>
      <c r="I43" s="5">
        <f t="shared" si="17"/>
        <v>74039.07523222969</v>
      </c>
      <c r="J43" s="26">
        <f t="shared" si="5"/>
        <v>0.21630572895943703</v>
      </c>
      <c r="L43" s="22">
        <f t="shared" si="18"/>
        <v>128133.22251553413</v>
      </c>
      <c r="M43" s="5">
        <f>scrimecost*Meta!O40</f>
        <v>649.36800000000005</v>
      </c>
      <c r="N43" s="5">
        <f>L43-Grade12!L43</f>
        <v>3607.3387997447717</v>
      </c>
      <c r="O43" s="5">
        <f>Grade12!M43-M43</f>
        <v>11.195999999999913</v>
      </c>
      <c r="P43" s="22">
        <f t="shared" si="12"/>
        <v>239.88965070101071</v>
      </c>
      <c r="Q43" s="22"/>
      <c r="R43" s="22"/>
      <c r="S43" s="22">
        <f t="shared" si="19"/>
        <v>2686.087679391007</v>
      </c>
      <c r="T43" s="22">
        <f t="shared" si="20"/>
        <v>1221.2507262292338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70078.782404557889</v>
      </c>
      <c r="D44" s="5">
        <f t="shared" si="15"/>
        <v>67899.631108375572</v>
      </c>
      <c r="E44" s="5">
        <f t="shared" si="1"/>
        <v>58399.631108375572</v>
      </c>
      <c r="F44" s="5">
        <f t="shared" si="2"/>
        <v>21759.192667722182</v>
      </c>
      <c r="G44" s="5">
        <f t="shared" si="3"/>
        <v>46140.438440653394</v>
      </c>
      <c r="H44" s="22">
        <f t="shared" si="16"/>
        <v>30792.361533731288</v>
      </c>
      <c r="I44" s="5">
        <f t="shared" si="17"/>
        <v>75701.105513035436</v>
      </c>
      <c r="J44" s="26">
        <f t="shared" si="5"/>
        <v>0.21825692498354887</v>
      </c>
      <c r="L44" s="22">
        <f t="shared" si="18"/>
        <v>131336.55307842247</v>
      </c>
      <c r="M44" s="5">
        <f>scrimecost*Meta!O41</f>
        <v>649.36800000000005</v>
      </c>
      <c r="N44" s="5">
        <f>L44-Grade12!L44</f>
        <v>3697.522269738387</v>
      </c>
      <c r="O44" s="5">
        <f>Grade12!M44-M44</f>
        <v>11.195999999999913</v>
      </c>
      <c r="P44" s="22">
        <f t="shared" si="12"/>
        <v>246.53378548984622</v>
      </c>
      <c r="Q44" s="22"/>
      <c r="R44" s="22"/>
      <c r="S44" s="22">
        <f t="shared" si="19"/>
        <v>2753.5712665255228</v>
      </c>
      <c r="T44" s="22">
        <f t="shared" si="20"/>
        <v>1223.2433762877695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71830.751964671828</v>
      </c>
      <c r="D45" s="5">
        <f t="shared" si="15"/>
        <v>69581.521886084956</v>
      </c>
      <c r="E45" s="5">
        <f t="shared" si="1"/>
        <v>60081.521886084956</v>
      </c>
      <c r="F45" s="5">
        <f t="shared" si="2"/>
        <v>22476.519084415235</v>
      </c>
      <c r="G45" s="5">
        <f t="shared" si="3"/>
        <v>47105.002801669718</v>
      </c>
      <c r="H45" s="22">
        <f t="shared" si="16"/>
        <v>31562.17057207457</v>
      </c>
      <c r="I45" s="5">
        <f t="shared" si="17"/>
        <v>77404.686550861312</v>
      </c>
      <c r="J45" s="26">
        <f t="shared" si="5"/>
        <v>0.22016053086073112</v>
      </c>
      <c r="L45" s="22">
        <f t="shared" si="18"/>
        <v>134619.96690538304</v>
      </c>
      <c r="M45" s="5">
        <f>scrimecost*Meta!O42</f>
        <v>649.36800000000005</v>
      </c>
      <c r="N45" s="5">
        <f>L45-Grade12!L45</f>
        <v>3789.9603264818579</v>
      </c>
      <c r="O45" s="5">
        <f>Grade12!M45-M45</f>
        <v>11.195999999999913</v>
      </c>
      <c r="P45" s="22">
        <f t="shared" si="12"/>
        <v>253.34402364840253</v>
      </c>
      <c r="Q45" s="22"/>
      <c r="R45" s="22"/>
      <c r="S45" s="22">
        <f t="shared" si="19"/>
        <v>2822.7419433384111</v>
      </c>
      <c r="T45" s="22">
        <f t="shared" si="20"/>
        <v>1225.2356637773423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73626.52076378862</v>
      </c>
      <c r="D46" s="5">
        <f t="shared" si="15"/>
        <v>71305.459933237071</v>
      </c>
      <c r="E46" s="5">
        <f t="shared" si="1"/>
        <v>61805.459933237071</v>
      </c>
      <c r="F46" s="5">
        <f t="shared" si="2"/>
        <v>23211.778661525612</v>
      </c>
      <c r="G46" s="5">
        <f t="shared" si="3"/>
        <v>48093.681271711459</v>
      </c>
      <c r="H46" s="22">
        <f t="shared" si="16"/>
        <v>32351.224836376434</v>
      </c>
      <c r="I46" s="5">
        <f t="shared" si="17"/>
        <v>79150.857114632832</v>
      </c>
      <c r="J46" s="26">
        <f t="shared" si="5"/>
        <v>0.22201770732627474</v>
      </c>
      <c r="L46" s="22">
        <f t="shared" si="18"/>
        <v>137985.46607801761</v>
      </c>
      <c r="M46" s="5">
        <f>scrimecost*Meta!O43</f>
        <v>360.17999999999995</v>
      </c>
      <c r="N46" s="5">
        <f>L46-Grade12!L46</f>
        <v>3884.7093346439069</v>
      </c>
      <c r="O46" s="5">
        <f>Grade12!M46-M46</f>
        <v>6.2100000000000364</v>
      </c>
      <c r="P46" s="22">
        <f t="shared" si="12"/>
        <v>260.32451776092267</v>
      </c>
      <c r="Q46" s="22"/>
      <c r="R46" s="22"/>
      <c r="S46" s="22">
        <f t="shared" si="19"/>
        <v>2889.1395290716164</v>
      </c>
      <c r="T46" s="22">
        <f t="shared" si="20"/>
        <v>1225.3181623112187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75467.183782883338</v>
      </c>
      <c r="D47" s="5">
        <f t="shared" si="15"/>
        <v>73072.496431567997</v>
      </c>
      <c r="E47" s="5">
        <f t="shared" si="1"/>
        <v>63572.496431567997</v>
      </c>
      <c r="F47" s="5">
        <f t="shared" si="2"/>
        <v>23965.419728063753</v>
      </c>
      <c r="G47" s="5">
        <f t="shared" si="3"/>
        <v>49107.076703504245</v>
      </c>
      <c r="H47" s="22">
        <f t="shared" si="16"/>
        <v>33160.005457285843</v>
      </c>
      <c r="I47" s="5">
        <f t="shared" si="17"/>
        <v>80940.681942498661</v>
      </c>
      <c r="J47" s="26">
        <f t="shared" si="5"/>
        <v>0.2238295868048539</v>
      </c>
      <c r="L47" s="22">
        <f t="shared" si="18"/>
        <v>141435.10272996803</v>
      </c>
      <c r="M47" s="5">
        <f>scrimecost*Meta!O44</f>
        <v>360.17999999999995</v>
      </c>
      <c r="N47" s="5">
        <f>L47-Grade12!L47</f>
        <v>3981.827068010025</v>
      </c>
      <c r="O47" s="5">
        <f>Grade12!M47-M47</f>
        <v>6.2100000000000364</v>
      </c>
      <c r="P47" s="22">
        <f t="shared" si="12"/>
        <v>267.47952422625588</v>
      </c>
      <c r="Q47" s="22"/>
      <c r="R47" s="22"/>
      <c r="S47" s="22">
        <f t="shared" si="19"/>
        <v>2961.8119713981637</v>
      </c>
      <c r="T47" s="22">
        <f t="shared" si="20"/>
        <v>1227.3537114710307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77353.863377455404</v>
      </c>
      <c r="D48" s="5">
        <f t="shared" si="15"/>
        <v>74883.708842357184</v>
      </c>
      <c r="E48" s="5">
        <f t="shared" si="1"/>
        <v>65383.708842357184</v>
      </c>
      <c r="F48" s="5">
        <f t="shared" si="2"/>
        <v>24737.901821265339</v>
      </c>
      <c r="G48" s="5">
        <f t="shared" si="3"/>
        <v>50145.807021091845</v>
      </c>
      <c r="H48" s="22">
        <f t="shared" si="16"/>
        <v>33989.005593717979</v>
      </c>
      <c r="I48" s="5">
        <f t="shared" si="17"/>
        <v>82775.252391061105</v>
      </c>
      <c r="J48" s="26">
        <f t="shared" si="5"/>
        <v>0.22559727410102873</v>
      </c>
      <c r="L48" s="22">
        <f t="shared" si="18"/>
        <v>144970.98029821721</v>
      </c>
      <c r="M48" s="5">
        <f>scrimecost*Meta!O45</f>
        <v>360.17999999999995</v>
      </c>
      <c r="N48" s="5">
        <f>L48-Grade12!L48</f>
        <v>4081.3727447102428</v>
      </c>
      <c r="O48" s="5">
        <f>Grade12!M48-M48</f>
        <v>6.2100000000000364</v>
      </c>
      <c r="P48" s="22">
        <f t="shared" si="12"/>
        <v>274.81340585322243</v>
      </c>
      <c r="Q48" s="22"/>
      <c r="R48" s="22"/>
      <c r="S48" s="22">
        <f t="shared" si="19"/>
        <v>3036.3012247828387</v>
      </c>
      <c r="T48" s="22">
        <f t="shared" si="20"/>
        <v>1229.388120659487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79287.709961891785</v>
      </c>
      <c r="D49" s="5">
        <f t="shared" si="15"/>
        <v>76740.201563416107</v>
      </c>
      <c r="E49" s="5">
        <f t="shared" si="1"/>
        <v>67240.201563416107</v>
      </c>
      <c r="F49" s="5">
        <f t="shared" si="2"/>
        <v>25529.695966796971</v>
      </c>
      <c r="G49" s="5">
        <f t="shared" si="3"/>
        <v>51210.505596619136</v>
      </c>
      <c r="H49" s="22">
        <f t="shared" si="16"/>
        <v>34838.730733560929</v>
      </c>
      <c r="I49" s="5">
        <f t="shared" si="17"/>
        <v>84655.687100837618</v>
      </c>
      <c r="J49" s="26">
        <f t="shared" si="5"/>
        <v>0.22732184707290662</v>
      </c>
      <c r="L49" s="22">
        <f t="shared" si="18"/>
        <v>148595.25480567262</v>
      </c>
      <c r="M49" s="5">
        <f>scrimecost*Meta!O46</f>
        <v>360.17999999999995</v>
      </c>
      <c r="N49" s="5">
        <f>L49-Grade12!L49</f>
        <v>4183.4070633279916</v>
      </c>
      <c r="O49" s="5">
        <f>Grade12!M49-M49</f>
        <v>6.2100000000000364</v>
      </c>
      <c r="P49" s="22">
        <f t="shared" si="12"/>
        <v>282.33063452086321</v>
      </c>
      <c r="Q49" s="22"/>
      <c r="R49" s="22"/>
      <c r="S49" s="22">
        <f t="shared" si="19"/>
        <v>3112.6527095021479</v>
      </c>
      <c r="T49" s="22">
        <f t="shared" si="20"/>
        <v>1231.4214847653082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81269.902710939074</v>
      </c>
      <c r="D50" s="5">
        <f t="shared" si="15"/>
        <v>78643.106602501502</v>
      </c>
      <c r="E50" s="5">
        <f t="shared" si="1"/>
        <v>69143.106602501502</v>
      </c>
      <c r="F50" s="5">
        <f t="shared" si="2"/>
        <v>26341.28496596689</v>
      </c>
      <c r="G50" s="5">
        <f t="shared" si="3"/>
        <v>52301.821636534616</v>
      </c>
      <c r="H50" s="22">
        <f t="shared" si="16"/>
        <v>35709.69900189995</v>
      </c>
      <c r="I50" s="5">
        <f t="shared" si="17"/>
        <v>86583.132678358568</v>
      </c>
      <c r="J50" s="26">
        <f t="shared" si="5"/>
        <v>0.2290043572893728</v>
      </c>
      <c r="L50" s="22">
        <f t="shared" si="18"/>
        <v>152310.13617581446</v>
      </c>
      <c r="M50" s="5">
        <f>scrimecost*Meta!O47</f>
        <v>360.17999999999995</v>
      </c>
      <c r="N50" s="5">
        <f>L50-Grade12!L50</f>
        <v>4287.9922399111965</v>
      </c>
      <c r="O50" s="5">
        <f>Grade12!M50-M50</f>
        <v>6.2100000000000364</v>
      </c>
      <c r="P50" s="22">
        <f t="shared" si="12"/>
        <v>290.03579390519496</v>
      </c>
      <c r="Q50" s="22"/>
      <c r="R50" s="22"/>
      <c r="S50" s="22">
        <f t="shared" si="19"/>
        <v>3190.9129813394479</v>
      </c>
      <c r="T50" s="22">
        <f t="shared" si="20"/>
        <v>1233.4538966066316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83301.65027871255</v>
      </c>
      <c r="D51" s="5">
        <f t="shared" si="15"/>
        <v>80593.584267564045</v>
      </c>
      <c r="E51" s="5">
        <f t="shared" si="1"/>
        <v>71093.584267564045</v>
      </c>
      <c r="F51" s="5">
        <f t="shared" si="2"/>
        <v>27173.163690116064</v>
      </c>
      <c r="G51" s="5">
        <f t="shared" si="3"/>
        <v>53420.420577447978</v>
      </c>
      <c r="H51" s="22">
        <f t="shared" si="16"/>
        <v>36602.441476947453</v>
      </c>
      <c r="I51" s="5">
        <f t="shared" si="17"/>
        <v>88558.764395317528</v>
      </c>
      <c r="J51" s="26">
        <f t="shared" si="5"/>
        <v>0.23064583067129105</v>
      </c>
      <c r="L51" s="22">
        <f t="shared" si="18"/>
        <v>156117.8895802098</v>
      </c>
      <c r="M51" s="5">
        <f>scrimecost*Meta!O48</f>
        <v>190.00799999999998</v>
      </c>
      <c r="N51" s="5">
        <f>L51-Grade12!L51</f>
        <v>4395.1920459089743</v>
      </c>
      <c r="O51" s="5">
        <f>Grade12!M51-M51</f>
        <v>3.2760000000000105</v>
      </c>
      <c r="P51" s="22">
        <f t="shared" si="12"/>
        <v>297.93358227413495</v>
      </c>
      <c r="Q51" s="22"/>
      <c r="R51" s="22"/>
      <c r="S51" s="22">
        <f t="shared" si="19"/>
        <v>3268.4803579726758</v>
      </c>
      <c r="T51" s="22">
        <f t="shared" si="20"/>
        <v>1234.4847842552449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85384.191535680351</v>
      </c>
      <c r="D52" s="5">
        <f t="shared" si="15"/>
        <v>82592.823874253139</v>
      </c>
      <c r="E52" s="5">
        <f t="shared" si="1"/>
        <v>73092.823874253139</v>
      </c>
      <c r="F52" s="5">
        <f t="shared" si="2"/>
        <v>28025.839382368966</v>
      </c>
      <c r="G52" s="5">
        <f t="shared" si="3"/>
        <v>54566.98449188417</v>
      </c>
      <c r="H52" s="22">
        <f t="shared" si="16"/>
        <v>37517.502513871128</v>
      </c>
      <c r="I52" s="5">
        <f t="shared" si="17"/>
        <v>90583.786905200453</v>
      </c>
      <c r="J52" s="26">
        <f t="shared" si="5"/>
        <v>0.232247268117065</v>
      </c>
      <c r="L52" s="22">
        <f t="shared" si="18"/>
        <v>160020.83681971504</v>
      </c>
      <c r="M52" s="5">
        <f>scrimecost*Meta!O49</f>
        <v>190.00799999999998</v>
      </c>
      <c r="N52" s="5">
        <f>L52-Grade12!L52</f>
        <v>4505.071847056679</v>
      </c>
      <c r="O52" s="5">
        <f>Grade12!M52-M52</f>
        <v>3.2760000000000105</v>
      </c>
      <c r="P52" s="22">
        <f t="shared" si="12"/>
        <v>306.02881535229852</v>
      </c>
      <c r="Q52" s="22"/>
      <c r="R52" s="22"/>
      <c r="S52" s="22">
        <f t="shared" si="19"/>
        <v>3350.702556071722</v>
      </c>
      <c r="T52" s="22">
        <f t="shared" si="20"/>
        <v>1236.5384931640724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87518.796324072377</v>
      </c>
      <c r="D53" s="5">
        <f t="shared" si="15"/>
        <v>84642.044471109475</v>
      </c>
      <c r="E53" s="5">
        <f t="shared" si="1"/>
        <v>75142.044471109475</v>
      </c>
      <c r="F53" s="5">
        <f t="shared" si="2"/>
        <v>28899.831966928192</v>
      </c>
      <c r="G53" s="5">
        <f t="shared" si="3"/>
        <v>55742.212504181283</v>
      </c>
      <c r="H53" s="22">
        <f t="shared" si="16"/>
        <v>38455.440076717918</v>
      </c>
      <c r="I53" s="5">
        <f t="shared" si="17"/>
        <v>92659.434977830475</v>
      </c>
      <c r="J53" s="26">
        <f t="shared" si="5"/>
        <v>0.23380964611294194</v>
      </c>
      <c r="L53" s="22">
        <f t="shared" si="18"/>
        <v>164021.35774020792</v>
      </c>
      <c r="M53" s="5">
        <f>scrimecost*Meta!O50</f>
        <v>190.00799999999998</v>
      </c>
      <c r="N53" s="5">
        <f>L53-Grade12!L53</f>
        <v>4617.6986432331614</v>
      </c>
      <c r="O53" s="5">
        <f>Grade12!M53-M53</f>
        <v>3.2760000000000105</v>
      </c>
      <c r="P53" s="22">
        <f t="shared" si="12"/>
        <v>314.32642925741618</v>
      </c>
      <c r="Q53" s="22"/>
      <c r="R53" s="22"/>
      <c r="S53" s="22">
        <f t="shared" si="19"/>
        <v>3434.980309123303</v>
      </c>
      <c r="T53" s="22">
        <f t="shared" si="20"/>
        <v>1238.5909908190235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89706.766232174166</v>
      </c>
      <c r="D54" s="5">
        <f t="shared" si="15"/>
        <v>86742.49558288719</v>
      </c>
      <c r="E54" s="5">
        <f t="shared" si="1"/>
        <v>77242.49558288719</v>
      </c>
      <c r="F54" s="5">
        <f t="shared" si="2"/>
        <v>29795.67436610139</v>
      </c>
      <c r="G54" s="5">
        <f t="shared" si="3"/>
        <v>56946.8212167858</v>
      </c>
      <c r="H54" s="22">
        <f t="shared" si="16"/>
        <v>39416.826078635851</v>
      </c>
      <c r="I54" s="5">
        <f t="shared" si="17"/>
        <v>94786.97425227621</v>
      </c>
      <c r="J54" s="26">
        <f t="shared" si="5"/>
        <v>0.23533391732843167</v>
      </c>
      <c r="L54" s="22">
        <f t="shared" si="18"/>
        <v>168121.8916837131</v>
      </c>
      <c r="M54" s="5">
        <f>scrimecost*Meta!O51</f>
        <v>190.00799999999998</v>
      </c>
      <c r="N54" s="5">
        <f>L54-Grade12!L54</f>
        <v>4733.1411093139614</v>
      </c>
      <c r="O54" s="5">
        <f>Grade12!M54-M54</f>
        <v>3.2760000000000105</v>
      </c>
      <c r="P54" s="22">
        <f t="shared" si="12"/>
        <v>322.83148351016166</v>
      </c>
      <c r="Q54" s="22"/>
      <c r="R54" s="22"/>
      <c r="S54" s="22">
        <f t="shared" si="19"/>
        <v>3521.3650060011087</v>
      </c>
      <c r="T54" s="22">
        <f t="shared" si="20"/>
        <v>1240.6423742633913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91949.435387978519</v>
      </c>
      <c r="D55" s="5">
        <f t="shared" si="15"/>
        <v>88895.457972459379</v>
      </c>
      <c r="E55" s="5">
        <f t="shared" si="1"/>
        <v>79395.457972459379</v>
      </c>
      <c r="F55" s="5">
        <f t="shared" si="2"/>
        <v>30713.912825253923</v>
      </c>
      <c r="G55" s="5">
        <f t="shared" si="3"/>
        <v>58181.545147205456</v>
      </c>
      <c r="H55" s="22">
        <f t="shared" si="16"/>
        <v>40402.246730601757</v>
      </c>
      <c r="I55" s="5">
        <f t="shared" si="17"/>
        <v>96967.702008583146</v>
      </c>
      <c r="J55" s="26">
        <f t="shared" si="5"/>
        <v>0.23682101119720214</v>
      </c>
      <c r="L55" s="22">
        <f t="shared" si="18"/>
        <v>172324.93897580594</v>
      </c>
      <c r="M55" s="5">
        <f>scrimecost*Meta!O52</f>
        <v>190.00799999999998</v>
      </c>
      <c r="N55" s="5">
        <f>L55-Grade12!L55</f>
        <v>4851.46963704683</v>
      </c>
      <c r="O55" s="5">
        <f>Grade12!M55-M55</f>
        <v>3.2760000000000105</v>
      </c>
      <c r="P55" s="22">
        <f t="shared" si="12"/>
        <v>331.54916411922585</v>
      </c>
      <c r="Q55" s="22"/>
      <c r="R55" s="22"/>
      <c r="S55" s="22">
        <f t="shared" si="19"/>
        <v>3609.9093203008929</v>
      </c>
      <c r="T55" s="22">
        <f t="shared" si="20"/>
        <v>1242.6927384214021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94248.171272677951</v>
      </c>
      <c r="D56" s="5">
        <f t="shared" si="15"/>
        <v>91102.244421770825</v>
      </c>
      <c r="E56" s="5">
        <f t="shared" si="1"/>
        <v>81602.244421770825</v>
      </c>
      <c r="F56" s="5">
        <f t="shared" si="2"/>
        <v>31655.107245885254</v>
      </c>
      <c r="G56" s="5">
        <f t="shared" si="3"/>
        <v>59447.137175885568</v>
      </c>
      <c r="H56" s="22">
        <f t="shared" si="16"/>
        <v>41412.302898866787</v>
      </c>
      <c r="I56" s="5">
        <f t="shared" si="17"/>
        <v>99202.947958797682</v>
      </c>
      <c r="J56" s="26">
        <f t="shared" si="5"/>
        <v>0.2382718344838074</v>
      </c>
      <c r="L56" s="22">
        <f t="shared" si="18"/>
        <v>176633.06245020102</v>
      </c>
      <c r="M56" s="5">
        <f>scrimecost*Meta!O53</f>
        <v>57.42</v>
      </c>
      <c r="N56" s="5">
        <f>L56-Grade12!L56</f>
        <v>4972.7563779728953</v>
      </c>
      <c r="O56" s="5">
        <f>Grade12!M56-M56</f>
        <v>0.99000000000000199</v>
      </c>
      <c r="P56" s="22">
        <f t="shared" si="12"/>
        <v>340.48478674351651</v>
      </c>
      <c r="Q56" s="22"/>
      <c r="R56" s="22"/>
      <c r="S56" s="22">
        <f t="shared" si="19"/>
        <v>3698.6029844580862</v>
      </c>
      <c r="T56" s="22">
        <f t="shared" si="20"/>
        <v>1244.0478502788476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57.42</v>
      </c>
      <c r="N57" s="5">
        <f>L57-Grade12!L57</f>
        <v>0</v>
      </c>
      <c r="O57" s="5">
        <f>Grade12!M57-M57</f>
        <v>0.99000000000000199</v>
      </c>
      <c r="Q57" s="22"/>
      <c r="R57" s="22"/>
      <c r="S57" s="22">
        <f t="shared" si="19"/>
        <v>0.89397000000000182</v>
      </c>
      <c r="T57" s="22">
        <f t="shared" si="20"/>
        <v>0.29380164002370263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57.42</v>
      </c>
      <c r="N58" s="5">
        <f>L58-Grade12!L58</f>
        <v>0</v>
      </c>
      <c r="O58" s="5">
        <f>Grade12!M58-M58</f>
        <v>0.99000000000000199</v>
      </c>
      <c r="Q58" s="22"/>
      <c r="R58" s="22"/>
      <c r="S58" s="22">
        <f t="shared" si="19"/>
        <v>0.89397000000000182</v>
      </c>
      <c r="T58" s="22">
        <f t="shared" si="20"/>
        <v>0.2870688815190327</v>
      </c>
    </row>
    <row r="59" spans="1:20" x14ac:dyDescent="0.2">
      <c r="A59" s="5">
        <v>68</v>
      </c>
      <c r="H59" s="21"/>
      <c r="I59" s="5"/>
      <c r="M59" s="5">
        <f>scrimecost*Meta!O56</f>
        <v>57.42</v>
      </c>
      <c r="N59" s="5">
        <f>L59-Grade12!L59</f>
        <v>0</v>
      </c>
      <c r="O59" s="5">
        <f>Grade12!M59-M59</f>
        <v>0.99000000000000199</v>
      </c>
      <c r="Q59" s="22"/>
      <c r="R59" s="22"/>
      <c r="S59" s="22">
        <f t="shared" si="19"/>
        <v>0.89397000000000182</v>
      </c>
      <c r="T59" s="22">
        <f t="shared" si="20"/>
        <v>0.28049041091104893</v>
      </c>
    </row>
    <row r="60" spans="1:20" x14ac:dyDescent="0.2">
      <c r="A60" s="5">
        <v>69</v>
      </c>
      <c r="H60" s="21"/>
      <c r="I60" s="5"/>
      <c r="M60" s="5">
        <f>scrimecost*Meta!O57</f>
        <v>57.42</v>
      </c>
      <c r="N60" s="5">
        <f>L60-Grade12!L60</f>
        <v>0</v>
      </c>
      <c r="O60" s="5">
        <f>Grade12!M60-M60</f>
        <v>0.99000000000000199</v>
      </c>
      <c r="Q60" s="22"/>
      <c r="R60" s="22"/>
      <c r="S60" s="22">
        <f t="shared" si="19"/>
        <v>0.89397000000000182</v>
      </c>
      <c r="T60" s="22">
        <f t="shared" si="20"/>
        <v>0.27406269253824683</v>
      </c>
    </row>
    <row r="61" spans="1:20" x14ac:dyDescent="0.2">
      <c r="A61" s="5">
        <v>70</v>
      </c>
      <c r="H61" s="21"/>
      <c r="I61" s="5"/>
      <c r="M61" s="5">
        <f>scrimecost*Meta!O58</f>
        <v>57.42</v>
      </c>
      <c r="N61" s="5">
        <f>L61-Grade12!L61</f>
        <v>0</v>
      </c>
      <c r="O61" s="5">
        <f>Grade12!M61-M61</f>
        <v>0.99000000000000199</v>
      </c>
      <c r="Q61" s="22"/>
      <c r="R61" s="22"/>
      <c r="S61" s="22">
        <f t="shared" si="19"/>
        <v>0.89397000000000182</v>
      </c>
      <c r="T61" s="22">
        <f t="shared" si="20"/>
        <v>0.26778227176234259</v>
      </c>
    </row>
    <row r="62" spans="1:20" x14ac:dyDescent="0.2">
      <c r="A62" s="5">
        <v>71</v>
      </c>
      <c r="H62" s="21"/>
      <c r="I62" s="5"/>
      <c r="M62" s="5">
        <f>scrimecost*Meta!O59</f>
        <v>57.42</v>
      </c>
      <c r="N62" s="5">
        <f>L62-Grade12!L62</f>
        <v>0</v>
      </c>
      <c r="O62" s="5">
        <f>Grade12!M62-M62</f>
        <v>0.99000000000000199</v>
      </c>
      <c r="Q62" s="22"/>
      <c r="R62" s="22"/>
      <c r="S62" s="22">
        <f t="shared" si="19"/>
        <v>0.89397000000000182</v>
      </c>
      <c r="T62" s="22">
        <f t="shared" si="20"/>
        <v>0.26164577311154441</v>
      </c>
    </row>
    <row r="63" spans="1:20" x14ac:dyDescent="0.2">
      <c r="A63" s="5">
        <v>72</v>
      </c>
      <c r="H63" s="21"/>
      <c r="M63" s="5">
        <f>scrimecost*Meta!O60</f>
        <v>57.42</v>
      </c>
      <c r="N63" s="5">
        <f>L63-Grade12!L63</f>
        <v>0</v>
      </c>
      <c r="O63" s="5">
        <f>Grade12!M63-M63</f>
        <v>0.99000000000000199</v>
      </c>
      <c r="Q63" s="22"/>
      <c r="R63" s="22"/>
      <c r="S63" s="22">
        <f t="shared" si="19"/>
        <v>0.89397000000000182</v>
      </c>
      <c r="T63" s="22">
        <f t="shared" si="20"/>
        <v>0.25564989846637365</v>
      </c>
    </row>
    <row r="64" spans="1:20" x14ac:dyDescent="0.2">
      <c r="A64" s="5">
        <v>73</v>
      </c>
      <c r="H64" s="21"/>
      <c r="M64" s="5">
        <f>scrimecost*Meta!O61</f>
        <v>57.42</v>
      </c>
      <c r="N64" s="5">
        <f>L64-Grade12!L64</f>
        <v>0</v>
      </c>
      <c r="O64" s="5">
        <f>Grade12!M64-M64</f>
        <v>0.99000000000000199</v>
      </c>
      <c r="Q64" s="22"/>
      <c r="R64" s="22"/>
      <c r="S64" s="22">
        <f t="shared" si="19"/>
        <v>0.89397000000000182</v>
      </c>
      <c r="T64" s="22">
        <f t="shared" si="20"/>
        <v>0.24979142528705917</v>
      </c>
    </row>
    <row r="65" spans="1:20" x14ac:dyDescent="0.2">
      <c r="A65" s="5">
        <v>74</v>
      </c>
      <c r="H65" s="21"/>
      <c r="M65" s="5">
        <f>scrimecost*Meta!O62</f>
        <v>57.42</v>
      </c>
      <c r="N65" s="5">
        <f>L65-Grade12!L65</f>
        <v>0</v>
      </c>
      <c r="O65" s="5">
        <f>Grade12!M65-M65</f>
        <v>0.99000000000000199</v>
      </c>
      <c r="Q65" s="22"/>
      <c r="R65" s="22"/>
      <c r="S65" s="22">
        <f t="shared" si="19"/>
        <v>0.89397000000000182</v>
      </c>
      <c r="T65" s="22">
        <f t="shared" si="20"/>
        <v>0.24406720488155226</v>
      </c>
    </row>
    <row r="66" spans="1:20" x14ac:dyDescent="0.2">
      <c r="A66" s="5">
        <v>75</v>
      </c>
      <c r="H66" s="21"/>
      <c r="M66" s="5">
        <f>scrimecost*Meta!O63</f>
        <v>57.42</v>
      </c>
      <c r="N66" s="5">
        <f>L66-Grade12!L66</f>
        <v>0</v>
      </c>
      <c r="O66" s="5">
        <f>Grade12!M66-M66</f>
        <v>0.99000000000000199</v>
      </c>
      <c r="Q66" s="22"/>
      <c r="R66" s="22"/>
      <c r="S66" s="22">
        <f t="shared" si="19"/>
        <v>0.89397000000000182</v>
      </c>
      <c r="T66" s="22">
        <f t="shared" si="20"/>
        <v>0.23847416071323274</v>
      </c>
    </row>
    <row r="67" spans="1:20" x14ac:dyDescent="0.2">
      <c r="A67" s="5">
        <v>76</v>
      </c>
      <c r="H67" s="21"/>
      <c r="M67" s="5">
        <f>scrimecost*Meta!O64</f>
        <v>57.42</v>
      </c>
      <c r="N67" s="5">
        <f>L67-Grade12!L67</f>
        <v>0</v>
      </c>
      <c r="O67" s="5">
        <f>Grade12!M67-M67</f>
        <v>0.99000000000000199</v>
      </c>
      <c r="Q67" s="22"/>
      <c r="R67" s="22"/>
      <c r="S67" s="22">
        <f t="shared" si="19"/>
        <v>0.89397000000000182</v>
      </c>
      <c r="T67" s="22">
        <f t="shared" si="20"/>
        <v>0.23300928674739474</v>
      </c>
    </row>
    <row r="68" spans="1:20" x14ac:dyDescent="0.2">
      <c r="A68" s="5">
        <v>77</v>
      </c>
      <c r="H68" s="21"/>
      <c r="M68" s="5">
        <f>scrimecost*Meta!O65</f>
        <v>57.42</v>
      </c>
      <c r="N68" s="5">
        <f>L68-Grade12!L68</f>
        <v>0</v>
      </c>
      <c r="O68" s="5">
        <f>Grade12!M68-M68</f>
        <v>0.99000000000000199</v>
      </c>
      <c r="Q68" s="22"/>
      <c r="R68" s="22"/>
      <c r="S68" s="22">
        <f t="shared" si="19"/>
        <v>0.89397000000000182</v>
      </c>
      <c r="T68" s="22">
        <f t="shared" si="20"/>
        <v>0.22766964583562502</v>
      </c>
    </row>
    <row r="69" spans="1:20" x14ac:dyDescent="0.2">
      <c r="A69" s="5">
        <v>78</v>
      </c>
      <c r="H69" s="21"/>
      <c r="M69" s="5">
        <f>scrimecost*Meta!O66</f>
        <v>57.42</v>
      </c>
      <c r="N69" s="5">
        <f>L69-Grade12!L69</f>
        <v>0</v>
      </c>
      <c r="O69" s="5">
        <f>Grade12!M69-M69</f>
        <v>0.99000000000000199</v>
      </c>
      <c r="Q69" s="22"/>
      <c r="R69" s="22"/>
      <c r="S69" s="22">
        <f t="shared" si="19"/>
        <v>0.89397000000000182</v>
      </c>
      <c r="T69" s="22">
        <f t="shared" si="20"/>
        <v>0.22245236813720465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1.3885309568806292E-11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58707</v>
      </c>
      <c r="D2" s="7">
        <f>Meta!C8</f>
        <v>25659</v>
      </c>
      <c r="E2" s="1">
        <f>Meta!D8</f>
        <v>3.7999999999999999E-2</v>
      </c>
      <c r="F2" s="1">
        <f>Meta!F8</f>
        <v>0.72299999999999998</v>
      </c>
      <c r="G2" s="1">
        <f>Meta!I8</f>
        <v>1.8381311833585117</v>
      </c>
      <c r="H2" s="1">
        <f>Meta!E8</f>
        <v>0.90300000000000002</v>
      </c>
      <c r="I2" s="13"/>
      <c r="J2" s="1">
        <f>Meta!X7</f>
        <v>0.755</v>
      </c>
      <c r="K2" s="1">
        <f>Meta!D7</f>
        <v>0.04</v>
      </c>
      <c r="L2" s="29"/>
      <c r="N2" s="22">
        <f>Meta!T8</f>
        <v>79877</v>
      </c>
      <c r="O2" s="22">
        <f>Meta!U8</f>
        <v>33373</v>
      </c>
      <c r="P2" s="1">
        <f>Meta!V8</f>
        <v>2.9000000000000001E-2</v>
      </c>
      <c r="Q2" s="1">
        <f>Meta!X8</f>
        <v>0.76200000000000001</v>
      </c>
      <c r="R2" s="22">
        <f>Meta!W8</f>
        <v>1027</v>
      </c>
      <c r="T2" s="12">
        <f>IRR(S5:S69)+1</f>
        <v>1.0230598802990984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3026.7400554495039</v>
      </c>
      <c r="D10" s="5">
        <f t="shared" ref="D10:D36" si="0">IF(A10&lt;startage,1,0)*(C10*(1-initialunempprob))+IF(A10=startage,1,0)*(C10*(1-unempprob))+IF(A10&gt;startage,1,0)*(C10*(1-unempprob)+unempprob*300*52)</f>
        <v>2905.6704532315234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222.28378967221153</v>
      </c>
      <c r="G10" s="5">
        <f t="shared" ref="G10:G56" si="3">D10-F10</f>
        <v>2683.3866635593117</v>
      </c>
      <c r="H10" s="22">
        <f>0.1*Grade13!H10</f>
        <v>1329.9385471338514</v>
      </c>
      <c r="I10" s="5">
        <f t="shared" ref="I10:I36" si="4">G10+IF(A10&lt;startage,1,0)*(H10*(1-initialunempprob))+IF(A10&gt;=startage,1,0)*(H10*(1-unempprob))</f>
        <v>3960.1276688078087</v>
      </c>
      <c r="J10" s="26">
        <f t="shared" ref="J10:J56" si="5">(F10-(IF(A10&gt;startage,1,0)*(unempprob*300*52)))/(IF(A10&lt;startage,1,0)*((C10+H10)*(1-initialunempprob))+IF(A10&gt;=startage,1,0)*((C10+H10)*(1-unempprob)))</f>
        <v>5.3147279238038976E-2</v>
      </c>
      <c r="L10" s="22">
        <f>0.1*Grade13!L10</f>
        <v>5672.4959011456313</v>
      </c>
      <c r="M10" s="5">
        <f>scrimecost*Meta!O7</f>
        <v>3618.1210000000001</v>
      </c>
      <c r="N10" s="5">
        <f>L10-Grade13!L10</f>
        <v>-51052.46311031068</v>
      </c>
      <c r="O10" s="5"/>
      <c r="P10" s="22"/>
      <c r="Q10" s="22">
        <f>0.05*feel*Grade13!G10</f>
        <v>313.17566703520038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-59644.638777345877</v>
      </c>
      <c r="T10" s="22">
        <f t="shared" ref="T10:T41" si="7">S10/sreturn^(A10-startage+1)</f>
        <v>-59644.638777345877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31938.416872257429</v>
      </c>
      <c r="D11" s="5">
        <f t="shared" si="0"/>
        <v>30724.757031111647</v>
      </c>
      <c r="E11" s="5">
        <f t="shared" si="1"/>
        <v>21224.757031111647</v>
      </c>
      <c r="F11" s="5">
        <f t="shared" si="2"/>
        <v>7231.6331706579531</v>
      </c>
      <c r="G11" s="5">
        <f t="shared" si="3"/>
        <v>23493.123860453692</v>
      </c>
      <c r="H11" s="22">
        <f t="shared" ref="H11:H36" si="10">benefits*B11/expnorm</f>
        <v>13959.286601687249</v>
      </c>
      <c r="I11" s="5">
        <f t="shared" si="4"/>
        <v>36921.957571276827</v>
      </c>
      <c r="J11" s="26">
        <f t="shared" si="5"/>
        <v>0.16378358020585004</v>
      </c>
      <c r="L11" s="22">
        <f t="shared" ref="L11:L36" si="11">(sincome+sbenefits)*(1-sunemp)*B11/expnorm</f>
        <v>59824.756250028826</v>
      </c>
      <c r="M11" s="5">
        <f>scrimecost*Meta!O8</f>
        <v>3465.098</v>
      </c>
      <c r="N11" s="5">
        <f>L11-Grade13!L11</f>
        <v>1681.6732632861094</v>
      </c>
      <c r="O11" s="5">
        <f>Grade13!M11-M11</f>
        <v>57.358000000000175</v>
      </c>
      <c r="P11" s="22">
        <f t="shared" ref="P11:P56" si="12">(spart-initialspart)*(L11*J11+nptrans)</f>
        <v>114.46618934500428</v>
      </c>
      <c r="Q11" s="22"/>
      <c r="R11" s="22"/>
      <c r="S11" s="22">
        <f t="shared" si="6"/>
        <v>1312.293072020025</v>
      </c>
      <c r="T11" s="22">
        <f t="shared" si="7"/>
        <v>1282.7138443121894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32736.877294063859</v>
      </c>
      <c r="D12" s="5">
        <f t="shared" si="0"/>
        <v>32085.67595688943</v>
      </c>
      <c r="E12" s="5">
        <f t="shared" si="1"/>
        <v>22585.67595688943</v>
      </c>
      <c r="F12" s="5">
        <f t="shared" si="2"/>
        <v>7675.9731999243995</v>
      </c>
      <c r="G12" s="5">
        <f t="shared" si="3"/>
        <v>24409.702756965031</v>
      </c>
      <c r="H12" s="22">
        <f t="shared" si="10"/>
        <v>14308.26876672943</v>
      </c>
      <c r="I12" s="5">
        <f t="shared" si="4"/>
        <v>38174.257310558743</v>
      </c>
      <c r="J12" s="26">
        <f t="shared" si="5"/>
        <v>0.15650851407226263</v>
      </c>
      <c r="L12" s="22">
        <f t="shared" si="11"/>
        <v>61320.375156279537</v>
      </c>
      <c r="M12" s="5">
        <f>scrimecost*Meta!O9</f>
        <v>3146.7280000000001</v>
      </c>
      <c r="N12" s="5">
        <f>L12-Grade13!L12</f>
        <v>1723.7150948682538</v>
      </c>
      <c r="O12" s="5">
        <f>Grade13!M12-M12</f>
        <v>52.088000000000193</v>
      </c>
      <c r="P12" s="22">
        <f t="shared" si="12"/>
        <v>113.05812558644109</v>
      </c>
      <c r="Q12" s="22"/>
      <c r="R12" s="22"/>
      <c r="S12" s="22">
        <f t="shared" si="6"/>
        <v>1335.1911761720739</v>
      </c>
      <c r="T12" s="22">
        <f t="shared" si="7"/>
        <v>1275.6788217906801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33555.29922641546</v>
      </c>
      <c r="D13" s="5">
        <f t="shared" si="0"/>
        <v>32872.997855811671</v>
      </c>
      <c r="E13" s="5">
        <f t="shared" si="1"/>
        <v>23372.997855811671</v>
      </c>
      <c r="F13" s="5">
        <f t="shared" si="2"/>
        <v>7933.0337999225103</v>
      </c>
      <c r="G13" s="5">
        <f t="shared" si="3"/>
        <v>24939.964055889162</v>
      </c>
      <c r="H13" s="22">
        <f t="shared" si="10"/>
        <v>14665.975485897665</v>
      </c>
      <c r="I13" s="5">
        <f t="shared" si="4"/>
        <v>39048.632473322716</v>
      </c>
      <c r="J13" s="26">
        <f t="shared" si="5"/>
        <v>0.15823266205054873</v>
      </c>
      <c r="L13" s="22">
        <f t="shared" si="11"/>
        <v>62853.384535186531</v>
      </c>
      <c r="M13" s="5">
        <f>scrimecost*Meta!O10</f>
        <v>2883.8159999999998</v>
      </c>
      <c r="N13" s="5">
        <f>L13-Grade13!L13</f>
        <v>1766.8079722399707</v>
      </c>
      <c r="O13" s="5">
        <f>Grade13!M13-M13</f>
        <v>47.735999999999876</v>
      </c>
      <c r="P13" s="22">
        <f t="shared" si="12"/>
        <v>115.49620847722559</v>
      </c>
      <c r="Q13" s="22"/>
      <c r="R13" s="22"/>
      <c r="S13" s="22">
        <f t="shared" si="6"/>
        <v>1363.114514641647</v>
      </c>
      <c r="T13" s="22">
        <f t="shared" si="7"/>
        <v>1273.0022766378972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34394.181707075841</v>
      </c>
      <c r="D14" s="5">
        <f t="shared" si="0"/>
        <v>33680.00280220696</v>
      </c>
      <c r="E14" s="5">
        <f t="shared" si="1"/>
        <v>24180.00280220696</v>
      </c>
      <c r="F14" s="5">
        <f t="shared" si="2"/>
        <v>8196.520914920573</v>
      </c>
      <c r="G14" s="5">
        <f t="shared" si="3"/>
        <v>25483.481887286387</v>
      </c>
      <c r="H14" s="22">
        <f t="shared" si="10"/>
        <v>15032.624873045106</v>
      </c>
      <c r="I14" s="5">
        <f t="shared" si="4"/>
        <v>39944.867015155774</v>
      </c>
      <c r="J14" s="26">
        <f t="shared" si="5"/>
        <v>0.15991475763912058</v>
      </c>
      <c r="L14" s="22">
        <f t="shared" si="11"/>
        <v>64424.71914856619</v>
      </c>
      <c r="M14" s="5">
        <f>scrimecost*Meta!O11</f>
        <v>2694.848</v>
      </c>
      <c r="N14" s="5">
        <f>L14-Grade13!L14</f>
        <v>1810.9781715459685</v>
      </c>
      <c r="O14" s="5">
        <f>Grade13!M14-M14</f>
        <v>44.608000000000175</v>
      </c>
      <c r="P14" s="22">
        <f t="shared" si="12"/>
        <v>117.99524344027972</v>
      </c>
      <c r="Q14" s="22"/>
      <c r="R14" s="22"/>
      <c r="S14" s="22">
        <f t="shared" si="6"/>
        <v>1392.939454972952</v>
      </c>
      <c r="T14" s="22">
        <f t="shared" si="7"/>
        <v>1271.5341365633151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35254.036249752739</v>
      </c>
      <c r="D15" s="5">
        <f t="shared" si="0"/>
        <v>34507.182872262136</v>
      </c>
      <c r="E15" s="5">
        <f t="shared" si="1"/>
        <v>25007.182872262136</v>
      </c>
      <c r="F15" s="5">
        <f t="shared" si="2"/>
        <v>8466.5952077935872</v>
      </c>
      <c r="G15" s="5">
        <f t="shared" si="3"/>
        <v>26040.587664468549</v>
      </c>
      <c r="H15" s="22">
        <f t="shared" si="10"/>
        <v>15408.440494871233</v>
      </c>
      <c r="I15" s="5">
        <f t="shared" si="4"/>
        <v>40863.507420534675</v>
      </c>
      <c r="J15" s="26">
        <f t="shared" si="5"/>
        <v>0.16155582650601988</v>
      </c>
      <c r="L15" s="22">
        <f t="shared" si="11"/>
        <v>66035.337127280334</v>
      </c>
      <c r="M15" s="5">
        <f>scrimecost*Meta!O12</f>
        <v>2574.6890000000003</v>
      </c>
      <c r="N15" s="5">
        <f>L15-Grade13!L15</f>
        <v>1856.2526258346115</v>
      </c>
      <c r="O15" s="5">
        <f>Grade13!M15-M15</f>
        <v>42.618999999999687</v>
      </c>
      <c r="P15" s="22">
        <f t="shared" si="12"/>
        <v>120.55675427741016</v>
      </c>
      <c r="Q15" s="22"/>
      <c r="R15" s="22"/>
      <c r="S15" s="22">
        <f t="shared" si="6"/>
        <v>1424.6091504125357</v>
      </c>
      <c r="T15" s="22">
        <f t="shared" si="7"/>
        <v>1271.1314372369343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36135.387155996548</v>
      </c>
      <c r="D16" s="5">
        <f t="shared" si="0"/>
        <v>35355.042444068684</v>
      </c>
      <c r="E16" s="5">
        <f t="shared" si="1"/>
        <v>25855.042444068684</v>
      </c>
      <c r="F16" s="5">
        <f t="shared" si="2"/>
        <v>8743.4213579884254</v>
      </c>
      <c r="G16" s="5">
        <f t="shared" si="3"/>
        <v>26611.62108608026</v>
      </c>
      <c r="H16" s="22">
        <f t="shared" si="10"/>
        <v>15793.65150724301</v>
      </c>
      <c r="I16" s="5">
        <f t="shared" si="4"/>
        <v>41805.11383604804</v>
      </c>
      <c r="J16" s="26">
        <f t="shared" si="5"/>
        <v>0.16315686930299483</v>
      </c>
      <c r="L16" s="22">
        <f t="shared" si="11"/>
        <v>67686.220555462336</v>
      </c>
      <c r="M16" s="5">
        <f>scrimecost*Meta!O13</f>
        <v>2161.835</v>
      </c>
      <c r="N16" s="5">
        <f>L16-Grade13!L16</f>
        <v>1902.6589414804766</v>
      </c>
      <c r="O16" s="5">
        <f>Grade13!M16-M16</f>
        <v>35.784999999999854</v>
      </c>
      <c r="P16" s="22">
        <f t="shared" si="12"/>
        <v>123.18230288546886</v>
      </c>
      <c r="Q16" s="22"/>
      <c r="R16" s="22"/>
      <c r="S16" s="22">
        <f t="shared" si="6"/>
        <v>1452.7404549131138</v>
      </c>
      <c r="T16" s="22">
        <f t="shared" si="7"/>
        <v>1267.0148551756124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37038.771834896463</v>
      </c>
      <c r="D17" s="5">
        <f t="shared" si="0"/>
        <v>36224.098505170397</v>
      </c>
      <c r="E17" s="5">
        <f t="shared" si="1"/>
        <v>26724.098505170397</v>
      </c>
      <c r="F17" s="5">
        <f t="shared" si="2"/>
        <v>9027.1681619381343</v>
      </c>
      <c r="G17" s="5">
        <f t="shared" si="3"/>
        <v>27196.930343232263</v>
      </c>
      <c r="H17" s="22">
        <f t="shared" si="10"/>
        <v>16188.492794924085</v>
      </c>
      <c r="I17" s="5">
        <f t="shared" si="4"/>
        <v>42770.260411949232</v>
      </c>
      <c r="J17" s="26">
        <f t="shared" si="5"/>
        <v>0.1647188622756533</v>
      </c>
      <c r="L17" s="22">
        <f t="shared" si="11"/>
        <v>69378.376069348888</v>
      </c>
      <c r="M17" s="5">
        <f>scrimecost*Meta!O14</f>
        <v>2161.835</v>
      </c>
      <c r="N17" s="5">
        <f>L17-Grade13!L17</f>
        <v>1950.2254150174849</v>
      </c>
      <c r="O17" s="5">
        <f>Grade13!M17-M17</f>
        <v>35.784999999999854</v>
      </c>
      <c r="P17" s="22">
        <f t="shared" si="12"/>
        <v>125.87349020872904</v>
      </c>
      <c r="Q17" s="22"/>
      <c r="R17" s="22"/>
      <c r="S17" s="22">
        <f t="shared" si="6"/>
        <v>1487.9004215762034</v>
      </c>
      <c r="T17" s="22">
        <f t="shared" si="7"/>
        <v>1268.4299531043366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37964.741130768874</v>
      </c>
      <c r="D18" s="5">
        <f t="shared" si="0"/>
        <v>37114.880967799661</v>
      </c>
      <c r="E18" s="5">
        <f t="shared" si="1"/>
        <v>27614.880967799661</v>
      </c>
      <c r="F18" s="5">
        <f t="shared" si="2"/>
        <v>9318.0086359865891</v>
      </c>
      <c r="G18" s="5">
        <f t="shared" si="3"/>
        <v>27796.872331813072</v>
      </c>
      <c r="H18" s="22">
        <f t="shared" si="10"/>
        <v>16593.205114797187</v>
      </c>
      <c r="I18" s="5">
        <f t="shared" si="4"/>
        <v>43759.535652247963</v>
      </c>
      <c r="J18" s="26">
        <f t="shared" si="5"/>
        <v>0.1662427578587348</v>
      </c>
      <c r="L18" s="22">
        <f t="shared" si="11"/>
        <v>71112.835471082624</v>
      </c>
      <c r="M18" s="5">
        <f>scrimecost*Meta!O15</f>
        <v>2161.835</v>
      </c>
      <c r="N18" s="5">
        <f>L18-Grade13!L18</f>
        <v>1998.9810503929475</v>
      </c>
      <c r="O18" s="5">
        <f>Grade13!M18-M18</f>
        <v>35.784999999999854</v>
      </c>
      <c r="P18" s="22">
        <f t="shared" si="12"/>
        <v>128.63195721507074</v>
      </c>
      <c r="Q18" s="22"/>
      <c r="R18" s="22"/>
      <c r="S18" s="22">
        <f t="shared" si="6"/>
        <v>1523.9393874058906</v>
      </c>
      <c r="T18" s="22">
        <f t="shared" si="7"/>
        <v>1269.869996467859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38913.859659038091</v>
      </c>
      <c r="D19" s="5">
        <f t="shared" si="0"/>
        <v>38027.932991994647</v>
      </c>
      <c r="E19" s="5">
        <f t="shared" si="1"/>
        <v>28527.932991994647</v>
      </c>
      <c r="F19" s="5">
        <f t="shared" si="2"/>
        <v>9616.1201218862516</v>
      </c>
      <c r="G19" s="5">
        <f t="shared" si="3"/>
        <v>28411.812870108395</v>
      </c>
      <c r="H19" s="22">
        <f t="shared" si="10"/>
        <v>17008.035242667116</v>
      </c>
      <c r="I19" s="5">
        <f t="shared" si="4"/>
        <v>44773.54277355416</v>
      </c>
      <c r="J19" s="26">
        <f t="shared" si="5"/>
        <v>0.16772948525686301</v>
      </c>
      <c r="L19" s="22">
        <f t="shared" si="11"/>
        <v>72890.656357859683</v>
      </c>
      <c r="M19" s="5">
        <f>scrimecost*Meta!O16</f>
        <v>2161.835</v>
      </c>
      <c r="N19" s="5">
        <f>L19-Grade13!L19</f>
        <v>2048.9555766527628</v>
      </c>
      <c r="O19" s="5">
        <f>Grade13!M19-M19</f>
        <v>35.784999999999854</v>
      </c>
      <c r="P19" s="22">
        <f t="shared" si="12"/>
        <v>131.45938589657098</v>
      </c>
      <c r="Q19" s="22"/>
      <c r="R19" s="22"/>
      <c r="S19" s="22">
        <f t="shared" si="6"/>
        <v>1560.8793273812964</v>
      </c>
      <c r="T19" s="22">
        <f t="shared" si="7"/>
        <v>1271.3345307877019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39886.706150514045</v>
      </c>
      <c r="D20" s="5">
        <f t="shared" si="0"/>
        <v>38963.811316794512</v>
      </c>
      <c r="E20" s="5">
        <f t="shared" si="1"/>
        <v>29463.811316794512</v>
      </c>
      <c r="F20" s="5">
        <f t="shared" si="2"/>
        <v>9921.684394933407</v>
      </c>
      <c r="G20" s="5">
        <f t="shared" si="3"/>
        <v>29042.126921861105</v>
      </c>
      <c r="H20" s="22">
        <f t="shared" si="10"/>
        <v>17433.23612373379</v>
      </c>
      <c r="I20" s="5">
        <f t="shared" si="4"/>
        <v>45812.900072893011</v>
      </c>
      <c r="J20" s="26">
        <f t="shared" si="5"/>
        <v>0.16917995101113445</v>
      </c>
      <c r="L20" s="22">
        <f t="shared" si="11"/>
        <v>74712.92276680615</v>
      </c>
      <c r="M20" s="5">
        <f>scrimecost*Meta!O17</f>
        <v>2161.835</v>
      </c>
      <c r="N20" s="5">
        <f>L20-Grade13!L20</f>
        <v>2100.1794660690502</v>
      </c>
      <c r="O20" s="5">
        <f>Grade13!M20-M20</f>
        <v>35.784999999999854</v>
      </c>
      <c r="P20" s="22">
        <f t="shared" si="12"/>
        <v>134.35750029510868</v>
      </c>
      <c r="Q20" s="22"/>
      <c r="R20" s="22"/>
      <c r="S20" s="22">
        <f t="shared" si="6"/>
        <v>1598.7427658560714</v>
      </c>
      <c r="T20" s="22">
        <f t="shared" si="7"/>
        <v>1272.8231120338439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40883.873804276889</v>
      </c>
      <c r="D21" s="5">
        <f t="shared" si="0"/>
        <v>39923.08659971437</v>
      </c>
      <c r="E21" s="5">
        <f t="shared" si="1"/>
        <v>30423.08659971437</v>
      </c>
      <c r="F21" s="5">
        <f t="shared" si="2"/>
        <v>10234.887774806743</v>
      </c>
      <c r="G21" s="5">
        <f t="shared" si="3"/>
        <v>29688.198824907628</v>
      </c>
      <c r="H21" s="22">
        <f t="shared" si="10"/>
        <v>17869.067026827139</v>
      </c>
      <c r="I21" s="5">
        <f t="shared" si="4"/>
        <v>46878.241304715339</v>
      </c>
      <c r="J21" s="26">
        <f t="shared" si="5"/>
        <v>0.1705950395518871</v>
      </c>
      <c r="L21" s="22">
        <f t="shared" si="11"/>
        <v>76580.745835976311</v>
      </c>
      <c r="M21" s="5">
        <f>scrimecost*Meta!O18</f>
        <v>1742.819</v>
      </c>
      <c r="N21" s="5">
        <f>L21-Grade13!L21</f>
        <v>2152.6839527207921</v>
      </c>
      <c r="O21" s="5">
        <f>Grade13!M21-M21</f>
        <v>28.84900000000016</v>
      </c>
      <c r="P21" s="22">
        <f t="shared" si="12"/>
        <v>137.32806755360988</v>
      </c>
      <c r="Q21" s="22"/>
      <c r="R21" s="22"/>
      <c r="S21" s="22">
        <f t="shared" si="6"/>
        <v>1631.2895822927487</v>
      </c>
      <c r="T21" s="22">
        <f t="shared" si="7"/>
        <v>1269.4613095737454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41905.970649383809</v>
      </c>
      <c r="D22" s="5">
        <f t="shared" si="0"/>
        <v>40906.343764707228</v>
      </c>
      <c r="E22" s="5">
        <f t="shared" si="1"/>
        <v>31406.343764707228</v>
      </c>
      <c r="F22" s="5">
        <f t="shared" si="2"/>
        <v>10555.921239176911</v>
      </c>
      <c r="G22" s="5">
        <f t="shared" si="3"/>
        <v>30350.422525530317</v>
      </c>
      <c r="H22" s="22">
        <f t="shared" si="10"/>
        <v>18315.793702497816</v>
      </c>
      <c r="I22" s="5">
        <f t="shared" si="4"/>
        <v>47970.216067333211</v>
      </c>
      <c r="J22" s="26">
        <f t="shared" si="5"/>
        <v>0.17197561373798725</v>
      </c>
      <c r="L22" s="22">
        <f t="shared" si="11"/>
        <v>78495.264481875725</v>
      </c>
      <c r="M22" s="5">
        <f>scrimecost*Meta!O19</f>
        <v>1742.819</v>
      </c>
      <c r="N22" s="5">
        <f>L22-Grade13!L22</f>
        <v>2206.5010515388276</v>
      </c>
      <c r="O22" s="5">
        <f>Grade13!M22-M22</f>
        <v>28.84900000000016</v>
      </c>
      <c r="P22" s="22">
        <f t="shared" si="12"/>
        <v>140.37289899357359</v>
      </c>
      <c r="Q22" s="22"/>
      <c r="R22" s="22"/>
      <c r="S22" s="22">
        <f t="shared" si="6"/>
        <v>1671.0698573403429</v>
      </c>
      <c r="T22" s="22">
        <f t="shared" si="7"/>
        <v>1271.1065536209326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42953.619915618401</v>
      </c>
      <c r="D23" s="5">
        <f t="shared" si="0"/>
        <v>41914.182358824903</v>
      </c>
      <c r="E23" s="5">
        <f t="shared" si="1"/>
        <v>32414.182358824903</v>
      </c>
      <c r="F23" s="5">
        <f t="shared" si="2"/>
        <v>10884.980540156332</v>
      </c>
      <c r="G23" s="5">
        <f t="shared" si="3"/>
        <v>31029.201818668571</v>
      </c>
      <c r="H23" s="22">
        <f t="shared" si="10"/>
        <v>18773.68854506026</v>
      </c>
      <c r="I23" s="5">
        <f t="shared" si="4"/>
        <v>49089.490199016538</v>
      </c>
      <c r="J23" s="26">
        <f t="shared" si="5"/>
        <v>0.173322515382963</v>
      </c>
      <c r="L23" s="22">
        <f t="shared" si="11"/>
        <v>80457.646093922609</v>
      </c>
      <c r="M23" s="5">
        <f>scrimecost*Meta!O20</f>
        <v>1742.819</v>
      </c>
      <c r="N23" s="5">
        <f>L23-Grade13!L23</f>
        <v>2261.6635778272903</v>
      </c>
      <c r="O23" s="5">
        <f>Grade13!M23-M23</f>
        <v>28.84900000000016</v>
      </c>
      <c r="P23" s="22">
        <f t="shared" si="12"/>
        <v>143.4938512195364</v>
      </c>
      <c r="Q23" s="22"/>
      <c r="R23" s="22"/>
      <c r="S23" s="22">
        <f t="shared" si="6"/>
        <v>1711.8446392641104</v>
      </c>
      <c r="T23" s="22">
        <f t="shared" si="7"/>
        <v>1272.7720966043569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44027.460413508867</v>
      </c>
      <c r="D24" s="5">
        <f t="shared" si="0"/>
        <v>42947.216917795529</v>
      </c>
      <c r="E24" s="5">
        <f t="shared" si="1"/>
        <v>33447.216917795529</v>
      </c>
      <c r="F24" s="5">
        <f t="shared" si="2"/>
        <v>11222.26632366024</v>
      </c>
      <c r="G24" s="5">
        <f t="shared" si="3"/>
        <v>31724.950594135291</v>
      </c>
      <c r="H24" s="22">
        <f t="shared" si="10"/>
        <v>19243.030758686764</v>
      </c>
      <c r="I24" s="5">
        <f t="shared" si="4"/>
        <v>50236.746183991956</v>
      </c>
      <c r="J24" s="26">
        <f t="shared" si="5"/>
        <v>0.17463656576830516</v>
      </c>
      <c r="L24" s="22">
        <f t="shared" si="11"/>
        <v>82469.087246270661</v>
      </c>
      <c r="M24" s="5">
        <f>scrimecost*Meta!O21</f>
        <v>1742.819</v>
      </c>
      <c r="N24" s="5">
        <f>L24-Grade13!L24</f>
        <v>2318.2051672729722</v>
      </c>
      <c r="O24" s="5">
        <f>Grade13!M24-M24</f>
        <v>28.84900000000016</v>
      </c>
      <c r="P24" s="22">
        <f t="shared" si="12"/>
        <v>146.69282725114823</v>
      </c>
      <c r="Q24" s="22"/>
      <c r="R24" s="22"/>
      <c r="S24" s="22">
        <f t="shared" si="6"/>
        <v>1753.6387907359774</v>
      </c>
      <c r="T24" s="22">
        <f t="shared" si="7"/>
        <v>1274.4575898041576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45128.14692384658</v>
      </c>
      <c r="D25" s="5">
        <f t="shared" si="0"/>
        <v>44006.077340740412</v>
      </c>
      <c r="E25" s="5">
        <f t="shared" si="1"/>
        <v>34506.077340740412</v>
      </c>
      <c r="F25" s="5">
        <f t="shared" si="2"/>
        <v>11568.591985825786</v>
      </c>
      <c r="G25" s="5">
        <f t="shared" si="3"/>
        <v>32437.485354914628</v>
      </c>
      <c r="H25" s="22">
        <f t="shared" si="10"/>
        <v>19724.10652765393</v>
      </c>
      <c r="I25" s="5">
        <f t="shared" si="4"/>
        <v>51412.075834517709</v>
      </c>
      <c r="J25" s="26">
        <f t="shared" si="5"/>
        <v>0.1759283073663048</v>
      </c>
      <c r="L25" s="22">
        <f t="shared" si="11"/>
        <v>84530.814427427424</v>
      </c>
      <c r="M25" s="5">
        <f>scrimecost*Meta!O22</f>
        <v>1742.819</v>
      </c>
      <c r="N25" s="5">
        <f>L25-Grade13!L25</f>
        <v>2376.1602964547783</v>
      </c>
      <c r="O25" s="5">
        <f>Grade13!M25-M25</f>
        <v>28.84900000000016</v>
      </c>
      <c r="P25" s="22">
        <f t="shared" si="12"/>
        <v>149.97754171758777</v>
      </c>
      <c r="Q25" s="22"/>
      <c r="R25" s="22"/>
      <c r="S25" s="22">
        <f t="shared" si="6"/>
        <v>1796.4830009173647</v>
      </c>
      <c r="T25" s="22">
        <f t="shared" si="7"/>
        <v>1276.1663899843663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46256.35059694275</v>
      </c>
      <c r="D26" s="5">
        <f t="shared" si="0"/>
        <v>45091.409274258927</v>
      </c>
      <c r="E26" s="5">
        <f t="shared" si="1"/>
        <v>35591.409274258927</v>
      </c>
      <c r="F26" s="5">
        <f t="shared" si="2"/>
        <v>12031.486055471432</v>
      </c>
      <c r="G26" s="5">
        <f t="shared" si="3"/>
        <v>33059.923218787495</v>
      </c>
      <c r="H26" s="22">
        <f t="shared" si="10"/>
        <v>20217.209190845282</v>
      </c>
      <c r="I26" s="5">
        <f t="shared" si="4"/>
        <v>52508.878460380656</v>
      </c>
      <c r="J26" s="26">
        <f t="shared" si="5"/>
        <v>0.17887602353700077</v>
      </c>
      <c r="L26" s="22">
        <f t="shared" si="11"/>
        <v>86644.084788113119</v>
      </c>
      <c r="M26" s="5">
        <f>scrimecost*Meta!O23</f>
        <v>1352.559</v>
      </c>
      <c r="N26" s="5">
        <f>L26-Grade13!L26</f>
        <v>2435.5643038661656</v>
      </c>
      <c r="O26" s="5">
        <f>Grade13!M26-M26</f>
        <v>22.388999999999896</v>
      </c>
      <c r="P26" s="22">
        <f t="shared" si="12"/>
        <v>154.36784544930305</v>
      </c>
      <c r="Q26" s="22"/>
      <c r="R26" s="22"/>
      <c r="S26" s="22">
        <f t="shared" si="6"/>
        <v>1835.4891310307751</v>
      </c>
      <c r="T26" s="22">
        <f t="shared" si="7"/>
        <v>1274.4856609388867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47412.759361866309</v>
      </c>
      <c r="D27" s="5">
        <f t="shared" si="0"/>
        <v>46203.87450611539</v>
      </c>
      <c r="E27" s="5">
        <f t="shared" si="1"/>
        <v>36703.87450611539</v>
      </c>
      <c r="F27" s="5">
        <f t="shared" si="2"/>
        <v>12505.952476858214</v>
      </c>
      <c r="G27" s="5">
        <f t="shared" si="3"/>
        <v>33697.922029257177</v>
      </c>
      <c r="H27" s="22">
        <f t="shared" si="10"/>
        <v>20722.639420616415</v>
      </c>
      <c r="I27" s="5">
        <f t="shared" si="4"/>
        <v>53633.101151890165</v>
      </c>
      <c r="J27" s="26">
        <f t="shared" si="5"/>
        <v>0.18175184419133827</v>
      </c>
      <c r="L27" s="22">
        <f t="shared" si="11"/>
        <v>88810.186907815936</v>
      </c>
      <c r="M27" s="5">
        <f>scrimecost*Meta!O24</f>
        <v>1352.559</v>
      </c>
      <c r="N27" s="5">
        <f>L27-Grade13!L27</f>
        <v>2496.4534114628186</v>
      </c>
      <c r="O27" s="5">
        <f>Grade13!M27-M27</f>
        <v>22.388999999999896</v>
      </c>
      <c r="P27" s="22">
        <f t="shared" si="12"/>
        <v>158.86790677431111</v>
      </c>
      <c r="Q27" s="22"/>
      <c r="R27" s="22"/>
      <c r="S27" s="22">
        <f t="shared" si="6"/>
        <v>1881.4496288970079</v>
      </c>
      <c r="T27" s="22">
        <f t="shared" si="7"/>
        <v>1276.9523103288429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48598.078345912967</v>
      </c>
      <c r="D28" s="5">
        <f t="shared" si="0"/>
        <v>47344.151368768275</v>
      </c>
      <c r="E28" s="5">
        <f t="shared" si="1"/>
        <v>37844.151368768275</v>
      </c>
      <c r="F28" s="5">
        <f t="shared" si="2"/>
        <v>12992.280558779668</v>
      </c>
      <c r="G28" s="5">
        <f t="shared" si="3"/>
        <v>34351.870809988606</v>
      </c>
      <c r="H28" s="22">
        <f t="shared" si="10"/>
        <v>21240.705406131819</v>
      </c>
      <c r="I28" s="5">
        <f t="shared" si="4"/>
        <v>54785.429410687415</v>
      </c>
      <c r="J28" s="26">
        <f t="shared" si="5"/>
        <v>0.18455752287849683</v>
      </c>
      <c r="L28" s="22">
        <f t="shared" si="11"/>
        <v>91030.441580511324</v>
      </c>
      <c r="M28" s="5">
        <f>scrimecost*Meta!O25</f>
        <v>1352.559</v>
      </c>
      <c r="N28" s="5">
        <f>L28-Grade13!L28</f>
        <v>2558.864746749372</v>
      </c>
      <c r="O28" s="5">
        <f>Grade13!M28-M28</f>
        <v>22.388999999999896</v>
      </c>
      <c r="P28" s="22">
        <f t="shared" si="12"/>
        <v>163.48046963244437</v>
      </c>
      <c r="Q28" s="22"/>
      <c r="R28" s="22"/>
      <c r="S28" s="22">
        <f t="shared" si="6"/>
        <v>1928.5591392098856</v>
      </c>
      <c r="T28" s="22">
        <f t="shared" si="7"/>
        <v>1279.4225165590153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49813.030304560787</v>
      </c>
      <c r="D29" s="5">
        <f t="shared" si="0"/>
        <v>48512.935152987477</v>
      </c>
      <c r="E29" s="5">
        <f t="shared" si="1"/>
        <v>39012.935152987477</v>
      </c>
      <c r="F29" s="5">
        <f t="shared" si="2"/>
        <v>13490.766842749159</v>
      </c>
      <c r="G29" s="5">
        <f t="shared" si="3"/>
        <v>35022.168310238318</v>
      </c>
      <c r="H29" s="22">
        <f t="shared" si="10"/>
        <v>21771.723041285117</v>
      </c>
      <c r="I29" s="5">
        <f t="shared" si="4"/>
        <v>55966.565875954599</v>
      </c>
      <c r="J29" s="26">
        <f t="shared" si="5"/>
        <v>0.18729477037816367</v>
      </c>
      <c r="L29" s="22">
        <f t="shared" si="11"/>
        <v>93306.202620024109</v>
      </c>
      <c r="M29" s="5">
        <f>scrimecost*Meta!O26</f>
        <v>1352.559</v>
      </c>
      <c r="N29" s="5">
        <f>L29-Grade13!L29</f>
        <v>2622.8363654181157</v>
      </c>
      <c r="O29" s="5">
        <f>Grade13!M29-M29</f>
        <v>22.388999999999896</v>
      </c>
      <c r="P29" s="22">
        <f t="shared" si="12"/>
        <v>168.20834656203095</v>
      </c>
      <c r="Q29" s="22"/>
      <c r="R29" s="22"/>
      <c r="S29" s="22">
        <f t="shared" si="6"/>
        <v>1976.8463872806035</v>
      </c>
      <c r="T29" s="22">
        <f t="shared" si="7"/>
        <v>1281.8963116394905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51058.356062174811</v>
      </c>
      <c r="D30" s="5">
        <f t="shared" si="0"/>
        <v>49710.938531812171</v>
      </c>
      <c r="E30" s="5">
        <f t="shared" si="1"/>
        <v>40210.938531812171</v>
      </c>
      <c r="F30" s="5">
        <f t="shared" si="2"/>
        <v>14001.715283817892</v>
      </c>
      <c r="G30" s="5">
        <f t="shared" si="3"/>
        <v>35709.223247994276</v>
      </c>
      <c r="H30" s="22">
        <f t="shared" si="10"/>
        <v>22316.016117317246</v>
      </c>
      <c r="I30" s="5">
        <f t="shared" si="4"/>
        <v>57177.230752853466</v>
      </c>
      <c r="J30" s="26">
        <f t="shared" si="5"/>
        <v>0.18996525574369238</v>
      </c>
      <c r="L30" s="22">
        <f t="shared" si="11"/>
        <v>95638.857685524723</v>
      </c>
      <c r="M30" s="5">
        <f>scrimecost*Meta!O27</f>
        <v>1352.559</v>
      </c>
      <c r="N30" s="5">
        <f>L30-Grade13!L30</f>
        <v>2688.4072745535814</v>
      </c>
      <c r="O30" s="5">
        <f>Grade13!M30-M30</f>
        <v>22.388999999999896</v>
      </c>
      <c r="P30" s="22">
        <f t="shared" si="12"/>
        <v>173.05442041485728</v>
      </c>
      <c r="Q30" s="22"/>
      <c r="R30" s="22"/>
      <c r="S30" s="22">
        <f t="shared" si="6"/>
        <v>2026.3408165530918</v>
      </c>
      <c r="T30" s="22">
        <f t="shared" si="7"/>
        <v>1284.3737270715562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52334.814963729179</v>
      </c>
      <c r="D31" s="5">
        <f t="shared" si="0"/>
        <v>50938.891995107471</v>
      </c>
      <c r="E31" s="5">
        <f t="shared" si="1"/>
        <v>41438.891995107471</v>
      </c>
      <c r="F31" s="5">
        <f t="shared" si="2"/>
        <v>14525.437435913336</v>
      </c>
      <c r="G31" s="5">
        <f t="shared" si="3"/>
        <v>36413.454559194135</v>
      </c>
      <c r="H31" s="22">
        <f t="shared" si="10"/>
        <v>22873.916520250172</v>
      </c>
      <c r="I31" s="5">
        <f t="shared" si="4"/>
        <v>58418.162251674803</v>
      </c>
      <c r="J31" s="26">
        <f t="shared" si="5"/>
        <v>0.19257060731981787</v>
      </c>
      <c r="L31" s="22">
        <f t="shared" si="11"/>
        <v>98029.82912766283</v>
      </c>
      <c r="M31" s="5">
        <f>scrimecost*Meta!O28</f>
        <v>1183.1039999999998</v>
      </c>
      <c r="N31" s="5">
        <f>L31-Grade13!L31</f>
        <v>2755.6174564174289</v>
      </c>
      <c r="O31" s="5">
        <f>Grade13!M31-M31</f>
        <v>19.58400000000006</v>
      </c>
      <c r="P31" s="22">
        <f t="shared" si="12"/>
        <v>178.02164611400417</v>
      </c>
      <c r="Q31" s="22"/>
      <c r="R31" s="22"/>
      <c r="S31" s="22">
        <f t="shared" si="6"/>
        <v>2074.5396915573888</v>
      </c>
      <c r="T31" s="22">
        <f t="shared" si="7"/>
        <v>1285.2855209319785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53643.185337822397</v>
      </c>
      <c r="D32" s="5">
        <f t="shared" si="0"/>
        <v>52197.544294985149</v>
      </c>
      <c r="E32" s="5">
        <f t="shared" si="1"/>
        <v>42697.544294985149</v>
      </c>
      <c r="F32" s="5">
        <f t="shared" si="2"/>
        <v>15062.252641811167</v>
      </c>
      <c r="G32" s="5">
        <f t="shared" si="3"/>
        <v>37135.291653173983</v>
      </c>
      <c r="H32" s="22">
        <f t="shared" si="10"/>
        <v>23445.764433256423</v>
      </c>
      <c r="I32" s="5">
        <f t="shared" si="4"/>
        <v>59690.117037966658</v>
      </c>
      <c r="J32" s="26">
        <f t="shared" si="5"/>
        <v>0.19511241373555008</v>
      </c>
      <c r="L32" s="22">
        <f t="shared" si="11"/>
        <v>100480.57485585439</v>
      </c>
      <c r="M32" s="5">
        <f>scrimecost*Meta!O29</f>
        <v>1183.1039999999998</v>
      </c>
      <c r="N32" s="5">
        <f>L32-Grade13!L32</f>
        <v>2824.5078928278526</v>
      </c>
      <c r="O32" s="5">
        <f>Grade13!M32-M32</f>
        <v>19.58400000000006</v>
      </c>
      <c r="P32" s="22">
        <f t="shared" si="12"/>
        <v>183.11305245562977</v>
      </c>
      <c r="Q32" s="22"/>
      <c r="R32" s="22"/>
      <c r="S32" s="22">
        <f t="shared" si="6"/>
        <v>2126.5397763117794</v>
      </c>
      <c r="T32" s="22">
        <f t="shared" si="7"/>
        <v>1287.8056411765458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54984.264971267956</v>
      </c>
      <c r="D33" s="5">
        <f t="shared" si="0"/>
        <v>53487.662902359778</v>
      </c>
      <c r="E33" s="5">
        <f t="shared" si="1"/>
        <v>43987.662902359778</v>
      </c>
      <c r="F33" s="5">
        <f t="shared" si="2"/>
        <v>15612.488227856444</v>
      </c>
      <c r="G33" s="5">
        <f t="shared" si="3"/>
        <v>37875.174674503331</v>
      </c>
      <c r="H33" s="22">
        <f t="shared" si="10"/>
        <v>24031.908544087833</v>
      </c>
      <c r="I33" s="5">
        <f t="shared" si="4"/>
        <v>60993.870693915829</v>
      </c>
      <c r="J33" s="26">
        <f t="shared" si="5"/>
        <v>0.19759222487284978</v>
      </c>
      <c r="L33" s="22">
        <f t="shared" si="11"/>
        <v>102992.58922725075</v>
      </c>
      <c r="M33" s="5">
        <f>scrimecost*Meta!O30</f>
        <v>1183.1039999999998</v>
      </c>
      <c r="N33" s="5">
        <f>L33-Grade13!L33</f>
        <v>2895.1205901485373</v>
      </c>
      <c r="O33" s="5">
        <f>Grade13!M33-M33</f>
        <v>19.58400000000006</v>
      </c>
      <c r="P33" s="22">
        <f t="shared" si="12"/>
        <v>188.33174395579599</v>
      </c>
      <c r="Q33" s="22"/>
      <c r="R33" s="22"/>
      <c r="S33" s="22">
        <f t="shared" si="6"/>
        <v>2179.8398631850305</v>
      </c>
      <c r="T33" s="22">
        <f t="shared" si="7"/>
        <v>1290.3286760620874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56358.871595549659</v>
      </c>
      <c r="D34" s="5">
        <f t="shared" si="0"/>
        <v>54810.034474918772</v>
      </c>
      <c r="E34" s="5">
        <f t="shared" si="1"/>
        <v>45310.034474918772</v>
      </c>
      <c r="F34" s="5">
        <f t="shared" si="2"/>
        <v>16176.479703552857</v>
      </c>
      <c r="G34" s="5">
        <f t="shared" si="3"/>
        <v>38633.554771365918</v>
      </c>
      <c r="H34" s="22">
        <f t="shared" si="10"/>
        <v>24632.706257690032</v>
      </c>
      <c r="I34" s="5">
        <f t="shared" si="4"/>
        <v>62330.218191263732</v>
      </c>
      <c r="J34" s="26">
        <f t="shared" si="5"/>
        <v>0.20001155281167879</v>
      </c>
      <c r="L34" s="22">
        <f t="shared" si="11"/>
        <v>105567.40395793201</v>
      </c>
      <c r="M34" s="5">
        <f>scrimecost*Meta!O31</f>
        <v>1183.1039999999998</v>
      </c>
      <c r="N34" s="5">
        <f>L34-Grade13!L34</f>
        <v>2967.4986049022555</v>
      </c>
      <c r="O34" s="5">
        <f>Grade13!M34-M34</f>
        <v>19.58400000000006</v>
      </c>
      <c r="P34" s="22">
        <f t="shared" si="12"/>
        <v>193.68090274346639</v>
      </c>
      <c r="Q34" s="22"/>
      <c r="R34" s="22"/>
      <c r="S34" s="22">
        <f t="shared" si="6"/>
        <v>2234.4724522301235</v>
      </c>
      <c r="T34" s="22">
        <f t="shared" si="7"/>
        <v>1292.8546731416602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57767.843385438391</v>
      </c>
      <c r="D35" s="5">
        <f t="shared" si="0"/>
        <v>56165.465336791734</v>
      </c>
      <c r="E35" s="5">
        <f t="shared" si="1"/>
        <v>46665.465336791734</v>
      </c>
      <c r="F35" s="5">
        <f t="shared" si="2"/>
        <v>16754.570966141677</v>
      </c>
      <c r="G35" s="5">
        <f t="shared" si="3"/>
        <v>39410.894370650058</v>
      </c>
      <c r="H35" s="22">
        <f t="shared" si="10"/>
        <v>25248.523914132278</v>
      </c>
      <c r="I35" s="5">
        <f t="shared" si="4"/>
        <v>63699.974376045313</v>
      </c>
      <c r="J35" s="26">
        <f t="shared" si="5"/>
        <v>0.2023718727519998</v>
      </c>
      <c r="L35" s="22">
        <f t="shared" si="11"/>
        <v>108206.5890568803</v>
      </c>
      <c r="M35" s="5">
        <f>scrimecost*Meta!O32</f>
        <v>1183.1039999999998</v>
      </c>
      <c r="N35" s="5">
        <f>L35-Grade13!L35</f>
        <v>3041.6860700248217</v>
      </c>
      <c r="O35" s="5">
        <f>Grade13!M35-M35</f>
        <v>19.58400000000006</v>
      </c>
      <c r="P35" s="22">
        <f t="shared" si="12"/>
        <v>199.16379050082858</v>
      </c>
      <c r="Q35" s="22"/>
      <c r="R35" s="22"/>
      <c r="S35" s="22">
        <f t="shared" si="6"/>
        <v>2290.4708560013478</v>
      </c>
      <c r="T35" s="22">
        <f t="shared" si="7"/>
        <v>1295.3836791112249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59212.039470074342</v>
      </c>
      <c r="D36" s="5">
        <f t="shared" si="0"/>
        <v>57554.781970211516</v>
      </c>
      <c r="E36" s="5">
        <f t="shared" si="1"/>
        <v>48054.781970211516</v>
      </c>
      <c r="F36" s="5">
        <f t="shared" si="2"/>
        <v>17347.11451029521</v>
      </c>
      <c r="G36" s="5">
        <f t="shared" si="3"/>
        <v>40207.667459916309</v>
      </c>
      <c r="H36" s="22">
        <f t="shared" si="10"/>
        <v>25879.73701198558</v>
      </c>
      <c r="I36" s="5">
        <f t="shared" si="4"/>
        <v>65103.974465446438</v>
      </c>
      <c r="J36" s="26">
        <f t="shared" si="5"/>
        <v>0.2046746239132885</v>
      </c>
      <c r="L36" s="22">
        <f t="shared" si="11"/>
        <v>110911.75378330229</v>
      </c>
      <c r="M36" s="5">
        <f>scrimecost*Meta!O33</f>
        <v>956.13700000000006</v>
      </c>
      <c r="N36" s="5">
        <f>L36-Grade13!L36</f>
        <v>3117.72822177544</v>
      </c>
      <c r="O36" s="5">
        <f>Grade13!M36-M36</f>
        <v>15.826999999999998</v>
      </c>
      <c r="P36" s="22">
        <f t="shared" si="12"/>
        <v>204.78375045212474</v>
      </c>
      <c r="Q36" s="22"/>
      <c r="R36" s="22"/>
      <c r="S36" s="22">
        <f t="shared" si="6"/>
        <v>2344.4766488668447</v>
      </c>
      <c r="T36" s="22">
        <f t="shared" si="7"/>
        <v>1296.0403068784594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60692.340456826198</v>
      </c>
      <c r="D37" s="5">
        <f t="shared" ref="D37:D56" si="15">IF(A37&lt;startage,1,0)*(C37*(1-initialunempprob))+IF(A37=startage,1,0)*(C37*(1-unempprob))+IF(A37&gt;startage,1,0)*(C37*(1-unempprob)+unempprob*300*52)</f>
        <v>58978.831519466803</v>
      </c>
      <c r="E37" s="5">
        <f t="shared" si="1"/>
        <v>49478.831519466803</v>
      </c>
      <c r="F37" s="5">
        <f t="shared" si="2"/>
        <v>17954.471643052591</v>
      </c>
      <c r="G37" s="5">
        <f t="shared" si="3"/>
        <v>41024.359876414208</v>
      </c>
      <c r="H37" s="22">
        <f t="shared" ref="H37:H56" si="16">benefits*B37/expnorm</f>
        <v>26526.730437285223</v>
      </c>
      <c r="I37" s="5">
        <f t="shared" ref="I37:I56" si="17">G37+IF(A37&lt;startage,1,0)*(H37*(1-initialunempprob))+IF(A37&gt;=startage,1,0)*(H37*(1-unempprob))</f>
        <v>66543.074557082597</v>
      </c>
      <c r="J37" s="26">
        <f t="shared" si="5"/>
        <v>0.20692121041210682</v>
      </c>
      <c r="L37" s="22">
        <f t="shared" ref="L37:L56" si="18">(sincome+sbenefits)*(1-sunemp)*B37/expnorm</f>
        <v>113684.54762788485</v>
      </c>
      <c r="M37" s="5">
        <f>scrimecost*Meta!O34</f>
        <v>956.13700000000006</v>
      </c>
      <c r="N37" s="5">
        <f>L37-Grade13!L37</f>
        <v>3195.6714273198304</v>
      </c>
      <c r="O37" s="5">
        <f>Grade13!M37-M37</f>
        <v>15.826999999999998</v>
      </c>
      <c r="P37" s="22">
        <f t="shared" si="12"/>
        <v>210.54420940220336</v>
      </c>
      <c r="Q37" s="22"/>
      <c r="R37" s="22"/>
      <c r="S37" s="22">
        <f t="shared" si="6"/>
        <v>2403.3099718289823</v>
      </c>
      <c r="T37" s="22">
        <f t="shared" si="7"/>
        <v>1298.6177398471928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62209.648968246845</v>
      </c>
      <c r="D38" s="5">
        <f t="shared" si="15"/>
        <v>60438.482307453465</v>
      </c>
      <c r="E38" s="5">
        <f t="shared" si="1"/>
        <v>50938.482307453465</v>
      </c>
      <c r="F38" s="5">
        <f t="shared" si="2"/>
        <v>18577.012704128902</v>
      </c>
      <c r="G38" s="5">
        <f t="shared" si="3"/>
        <v>41861.469603324564</v>
      </c>
      <c r="H38" s="22">
        <f t="shared" si="16"/>
        <v>27189.898698217352</v>
      </c>
      <c r="I38" s="5">
        <f t="shared" si="17"/>
        <v>68018.15215100965</v>
      </c>
      <c r="J38" s="26">
        <f t="shared" si="5"/>
        <v>0.20911300211827097</v>
      </c>
      <c r="L38" s="22">
        <f t="shared" si="18"/>
        <v>116526.66131858196</v>
      </c>
      <c r="M38" s="5">
        <f>scrimecost*Meta!O35</f>
        <v>956.13700000000006</v>
      </c>
      <c r="N38" s="5">
        <f>L38-Grade13!L38</f>
        <v>3275.5632130028098</v>
      </c>
      <c r="O38" s="5">
        <f>Grade13!M38-M38</f>
        <v>15.826999999999998</v>
      </c>
      <c r="P38" s="22">
        <f t="shared" si="12"/>
        <v>216.4486798260339</v>
      </c>
      <c r="Q38" s="22"/>
      <c r="R38" s="22"/>
      <c r="S38" s="22">
        <f t="shared" si="6"/>
        <v>2463.6141278651608</v>
      </c>
      <c r="T38" s="22">
        <f t="shared" si="7"/>
        <v>1301.1973640204881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63764.890192453022</v>
      </c>
      <c r="D39" s="5">
        <f t="shared" si="15"/>
        <v>61934.624365139811</v>
      </c>
      <c r="E39" s="5">
        <f t="shared" si="1"/>
        <v>52434.624365139811</v>
      </c>
      <c r="F39" s="5">
        <f t="shared" si="2"/>
        <v>19215.117291732131</v>
      </c>
      <c r="G39" s="5">
        <f t="shared" si="3"/>
        <v>42719.50707340768</v>
      </c>
      <c r="H39" s="22">
        <f t="shared" si="16"/>
        <v>27869.646165672784</v>
      </c>
      <c r="I39" s="5">
        <f t="shared" si="17"/>
        <v>69530.1066847849</v>
      </c>
      <c r="J39" s="26">
        <f t="shared" si="5"/>
        <v>0.21125133549013855</v>
      </c>
      <c r="L39" s="22">
        <f t="shared" si="18"/>
        <v>119439.82785154651</v>
      </c>
      <c r="M39" s="5">
        <f>scrimecost*Meta!O36</f>
        <v>956.13700000000006</v>
      </c>
      <c r="N39" s="5">
        <f>L39-Grade13!L39</f>
        <v>3357.4522933278786</v>
      </c>
      <c r="O39" s="5">
        <f>Grade13!M39-M39</f>
        <v>15.826999999999998</v>
      </c>
      <c r="P39" s="22">
        <f t="shared" si="12"/>
        <v>222.50076201046031</v>
      </c>
      <c r="Q39" s="22"/>
      <c r="R39" s="22"/>
      <c r="S39" s="22">
        <f t="shared" si="6"/>
        <v>2525.425887802252</v>
      </c>
      <c r="T39" s="22">
        <f t="shared" si="7"/>
        <v>1303.7792443356459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65359.012447264351</v>
      </c>
      <c r="D40" s="5">
        <f t="shared" si="15"/>
        <v>63468.169974268305</v>
      </c>
      <c r="E40" s="5">
        <f t="shared" si="1"/>
        <v>53968.169974268305</v>
      </c>
      <c r="F40" s="5">
        <f t="shared" si="2"/>
        <v>19869.174494025432</v>
      </c>
      <c r="G40" s="5">
        <f t="shared" si="3"/>
        <v>43598.995480242869</v>
      </c>
      <c r="H40" s="22">
        <f t="shared" si="16"/>
        <v>28566.387319814607</v>
      </c>
      <c r="I40" s="5">
        <f t="shared" si="17"/>
        <v>71079.860081904524</v>
      </c>
      <c r="J40" s="26">
        <f t="shared" si="5"/>
        <v>0.21333751438952148</v>
      </c>
      <c r="L40" s="22">
        <f t="shared" si="18"/>
        <v>122425.82354783519</v>
      </c>
      <c r="M40" s="5">
        <f>scrimecost*Meta!O37</f>
        <v>956.13700000000006</v>
      </c>
      <c r="N40" s="5">
        <f>L40-Grade13!L40</f>
        <v>3441.3886006611137</v>
      </c>
      <c r="O40" s="5">
        <f>Grade13!M40-M40</f>
        <v>15.826999999999998</v>
      </c>
      <c r="P40" s="22">
        <f t="shared" si="12"/>
        <v>228.70414624949734</v>
      </c>
      <c r="Q40" s="22"/>
      <c r="R40" s="22"/>
      <c r="S40" s="22">
        <f t="shared" si="6"/>
        <v>2588.7829417377993</v>
      </c>
      <c r="T40" s="22">
        <f t="shared" si="7"/>
        <v>1306.3634444830832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66992.987758445946</v>
      </c>
      <c r="D41" s="5">
        <f t="shared" si="15"/>
        <v>65040.054223625004</v>
      </c>
      <c r="E41" s="5">
        <f t="shared" si="1"/>
        <v>55540.054223625004</v>
      </c>
      <c r="F41" s="5">
        <f t="shared" si="2"/>
        <v>20539.583126376063</v>
      </c>
      <c r="G41" s="5">
        <f t="shared" si="3"/>
        <v>44500.471097248941</v>
      </c>
      <c r="H41" s="22">
        <f t="shared" si="16"/>
        <v>29280.547002809963</v>
      </c>
      <c r="I41" s="5">
        <f t="shared" si="17"/>
        <v>72668.357313952118</v>
      </c>
      <c r="J41" s="26">
        <f t="shared" si="5"/>
        <v>0.21537281087672433</v>
      </c>
      <c r="L41" s="22">
        <f t="shared" si="18"/>
        <v>125486.46913653103</v>
      </c>
      <c r="M41" s="5">
        <f>scrimecost*Meta!O38</f>
        <v>638.79399999999998</v>
      </c>
      <c r="N41" s="5">
        <f>L41-Grade13!L41</f>
        <v>3527.4233156775736</v>
      </c>
      <c r="O41" s="5">
        <f>Grade13!M41-M41</f>
        <v>10.574000000000069</v>
      </c>
      <c r="P41" s="22">
        <f t="shared" si="12"/>
        <v>235.06261509451019</v>
      </c>
      <c r="Q41" s="22"/>
      <c r="R41" s="22"/>
      <c r="S41" s="22">
        <f t="shared" si="6"/>
        <v>2648.9804630216618</v>
      </c>
      <c r="T41" s="22">
        <f t="shared" si="7"/>
        <v>1306.6103145275194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68667.812452407117</v>
      </c>
      <c r="D42" s="5">
        <f t="shared" si="15"/>
        <v>66651.235579215645</v>
      </c>
      <c r="E42" s="5">
        <f t="shared" si="1"/>
        <v>57151.235579215645</v>
      </c>
      <c r="F42" s="5">
        <f t="shared" si="2"/>
        <v>21226.751974535473</v>
      </c>
      <c r="G42" s="5">
        <f t="shared" si="3"/>
        <v>45424.483604680172</v>
      </c>
      <c r="H42" s="22">
        <f t="shared" si="16"/>
        <v>30012.560677880221</v>
      </c>
      <c r="I42" s="5">
        <f t="shared" si="17"/>
        <v>74296.566976800939</v>
      </c>
      <c r="J42" s="26">
        <f t="shared" si="5"/>
        <v>0.21735846598619055</v>
      </c>
      <c r="L42" s="22">
        <f t="shared" si="18"/>
        <v>128623.63086494435</v>
      </c>
      <c r="M42" s="5">
        <f>scrimecost*Meta!O39</f>
        <v>638.79399999999998</v>
      </c>
      <c r="N42" s="5">
        <f>L42-Grade13!L42</f>
        <v>3615.6088985695824</v>
      </c>
      <c r="O42" s="5">
        <f>Grade13!M42-M42</f>
        <v>10.574000000000069</v>
      </c>
      <c r="P42" s="22">
        <f t="shared" si="12"/>
        <v>241.58004566064855</v>
      </c>
      <c r="Q42" s="22"/>
      <c r="R42" s="22"/>
      <c r="S42" s="22">
        <f t="shared" ref="S42:S69" si="19">IF(A42&lt;startage,1,0)*(N42-Q42-R42)+IF(A42&gt;=startage,1,0)*completionprob*(N42*spart+O42+P42)</f>
        <v>2715.5449678127152</v>
      </c>
      <c r="T42" s="22">
        <f t="shared" ref="T42:T69" si="20">S42/sreturn^(A42-startage+1)</f>
        <v>1309.2520779357062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70384.50776371728</v>
      </c>
      <c r="D43" s="5">
        <f t="shared" si="15"/>
        <v>68302.696468696027</v>
      </c>
      <c r="E43" s="5">
        <f t="shared" si="1"/>
        <v>58802.696468696027</v>
      </c>
      <c r="F43" s="5">
        <f t="shared" si="2"/>
        <v>21931.100043898856</v>
      </c>
      <c r="G43" s="5">
        <f t="shared" si="3"/>
        <v>46371.596424797171</v>
      </c>
      <c r="H43" s="22">
        <f t="shared" si="16"/>
        <v>30762.874694827216</v>
      </c>
      <c r="I43" s="5">
        <f t="shared" si="17"/>
        <v>75965.481881220956</v>
      </c>
      <c r="J43" s="26">
        <f t="shared" si="5"/>
        <v>0.21929569048323075</v>
      </c>
      <c r="L43" s="22">
        <f t="shared" si="18"/>
        <v>131839.22163656793</v>
      </c>
      <c r="M43" s="5">
        <f>scrimecost*Meta!O40</f>
        <v>638.79399999999998</v>
      </c>
      <c r="N43" s="5">
        <f>L43-Grade13!L43</f>
        <v>3705.9991210338048</v>
      </c>
      <c r="O43" s="5">
        <f>Grade13!M43-M43</f>
        <v>10.574000000000069</v>
      </c>
      <c r="P43" s="22">
        <f t="shared" si="12"/>
        <v>248.26041199094024</v>
      </c>
      <c r="Q43" s="22"/>
      <c r="R43" s="22"/>
      <c r="S43" s="22">
        <f t="shared" si="19"/>
        <v>2783.7735852234855</v>
      </c>
      <c r="T43" s="22">
        <f t="shared" si="20"/>
        <v>1311.8951563419705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72144.120457810204</v>
      </c>
      <c r="D44" s="5">
        <f t="shared" si="15"/>
        <v>69995.443880413412</v>
      </c>
      <c r="E44" s="5">
        <f t="shared" si="1"/>
        <v>60495.443880413412</v>
      </c>
      <c r="F44" s="5">
        <f t="shared" si="2"/>
        <v>22653.056814996318</v>
      </c>
      <c r="G44" s="5">
        <f t="shared" si="3"/>
        <v>47342.38706541709</v>
      </c>
      <c r="H44" s="22">
        <f t="shared" si="16"/>
        <v>31531.946562197896</v>
      </c>
      <c r="I44" s="5">
        <f t="shared" si="17"/>
        <v>77676.119658251468</v>
      </c>
      <c r="J44" s="26">
        <f t="shared" si="5"/>
        <v>0.22118566560229427</v>
      </c>
      <c r="L44" s="22">
        <f t="shared" si="18"/>
        <v>135135.2021774821</v>
      </c>
      <c r="M44" s="5">
        <f>scrimecost*Meta!O41</f>
        <v>638.79399999999998</v>
      </c>
      <c r="N44" s="5">
        <f>L44-Grade13!L44</f>
        <v>3798.6490990596358</v>
      </c>
      <c r="O44" s="5">
        <f>Grade13!M44-M44</f>
        <v>10.574000000000069</v>
      </c>
      <c r="P44" s="22">
        <f t="shared" si="12"/>
        <v>255.10778747948916</v>
      </c>
      <c r="Q44" s="22"/>
      <c r="R44" s="22"/>
      <c r="S44" s="22">
        <f t="shared" si="19"/>
        <v>2853.7079180695278</v>
      </c>
      <c r="T44" s="22">
        <f t="shared" si="20"/>
        <v>1314.539635521586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73947.723469255448</v>
      </c>
      <c r="D45" s="5">
        <f t="shared" si="15"/>
        <v>71730.509977423746</v>
      </c>
      <c r="E45" s="5">
        <f t="shared" si="1"/>
        <v>62230.509977423746</v>
      </c>
      <c r="F45" s="5">
        <f t="shared" si="2"/>
        <v>23393.062505371228</v>
      </c>
      <c r="G45" s="5">
        <f t="shared" si="3"/>
        <v>48337.447472052518</v>
      </c>
      <c r="H45" s="22">
        <f t="shared" si="16"/>
        <v>32320.245226252842</v>
      </c>
      <c r="I45" s="5">
        <f t="shared" si="17"/>
        <v>79429.523379707753</v>
      </c>
      <c r="J45" s="26">
        <f t="shared" si="5"/>
        <v>0.22302954376723449</v>
      </c>
      <c r="L45" s="22">
        <f t="shared" si="18"/>
        <v>138513.58223191916</v>
      </c>
      <c r="M45" s="5">
        <f>scrimecost*Meta!O42</f>
        <v>638.79399999999998</v>
      </c>
      <c r="N45" s="5">
        <f>L45-Grade13!L45</f>
        <v>3893.6153265361208</v>
      </c>
      <c r="O45" s="5">
        <f>Grade13!M45-M45</f>
        <v>10.574000000000069</v>
      </c>
      <c r="P45" s="22">
        <f t="shared" si="12"/>
        <v>262.12634735525199</v>
      </c>
      <c r="Q45" s="22"/>
      <c r="R45" s="22"/>
      <c r="S45" s="22">
        <f t="shared" si="19"/>
        <v>2925.3906092367265</v>
      </c>
      <c r="T45" s="22">
        <f t="shared" si="20"/>
        <v>1317.1855995352855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75796.416555986827</v>
      </c>
      <c r="D46" s="5">
        <f t="shared" si="15"/>
        <v>73508.952726859323</v>
      </c>
      <c r="E46" s="5">
        <f t="shared" si="1"/>
        <v>64008.952726859323</v>
      </c>
      <c r="F46" s="5">
        <f t="shared" si="2"/>
        <v>24151.568338005502</v>
      </c>
      <c r="G46" s="5">
        <f t="shared" si="3"/>
        <v>49357.384388853825</v>
      </c>
      <c r="H46" s="22">
        <f t="shared" si="16"/>
        <v>33128.251356909161</v>
      </c>
      <c r="I46" s="5">
        <f t="shared" si="17"/>
        <v>81226.762194200433</v>
      </c>
      <c r="J46" s="26">
        <f t="shared" si="5"/>
        <v>0.22482844929400525</v>
      </c>
      <c r="L46" s="22">
        <f t="shared" si="18"/>
        <v>141976.42178771712</v>
      </c>
      <c r="M46" s="5">
        <f>scrimecost*Meta!O43</f>
        <v>354.315</v>
      </c>
      <c r="N46" s="5">
        <f>L46-Grade13!L46</f>
        <v>3990.9557096995122</v>
      </c>
      <c r="O46" s="5">
        <f>Grade13!M46-M46</f>
        <v>5.8649999999999523</v>
      </c>
      <c r="P46" s="22">
        <f t="shared" si="12"/>
        <v>269.32037122790871</v>
      </c>
      <c r="Q46" s="22"/>
      <c r="R46" s="22"/>
      <c r="S46" s="22">
        <f t="shared" si="19"/>
        <v>2994.6131406831</v>
      </c>
      <c r="T46" s="22">
        <f t="shared" si="20"/>
        <v>1317.9616796073094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77691.326969886504</v>
      </c>
      <c r="D47" s="5">
        <f t="shared" si="15"/>
        <v>75331.856545030823</v>
      </c>
      <c r="E47" s="5">
        <f t="shared" si="1"/>
        <v>65831.856545030823</v>
      </c>
      <c r="F47" s="5">
        <f t="shared" si="2"/>
        <v>24929.036816455646</v>
      </c>
      <c r="G47" s="5">
        <f t="shared" si="3"/>
        <v>50402.819728575181</v>
      </c>
      <c r="H47" s="22">
        <f t="shared" si="16"/>
        <v>33956.45764083189</v>
      </c>
      <c r="I47" s="5">
        <f t="shared" si="17"/>
        <v>83068.931979055458</v>
      </c>
      <c r="J47" s="26">
        <f t="shared" si="5"/>
        <v>0.22658347907622076</v>
      </c>
      <c r="L47" s="22">
        <f t="shared" si="18"/>
        <v>145525.83233241006</v>
      </c>
      <c r="M47" s="5">
        <f>scrimecost*Meta!O44</f>
        <v>354.315</v>
      </c>
      <c r="N47" s="5">
        <f>L47-Grade13!L47</f>
        <v>4090.7296024420357</v>
      </c>
      <c r="O47" s="5">
        <f>Grade13!M47-M47</f>
        <v>5.8649999999999523</v>
      </c>
      <c r="P47" s="22">
        <f t="shared" si="12"/>
        <v>276.69424569738197</v>
      </c>
      <c r="Q47" s="22"/>
      <c r="R47" s="22"/>
      <c r="S47" s="22">
        <f t="shared" si="19"/>
        <v>3069.9247680906665</v>
      </c>
      <c r="T47" s="22">
        <f t="shared" si="20"/>
        <v>1320.6530415192444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79633.610144133665</v>
      </c>
      <c r="D48" s="5">
        <f t="shared" si="15"/>
        <v>77200.332958656581</v>
      </c>
      <c r="E48" s="5">
        <f t="shared" si="1"/>
        <v>67700.332958656581</v>
      </c>
      <c r="F48" s="5">
        <f t="shared" si="2"/>
        <v>25725.94200686703</v>
      </c>
      <c r="G48" s="5">
        <f t="shared" si="3"/>
        <v>51474.390951789552</v>
      </c>
      <c r="H48" s="22">
        <f t="shared" si="16"/>
        <v>34805.369081852688</v>
      </c>
      <c r="I48" s="5">
        <f t="shared" si="17"/>
        <v>84957.156008531834</v>
      </c>
      <c r="J48" s="26">
        <f t="shared" si="5"/>
        <v>0.2282957032539919</v>
      </c>
      <c r="L48" s="22">
        <f t="shared" si="18"/>
        <v>149163.97814072031</v>
      </c>
      <c r="M48" s="5">
        <f>scrimecost*Meta!O45</f>
        <v>354.315</v>
      </c>
      <c r="N48" s="5">
        <f>L48-Grade13!L48</f>
        <v>4192.9978425031004</v>
      </c>
      <c r="O48" s="5">
        <f>Grade13!M48-M48</f>
        <v>5.8649999999999523</v>
      </c>
      <c r="P48" s="22">
        <f t="shared" si="12"/>
        <v>284.25246702859198</v>
      </c>
      <c r="Q48" s="22"/>
      <c r="R48" s="22"/>
      <c r="S48" s="22">
        <f t="shared" si="19"/>
        <v>3147.1191861834068</v>
      </c>
      <c r="T48" s="22">
        <f t="shared" si="20"/>
        <v>1323.3451797437369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81624.45039773699</v>
      </c>
      <c r="D49" s="5">
        <f t="shared" si="15"/>
        <v>79115.521282622984</v>
      </c>
      <c r="E49" s="5">
        <f t="shared" si="1"/>
        <v>69615.521282622984</v>
      </c>
      <c r="F49" s="5">
        <f t="shared" si="2"/>
        <v>26542.769827038701</v>
      </c>
      <c r="G49" s="5">
        <f t="shared" si="3"/>
        <v>52572.751455584279</v>
      </c>
      <c r="H49" s="22">
        <f t="shared" si="16"/>
        <v>35675.503308898995</v>
      </c>
      <c r="I49" s="5">
        <f t="shared" si="17"/>
        <v>86892.585638745106</v>
      </c>
      <c r="J49" s="26">
        <f t="shared" si="5"/>
        <v>0.22996616586645158</v>
      </c>
      <c r="L49" s="22">
        <f t="shared" si="18"/>
        <v>152893.07759423825</v>
      </c>
      <c r="M49" s="5">
        <f>scrimecost*Meta!O46</f>
        <v>354.315</v>
      </c>
      <c r="N49" s="5">
        <f>L49-Grade13!L49</f>
        <v>4297.8227885656233</v>
      </c>
      <c r="O49" s="5">
        <f>Grade13!M49-M49</f>
        <v>5.8649999999999523</v>
      </c>
      <c r="P49" s="22">
        <f t="shared" si="12"/>
        <v>291.99964389308212</v>
      </c>
      <c r="Q49" s="22"/>
      <c r="R49" s="22"/>
      <c r="S49" s="22">
        <f t="shared" si="19"/>
        <v>3226.2434647284185</v>
      </c>
      <c r="T49" s="22">
        <f t="shared" si="20"/>
        <v>1326.0381932965693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83665.061657680417</v>
      </c>
      <c r="D50" s="5">
        <f t="shared" si="15"/>
        <v>81078.589314688565</v>
      </c>
      <c r="E50" s="5">
        <f t="shared" si="1"/>
        <v>71578.589314688565</v>
      </c>
      <c r="F50" s="5">
        <f t="shared" si="2"/>
        <v>27380.018342714673</v>
      </c>
      <c r="G50" s="5">
        <f t="shared" si="3"/>
        <v>53698.570971973895</v>
      </c>
      <c r="H50" s="22">
        <f t="shared" si="16"/>
        <v>36567.390891621479</v>
      </c>
      <c r="I50" s="5">
        <f t="shared" si="17"/>
        <v>88876.401009713765</v>
      </c>
      <c r="J50" s="26">
        <f t="shared" si="5"/>
        <v>0.23159588548836346</v>
      </c>
      <c r="L50" s="22">
        <f t="shared" si="18"/>
        <v>156715.40453409427</v>
      </c>
      <c r="M50" s="5">
        <f>scrimecost*Meta!O47</f>
        <v>354.315</v>
      </c>
      <c r="N50" s="5">
        <f>L50-Grade13!L50</f>
        <v>4405.2683582798054</v>
      </c>
      <c r="O50" s="5">
        <f>Grade13!M50-M50</f>
        <v>5.8649999999999523</v>
      </c>
      <c r="P50" s="22">
        <f t="shared" si="12"/>
        <v>299.94050017918482</v>
      </c>
      <c r="Q50" s="22"/>
      <c r="R50" s="22"/>
      <c r="S50" s="22">
        <f t="shared" si="19"/>
        <v>3307.3458502371218</v>
      </c>
      <c r="T50" s="22">
        <f t="shared" si="20"/>
        <v>1328.7321791827117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85756.688199122407</v>
      </c>
      <c r="D51" s="5">
        <f t="shared" si="15"/>
        <v>83090.734047555758</v>
      </c>
      <c r="E51" s="5">
        <f t="shared" si="1"/>
        <v>73590.734047555758</v>
      </c>
      <c r="F51" s="5">
        <f t="shared" si="2"/>
        <v>28238.198071282532</v>
      </c>
      <c r="G51" s="5">
        <f t="shared" si="3"/>
        <v>54852.535976273226</v>
      </c>
      <c r="H51" s="22">
        <f t="shared" si="16"/>
        <v>37481.575663912008</v>
      </c>
      <c r="I51" s="5">
        <f t="shared" si="17"/>
        <v>90909.811764956568</v>
      </c>
      <c r="J51" s="26">
        <f t="shared" si="5"/>
        <v>0.23318585585120433</v>
      </c>
      <c r="L51" s="22">
        <f t="shared" si="18"/>
        <v>160633.2896474466</v>
      </c>
      <c r="M51" s="5">
        <f>scrimecost*Meta!O48</f>
        <v>186.91399999999999</v>
      </c>
      <c r="N51" s="5">
        <f>L51-Grade13!L51</f>
        <v>4515.4000672367983</v>
      </c>
      <c r="O51" s="5">
        <f>Grade13!M51-M51</f>
        <v>3.0939999999999941</v>
      </c>
      <c r="P51" s="22">
        <f t="shared" si="12"/>
        <v>308.07987787243991</v>
      </c>
      <c r="Q51" s="22"/>
      <c r="R51" s="22"/>
      <c r="S51" s="22">
        <f t="shared" si="19"/>
        <v>3387.9735823835131</v>
      </c>
      <c r="T51" s="22">
        <f t="shared" si="20"/>
        <v>1330.4446227049341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87900.605404100483</v>
      </c>
      <c r="D52" s="5">
        <f t="shared" si="15"/>
        <v>85153.18239874467</v>
      </c>
      <c r="E52" s="5">
        <f t="shared" si="1"/>
        <v>75653.18239874467</v>
      </c>
      <c r="F52" s="5">
        <f t="shared" si="2"/>
        <v>29117.832293064603</v>
      </c>
      <c r="G52" s="5">
        <f t="shared" si="3"/>
        <v>56035.350105680067</v>
      </c>
      <c r="H52" s="22">
        <f t="shared" si="16"/>
        <v>38418.615055509807</v>
      </c>
      <c r="I52" s="5">
        <f t="shared" si="17"/>
        <v>92994.0577890805</v>
      </c>
      <c r="J52" s="26">
        <f t="shared" si="5"/>
        <v>0.2347370464490979</v>
      </c>
      <c r="L52" s="22">
        <f t="shared" si="18"/>
        <v>164649.12188863274</v>
      </c>
      <c r="M52" s="5">
        <f>scrimecost*Meta!O49</f>
        <v>186.91399999999999</v>
      </c>
      <c r="N52" s="5">
        <f>L52-Grade13!L52</f>
        <v>4628.2850689176994</v>
      </c>
      <c r="O52" s="5">
        <f>Grade13!M52-M52</f>
        <v>3.0939999999999941</v>
      </c>
      <c r="P52" s="22">
        <f t="shared" si="12"/>
        <v>316.42274000802644</v>
      </c>
      <c r="Q52" s="22"/>
      <c r="R52" s="22"/>
      <c r="S52" s="22">
        <f t="shared" si="19"/>
        <v>3473.1817761585517</v>
      </c>
      <c r="T52" s="22">
        <f t="shared" si="20"/>
        <v>1333.1629845863033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90098.120539202995</v>
      </c>
      <c r="D53" s="5">
        <f t="shared" si="15"/>
        <v>87267.191958713287</v>
      </c>
      <c r="E53" s="5">
        <f t="shared" si="1"/>
        <v>77767.191958713287</v>
      </c>
      <c r="F53" s="5">
        <f t="shared" si="2"/>
        <v>30019.457370391217</v>
      </c>
      <c r="G53" s="5">
        <f t="shared" si="3"/>
        <v>57247.73458832207</v>
      </c>
      <c r="H53" s="22">
        <f t="shared" si="16"/>
        <v>39379.08043189755</v>
      </c>
      <c r="I53" s="5">
        <f t="shared" si="17"/>
        <v>95130.409963807513</v>
      </c>
      <c r="J53" s="26">
        <f t="shared" si="5"/>
        <v>0.23625040312996964</v>
      </c>
      <c r="L53" s="22">
        <f t="shared" si="18"/>
        <v>168765.34993584853</v>
      </c>
      <c r="M53" s="5">
        <f>scrimecost*Meta!O50</f>
        <v>186.91399999999999</v>
      </c>
      <c r="N53" s="5">
        <f>L53-Grade13!L53</f>
        <v>4743.9921956406033</v>
      </c>
      <c r="O53" s="5">
        <f>Grade13!M53-M53</f>
        <v>3.0939999999999941</v>
      </c>
      <c r="P53" s="22">
        <f t="shared" si="12"/>
        <v>324.97417369700258</v>
      </c>
      <c r="Q53" s="22"/>
      <c r="R53" s="22"/>
      <c r="S53" s="22">
        <f t="shared" si="19"/>
        <v>3560.5201747779538</v>
      </c>
      <c r="T53" s="22">
        <f t="shared" si="20"/>
        <v>1335.8820989815752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92350.573552683069</v>
      </c>
      <c r="D54" s="5">
        <f t="shared" si="15"/>
        <v>89434.051757681111</v>
      </c>
      <c r="E54" s="5">
        <f t="shared" si="1"/>
        <v>79934.051757681111</v>
      </c>
      <c r="F54" s="5">
        <f t="shared" si="2"/>
        <v>30943.623074650994</v>
      </c>
      <c r="G54" s="5">
        <f t="shared" si="3"/>
        <v>58490.428683030113</v>
      </c>
      <c r="H54" s="22">
        <f t="shared" si="16"/>
        <v>40363.55744269499</v>
      </c>
      <c r="I54" s="5">
        <f t="shared" si="17"/>
        <v>97320.170942902681</v>
      </c>
      <c r="J54" s="26">
        <f t="shared" si="5"/>
        <v>0.23772684867228344</v>
      </c>
      <c r="L54" s="22">
        <f t="shared" si="18"/>
        <v>172984.48368424477</v>
      </c>
      <c r="M54" s="5">
        <f>scrimecost*Meta!O51</f>
        <v>186.91399999999999</v>
      </c>
      <c r="N54" s="5">
        <f>L54-Grade13!L54</f>
        <v>4862.592000531673</v>
      </c>
      <c r="O54" s="5">
        <f>Grade13!M54-M54</f>
        <v>3.0939999999999941</v>
      </c>
      <c r="P54" s="22">
        <f t="shared" si="12"/>
        <v>333.73939322820308</v>
      </c>
      <c r="Q54" s="22"/>
      <c r="R54" s="22"/>
      <c r="S54" s="22">
        <f t="shared" si="19"/>
        <v>3650.042033362904</v>
      </c>
      <c r="T54" s="22">
        <f t="shared" si="20"/>
        <v>1338.602066551975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94659.337891500109</v>
      </c>
      <c r="D55" s="5">
        <f t="shared" si="15"/>
        <v>91655.083051623107</v>
      </c>
      <c r="E55" s="5">
        <f t="shared" si="1"/>
        <v>82155.083051623107</v>
      </c>
      <c r="F55" s="5">
        <f t="shared" si="2"/>
        <v>31890.892921517254</v>
      </c>
      <c r="G55" s="5">
        <f t="shared" si="3"/>
        <v>59764.190130105853</v>
      </c>
      <c r="H55" s="22">
        <f t="shared" si="16"/>
        <v>41372.646378762351</v>
      </c>
      <c r="I55" s="5">
        <f t="shared" si="17"/>
        <v>99564.675946475239</v>
      </c>
      <c r="J55" s="26">
        <f t="shared" si="5"/>
        <v>0.23916728334771162</v>
      </c>
      <c r="L55" s="22">
        <f t="shared" si="18"/>
        <v>177309.09577635085</v>
      </c>
      <c r="M55" s="5">
        <f>scrimecost*Meta!O52</f>
        <v>186.91399999999999</v>
      </c>
      <c r="N55" s="5">
        <f>L55-Grade13!L55</f>
        <v>4984.156800544908</v>
      </c>
      <c r="O55" s="5">
        <f>Grade13!M55-M55</f>
        <v>3.0939999999999941</v>
      </c>
      <c r="P55" s="22">
        <f t="shared" si="12"/>
        <v>342.72374324768356</v>
      </c>
      <c r="Q55" s="22"/>
      <c r="R55" s="22"/>
      <c r="S55" s="22">
        <f t="shared" si="19"/>
        <v>3741.8019384124023</v>
      </c>
      <c r="T55" s="22">
        <f t="shared" si="20"/>
        <v>1341.3229859127925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97025.821338787631</v>
      </c>
      <c r="D56" s="5">
        <f t="shared" si="15"/>
        <v>93931.640127913706</v>
      </c>
      <c r="E56" s="5">
        <f t="shared" si="1"/>
        <v>84431.640127913706</v>
      </c>
      <c r="F56" s="5">
        <f t="shared" si="2"/>
        <v>32886.793718392611</v>
      </c>
      <c r="G56" s="5">
        <f t="shared" si="3"/>
        <v>61044.846409521095</v>
      </c>
      <c r="H56" s="22">
        <f t="shared" si="16"/>
        <v>42406.962538231419</v>
      </c>
      <c r="I56" s="5">
        <f t="shared" si="17"/>
        <v>101840.34437129973</v>
      </c>
      <c r="J56" s="26">
        <f t="shared" si="5"/>
        <v>0.24075858708750936</v>
      </c>
      <c r="L56" s="22">
        <f t="shared" si="18"/>
        <v>181741.82317075963</v>
      </c>
      <c r="M56" s="5">
        <f>scrimecost*Meta!O53</f>
        <v>56.484999999999999</v>
      </c>
      <c r="N56" s="5">
        <f>L56-Grade13!L56</f>
        <v>5108.76072055861</v>
      </c>
      <c r="O56" s="5">
        <f>Grade13!M56-M56</f>
        <v>0.93500000000000227</v>
      </c>
      <c r="P56" s="22">
        <f t="shared" si="12"/>
        <v>352.16933192910068</v>
      </c>
      <c r="Q56" s="22"/>
      <c r="R56" s="22"/>
      <c r="S56" s="22">
        <f t="shared" si="19"/>
        <v>3834.1199408982693</v>
      </c>
      <c r="T56" s="22">
        <f t="shared" si="20"/>
        <v>1343.436711872529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56.484999999999999</v>
      </c>
      <c r="N57" s="5">
        <f>L57-Grade13!L57</f>
        <v>0</v>
      </c>
      <c r="O57" s="5">
        <f>Grade13!M57-M57</f>
        <v>0.93500000000000227</v>
      </c>
      <c r="Q57" s="22"/>
      <c r="R57" s="22"/>
      <c r="S57" s="22">
        <f t="shared" si="19"/>
        <v>0.84430500000000208</v>
      </c>
      <c r="T57" s="22">
        <f t="shared" si="20"/>
        <v>0.28916772927872714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56.484999999999999</v>
      </c>
      <c r="N58" s="5">
        <f>L58-Grade13!L58</f>
        <v>0</v>
      </c>
      <c r="O58" s="5">
        <f>Grade13!M58-M58</f>
        <v>0.93500000000000227</v>
      </c>
      <c r="Q58" s="22"/>
      <c r="R58" s="22"/>
      <c r="S58" s="22">
        <f t="shared" si="19"/>
        <v>0.84430500000000208</v>
      </c>
      <c r="T58" s="22">
        <f t="shared" si="20"/>
        <v>0.28264985740051402</v>
      </c>
    </row>
    <row r="59" spans="1:20" x14ac:dyDescent="0.2">
      <c r="A59" s="5">
        <v>68</v>
      </c>
      <c r="H59" s="21"/>
      <c r="I59" s="5"/>
      <c r="M59" s="5">
        <f>scrimecost*Meta!O56</f>
        <v>56.484999999999999</v>
      </c>
      <c r="N59" s="5">
        <f>L59-Grade13!L59</f>
        <v>0</v>
      </c>
      <c r="O59" s="5">
        <f>Grade13!M59-M59</f>
        <v>0.93500000000000227</v>
      </c>
      <c r="Q59" s="22"/>
      <c r="R59" s="22"/>
      <c r="S59" s="22">
        <f t="shared" si="19"/>
        <v>0.84430500000000208</v>
      </c>
      <c r="T59" s="22">
        <f t="shared" si="20"/>
        <v>0.27627889905904573</v>
      </c>
    </row>
    <row r="60" spans="1:20" x14ac:dyDescent="0.2">
      <c r="A60" s="5">
        <v>69</v>
      </c>
      <c r="H60" s="21"/>
      <c r="I60" s="5"/>
      <c r="M60" s="5">
        <f>scrimecost*Meta!O57</f>
        <v>56.484999999999999</v>
      </c>
      <c r="N60" s="5">
        <f>L60-Grade13!L60</f>
        <v>0</v>
      </c>
      <c r="O60" s="5">
        <f>Grade13!M60-M60</f>
        <v>0.93500000000000227</v>
      </c>
      <c r="Q60" s="22"/>
      <c r="R60" s="22"/>
      <c r="S60" s="22">
        <f t="shared" si="19"/>
        <v>0.84430500000000208</v>
      </c>
      <c r="T60" s="22">
        <f t="shared" si="20"/>
        <v>0.27005154280732208</v>
      </c>
    </row>
    <row r="61" spans="1:20" x14ac:dyDescent="0.2">
      <c r="A61" s="5">
        <v>70</v>
      </c>
      <c r="H61" s="21"/>
      <c r="I61" s="5"/>
      <c r="M61" s="5">
        <f>scrimecost*Meta!O58</f>
        <v>56.484999999999999</v>
      </c>
      <c r="N61" s="5">
        <f>L61-Grade13!L61</f>
        <v>0</v>
      </c>
      <c r="O61" s="5">
        <f>Grade13!M61-M61</f>
        <v>0.93500000000000227</v>
      </c>
      <c r="Q61" s="22"/>
      <c r="R61" s="22"/>
      <c r="S61" s="22">
        <f t="shared" si="19"/>
        <v>0.84430500000000208</v>
      </c>
      <c r="T61" s="22">
        <f t="shared" si="20"/>
        <v>0.26396455183871614</v>
      </c>
    </row>
    <row r="62" spans="1:20" x14ac:dyDescent="0.2">
      <c r="A62" s="5">
        <v>71</v>
      </c>
      <c r="H62" s="21"/>
      <c r="I62" s="5"/>
      <c r="M62" s="5">
        <f>scrimecost*Meta!O59</f>
        <v>56.484999999999999</v>
      </c>
      <c r="N62" s="5">
        <f>L62-Grade13!L62</f>
        <v>0</v>
      </c>
      <c r="O62" s="5">
        <f>Grade13!M62-M62</f>
        <v>0.93500000000000227</v>
      </c>
      <c r="Q62" s="22"/>
      <c r="R62" s="22"/>
      <c r="S62" s="22">
        <f t="shared" si="19"/>
        <v>0.84430500000000208</v>
      </c>
      <c r="T62" s="22">
        <f t="shared" si="20"/>
        <v>0.25801476230457238</v>
      </c>
    </row>
    <row r="63" spans="1:20" x14ac:dyDescent="0.2">
      <c r="A63" s="5">
        <v>72</v>
      </c>
      <c r="H63" s="21"/>
      <c r="M63" s="5">
        <f>scrimecost*Meta!O60</f>
        <v>56.484999999999999</v>
      </c>
      <c r="N63" s="5">
        <f>L63-Grade13!L63</f>
        <v>0</v>
      </c>
      <c r="O63" s="5">
        <f>Grade13!M63-M63</f>
        <v>0.93500000000000227</v>
      </c>
      <c r="Q63" s="22"/>
      <c r="R63" s="22"/>
      <c r="S63" s="22">
        <f t="shared" si="19"/>
        <v>0.84430500000000208</v>
      </c>
      <c r="T63" s="22">
        <f t="shared" si="20"/>
        <v>0.25219908166972593</v>
      </c>
    </row>
    <row r="64" spans="1:20" x14ac:dyDescent="0.2">
      <c r="A64" s="5">
        <v>73</v>
      </c>
      <c r="H64" s="21"/>
      <c r="M64" s="5">
        <f>scrimecost*Meta!O61</f>
        <v>56.484999999999999</v>
      </c>
      <c r="N64" s="5">
        <f>L64-Grade13!L64</f>
        <v>0</v>
      </c>
      <c r="O64" s="5">
        <f>Grade13!M64-M64</f>
        <v>0.93500000000000227</v>
      </c>
      <c r="Q64" s="22"/>
      <c r="R64" s="22"/>
      <c r="S64" s="22">
        <f t="shared" si="19"/>
        <v>0.84430500000000208</v>
      </c>
      <c r="T64" s="22">
        <f t="shared" si="20"/>
        <v>0.24651448710508894</v>
      </c>
    </row>
    <row r="65" spans="1:20" x14ac:dyDescent="0.2">
      <c r="A65" s="5">
        <v>74</v>
      </c>
      <c r="H65" s="21"/>
      <c r="M65" s="5">
        <f>scrimecost*Meta!O62</f>
        <v>56.484999999999999</v>
      </c>
      <c r="N65" s="5">
        <f>L65-Grade13!L65</f>
        <v>0</v>
      </c>
      <c r="O65" s="5">
        <f>Grade13!M65-M65</f>
        <v>0.93500000000000227</v>
      </c>
      <c r="Q65" s="22"/>
      <c r="R65" s="22"/>
      <c r="S65" s="22">
        <f t="shared" si="19"/>
        <v>0.84430500000000208</v>
      </c>
      <c r="T65" s="22">
        <f t="shared" si="20"/>
        <v>0.24095802391646789</v>
      </c>
    </row>
    <row r="66" spans="1:20" x14ac:dyDescent="0.2">
      <c r="A66" s="5">
        <v>75</v>
      </c>
      <c r="H66" s="21"/>
      <c r="M66" s="5">
        <f>scrimecost*Meta!O63</f>
        <v>56.484999999999999</v>
      </c>
      <c r="N66" s="5">
        <f>L66-Grade13!L66</f>
        <v>0</v>
      </c>
      <c r="O66" s="5">
        <f>Grade13!M66-M66</f>
        <v>0.93500000000000227</v>
      </c>
      <c r="Q66" s="22"/>
      <c r="R66" s="22"/>
      <c r="S66" s="22">
        <f t="shared" si="19"/>
        <v>0.84430500000000208</v>
      </c>
      <c r="T66" s="22">
        <f t="shared" si="20"/>
        <v>0.23552680400879589</v>
      </c>
    </row>
    <row r="67" spans="1:20" x14ac:dyDescent="0.2">
      <c r="A67" s="5">
        <v>76</v>
      </c>
      <c r="H67" s="21"/>
      <c r="M67" s="5">
        <f>scrimecost*Meta!O64</f>
        <v>56.484999999999999</v>
      </c>
      <c r="N67" s="5">
        <f>L67-Grade13!L67</f>
        <v>0</v>
      </c>
      <c r="O67" s="5">
        <f>Grade13!M67-M67</f>
        <v>0.93500000000000227</v>
      </c>
      <c r="Q67" s="22"/>
      <c r="R67" s="22"/>
      <c r="S67" s="22">
        <f t="shared" si="19"/>
        <v>0.84430500000000208</v>
      </c>
      <c r="T67" s="22">
        <f t="shared" si="20"/>
        <v>0.23021800438498091</v>
      </c>
    </row>
    <row r="68" spans="1:20" x14ac:dyDescent="0.2">
      <c r="A68" s="5">
        <v>77</v>
      </c>
      <c r="H68" s="21"/>
      <c r="M68" s="5">
        <f>scrimecost*Meta!O65</f>
        <v>56.484999999999999</v>
      </c>
      <c r="N68" s="5">
        <f>L68-Grade13!L68</f>
        <v>0</v>
      </c>
      <c r="O68" s="5">
        <f>Grade13!M68-M68</f>
        <v>0.93500000000000227</v>
      </c>
      <c r="Q68" s="22"/>
      <c r="R68" s="22"/>
      <c r="S68" s="22">
        <f t="shared" si="19"/>
        <v>0.84430500000000208</v>
      </c>
      <c r="T68" s="22">
        <f t="shared" si="20"/>
        <v>0.22502886567859073</v>
      </c>
    </row>
    <row r="69" spans="1:20" x14ac:dyDescent="0.2">
      <c r="A69" s="5">
        <v>78</v>
      </c>
      <c r="H69" s="21"/>
      <c r="M69" s="5">
        <f>scrimecost*Meta!O66</f>
        <v>56.484999999999999</v>
      </c>
      <c r="N69" s="5">
        <f>L69-Grade13!L69</f>
        <v>0</v>
      </c>
      <c r="O69" s="5">
        <f>Grade13!M69-M69</f>
        <v>0.93500000000000227</v>
      </c>
      <c r="Q69" s="22"/>
      <c r="R69" s="22"/>
      <c r="S69" s="22">
        <f t="shared" si="19"/>
        <v>0.84430500000000208</v>
      </c>
      <c r="T69" s="22">
        <f t="shared" si="20"/>
        <v>0.21995669071961066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1.4202880538327634E-10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2015-04-23T17:24:29Z</dcterms:modified>
</cp:coreProperties>
</file>