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25" i="60"/>
  <c r="Q2" i="60"/>
  <c r="P2" i="60"/>
  <c r="O2" i="60"/>
  <c r="N2" i="60"/>
  <c r="K2" i="60"/>
  <c r="J2" i="60"/>
  <c r="H2" i="60"/>
  <c r="F2" i="60"/>
  <c r="E2" i="60"/>
  <c r="D2" i="60"/>
  <c r="C2" i="60"/>
  <c r="B2" i="60"/>
  <c r="B50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15" i="59"/>
  <c r="Q2" i="59"/>
  <c r="P2" i="59"/>
  <c r="O2" i="59"/>
  <c r="N2" i="59"/>
  <c r="K2" i="59"/>
  <c r="J2" i="59"/>
  <c r="H2" i="59"/>
  <c r="F2" i="59"/>
  <c r="E2" i="59"/>
  <c r="D2" i="59"/>
  <c r="C2" i="59"/>
  <c r="B2" i="59"/>
  <c r="B5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/>
  <c r="Q2" i="58"/>
  <c r="P2" i="58"/>
  <c r="O2" i="58"/>
  <c r="N2" i="58"/>
  <c r="K2" i="58"/>
  <c r="J2" i="58"/>
  <c r="H2" i="58"/>
  <c r="F2" i="58"/>
  <c r="E2" i="58"/>
  <c r="D2" i="58"/>
  <c r="C2" i="58"/>
  <c r="B2" i="58"/>
  <c r="B31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43" i="57"/>
  <c r="Q2" i="57"/>
  <c r="P2" i="57"/>
  <c r="O2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N2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K8" i="50"/>
  <c r="B3" i="50"/>
  <c r="K3" i="50"/>
  <c r="B4" i="50"/>
  <c r="N4" i="50"/>
  <c r="B5" i="50"/>
  <c r="B6" i="50"/>
  <c r="B8" i="50"/>
  <c r="B9" i="50"/>
  <c r="B10" i="50"/>
  <c r="B11" i="50"/>
  <c r="K12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O66" i="56" s="1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55" i="57"/>
  <c r="M32" i="57"/>
  <c r="M69" i="57"/>
  <c r="M50" i="57"/>
  <c r="M66" i="57"/>
  <c r="M18" i="57"/>
  <c r="M17" i="57"/>
  <c r="M22" i="57"/>
  <c r="M21" i="57"/>
  <c r="M33" i="54"/>
  <c r="M57" i="58"/>
  <c r="M59" i="54"/>
  <c r="O59" i="55"/>
  <c r="M32" i="54"/>
  <c r="M55" i="54"/>
  <c r="M19" i="54"/>
  <c r="M45" i="53"/>
  <c r="M30" i="53"/>
  <c r="M63" i="53"/>
  <c r="M11" i="53"/>
  <c r="M43" i="53"/>
  <c r="M69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M16" i="56"/>
  <c r="M48" i="56"/>
  <c r="M20" i="56"/>
  <c r="M32" i="1"/>
  <c r="M57" i="1"/>
  <c r="M60" i="1"/>
  <c r="M38" i="1"/>
  <c r="M67" i="58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9" i="53"/>
  <c r="M13" i="53"/>
  <c r="M18" i="53"/>
  <c r="M59" i="53"/>
  <c r="M57" i="53"/>
  <c r="M42" i="53"/>
  <c r="M14" i="57"/>
  <c r="M36" i="57"/>
  <c r="M25" i="57"/>
  <c r="M33" i="57"/>
  <c r="M10" i="57"/>
  <c r="M63" i="57"/>
  <c r="M40" i="57"/>
  <c r="M16" i="57"/>
  <c r="M67" i="57"/>
  <c r="B51" i="57"/>
  <c r="B19" i="57"/>
  <c r="B44" i="57"/>
  <c r="B23" i="53"/>
  <c r="M28" i="57"/>
  <c r="M53" i="56"/>
  <c r="O53" i="57" s="1"/>
  <c r="S53" i="57" s="1"/>
  <c r="M61" i="56"/>
  <c r="M43" i="56"/>
  <c r="O43" i="57" s="1"/>
  <c r="M59" i="56"/>
  <c r="M60" i="56"/>
  <c r="M47" i="56"/>
  <c r="M28" i="56"/>
  <c r="O28" i="57" s="1"/>
  <c r="M23" i="56"/>
  <c r="M52" i="56"/>
  <c r="M62" i="56"/>
  <c r="M14" i="56"/>
  <c r="M69" i="56"/>
  <c r="O69" i="57" s="1"/>
  <c r="S69" i="57" s="1"/>
  <c r="M44" i="56"/>
  <c r="M32" i="56"/>
  <c r="O32" i="57" s="1"/>
  <c r="M17" i="56"/>
  <c r="M18" i="56"/>
  <c r="M50" i="56"/>
  <c r="M49" i="56"/>
  <c r="M65" i="56"/>
  <c r="M12" i="56"/>
  <c r="M57" i="56"/>
  <c r="M41" i="56"/>
  <c r="M22" i="56"/>
  <c r="O22" i="57" s="1"/>
  <c r="M55" i="56"/>
  <c r="O55" i="57" s="1"/>
  <c r="M36" i="56"/>
  <c r="M21" i="56"/>
  <c r="M27" i="56"/>
  <c r="M46" i="56"/>
  <c r="M38" i="56"/>
  <c r="M42" i="56"/>
  <c r="M54" i="56"/>
  <c r="M56" i="56"/>
  <c r="M37" i="56"/>
  <c r="M25" i="56"/>
  <c r="O25" i="57" s="1"/>
  <c r="M51" i="56"/>
  <c r="M64" i="56"/>
  <c r="M9" i="56"/>
  <c r="B17" i="60"/>
  <c r="B34" i="60"/>
  <c r="B28" i="60"/>
  <c r="B47" i="60"/>
  <c r="B41" i="60"/>
  <c r="B45" i="60"/>
  <c r="M48" i="60"/>
  <c r="M68" i="60"/>
  <c r="M67" i="53"/>
  <c r="M24" i="53"/>
  <c r="M21" i="53"/>
  <c r="M28" i="53"/>
  <c r="M31" i="53"/>
  <c r="M16" i="53"/>
  <c r="M34" i="57"/>
  <c r="M31" i="57"/>
  <c r="M15" i="57"/>
  <c r="M35" i="57"/>
  <c r="M49" i="57"/>
  <c r="O49" i="58" s="1"/>
  <c r="M19" i="57"/>
  <c r="M45" i="57"/>
  <c r="M52" i="57"/>
  <c r="M57" i="57"/>
  <c r="M30" i="57"/>
  <c r="M15" i="56"/>
  <c r="O15" i="57" s="1"/>
  <c r="M59" i="60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40" i="53"/>
  <c r="M47" i="53"/>
  <c r="M53" i="53"/>
  <c r="M22" i="53"/>
  <c r="M38" i="53"/>
  <c r="M61" i="53"/>
  <c r="M54" i="57"/>
  <c r="M23" i="57"/>
  <c r="M68" i="57"/>
  <c r="M29" i="57"/>
  <c r="M59" i="57"/>
  <c r="M27" i="57"/>
  <c r="M53" i="57"/>
  <c r="M56" i="57"/>
  <c r="M19" i="56"/>
  <c r="M40" i="56"/>
  <c r="M33" i="56"/>
  <c r="M29" i="56"/>
  <c r="O29" i="57" s="1"/>
  <c r="S29" i="57" s="1"/>
  <c r="B18" i="57"/>
  <c r="B24" i="57"/>
  <c r="B16" i="60"/>
  <c r="M35" i="56"/>
  <c r="M11" i="56"/>
  <c r="M6" i="53"/>
  <c r="M31" i="56"/>
  <c r="O31" i="57" s="1"/>
  <c r="B10" i="53"/>
  <c r="B31" i="53"/>
  <c r="B44" i="53"/>
  <c r="B54" i="53"/>
  <c r="B47" i="53"/>
  <c r="B36" i="53"/>
  <c r="B34" i="53"/>
  <c r="B9" i="53"/>
  <c r="B39" i="53"/>
  <c r="B56" i="53"/>
  <c r="B42" i="53"/>
  <c r="B13" i="53"/>
  <c r="M10" i="53"/>
  <c r="M33" i="53"/>
  <c r="M52" i="53"/>
  <c r="M27" i="53"/>
  <c r="M29" i="53"/>
  <c r="M36" i="53"/>
  <c r="M20" i="53"/>
  <c r="M60" i="53"/>
  <c r="M64" i="53"/>
  <c r="M50" i="53"/>
  <c r="M44" i="53"/>
  <c r="M48" i="53"/>
  <c r="M39" i="53"/>
  <c r="M37" i="53"/>
  <c r="M51" i="53"/>
  <c r="M12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20" i="57"/>
  <c r="M51" i="57"/>
  <c r="O51" i="57"/>
  <c r="M39" i="57"/>
  <c r="M62" i="57"/>
  <c r="M48" i="57"/>
  <c r="M37" i="57"/>
  <c r="M61" i="57"/>
  <c r="M42" i="57"/>
  <c r="M24" i="57"/>
  <c r="M41" i="57"/>
  <c r="M65" i="57"/>
  <c r="M13" i="57"/>
  <c r="M46" i="57"/>
  <c r="O46" i="58" s="1"/>
  <c r="S46" i="58" s="1"/>
  <c r="M26" i="57"/>
  <c r="M38" i="57"/>
  <c r="M58" i="57"/>
  <c r="M47" i="57"/>
  <c r="O47" i="58" s="1"/>
  <c r="S47" i="58" s="1"/>
  <c r="M11" i="57"/>
  <c r="O11" i="57" s="1"/>
  <c r="M60" i="57"/>
  <c r="M44" i="57"/>
  <c r="O44" i="57" s="1"/>
  <c r="S44" i="57" s="1"/>
  <c r="M64" i="57"/>
  <c r="M12" i="57"/>
  <c r="B46" i="1"/>
  <c r="M63" i="54"/>
  <c r="O63" i="55" s="1"/>
  <c r="S63" i="55" s="1"/>
  <c r="B32" i="55"/>
  <c r="B51" i="55"/>
  <c r="B37" i="55"/>
  <c r="B16" i="55"/>
  <c r="M53" i="55"/>
  <c r="O53" i="56" s="1"/>
  <c r="M57" i="55"/>
  <c r="M36" i="55"/>
  <c r="M68" i="54"/>
  <c r="M34" i="54"/>
  <c r="B41" i="1"/>
  <c r="M61" i="55"/>
  <c r="B12" i="55"/>
  <c r="B52" i="55"/>
  <c r="B56" i="55"/>
  <c r="B29" i="55"/>
  <c r="B46" i="55"/>
  <c r="B26" i="55"/>
  <c r="B43" i="55"/>
  <c r="M17" i="54"/>
  <c r="M42" i="54"/>
  <c r="M15" i="54"/>
  <c r="M52" i="54"/>
  <c r="B20" i="1"/>
  <c r="B51" i="1"/>
  <c r="M55" i="55"/>
  <c r="O55" i="56" s="1"/>
  <c r="S55" i="56" s="1"/>
  <c r="M33" i="55"/>
  <c r="M24" i="54"/>
  <c r="O24" i="54" s="1"/>
  <c r="B49" i="55"/>
  <c r="M34" i="55"/>
  <c r="B9" i="55"/>
  <c r="M9" i="55"/>
  <c r="M12" i="55"/>
  <c r="O12" i="56" s="1"/>
  <c r="M42" i="55"/>
  <c r="M19" i="55"/>
  <c r="B27" i="59"/>
  <c r="B41" i="59"/>
  <c r="B19" i="59"/>
  <c r="B39" i="59"/>
  <c r="B24" i="59"/>
  <c r="B17" i="59"/>
  <c r="B55" i="59"/>
  <c r="B36" i="59"/>
  <c r="B42" i="59"/>
  <c r="M30" i="59"/>
  <c r="O30" i="59" s="1"/>
  <c r="S30" i="59" s="1"/>
  <c r="M13" i="59"/>
  <c r="M41" i="59"/>
  <c r="M59" i="59"/>
  <c r="M53" i="59"/>
  <c r="B20" i="54"/>
  <c r="B18" i="54"/>
  <c r="B42" i="54"/>
  <c r="B29" i="54"/>
  <c r="B14" i="54"/>
  <c r="B50" i="54"/>
  <c r="B45" i="54"/>
  <c r="B19" i="54"/>
  <c r="B26" i="54"/>
  <c r="B43" i="54"/>
  <c r="B17" i="54"/>
  <c r="B24" i="54"/>
  <c r="B56" i="54"/>
  <c r="B25" i="54"/>
  <c r="B8" i="54"/>
  <c r="B35" i="54"/>
  <c r="B54" i="54"/>
  <c r="B41" i="54"/>
  <c r="B11" i="54"/>
  <c r="B47" i="54"/>
  <c r="B13" i="54"/>
  <c r="B34" i="54"/>
  <c r="B16" i="54"/>
  <c r="B31" i="54"/>
  <c r="B12" i="54"/>
  <c r="B53" i="54"/>
  <c r="B23" i="54"/>
  <c r="B55" i="54"/>
  <c r="B9" i="54"/>
  <c r="B33" i="54"/>
  <c r="B30" i="54"/>
  <c r="B49" i="54"/>
  <c r="B39" i="54"/>
  <c r="B21" i="54"/>
  <c r="B46" i="54"/>
  <c r="B48" i="54"/>
  <c r="B51" i="54"/>
  <c r="B37" i="54"/>
  <c r="B10" i="54"/>
  <c r="B22" i="54"/>
  <c r="B15" i="54"/>
  <c r="B28" i="54"/>
  <c r="B27" i="54"/>
  <c r="B40" i="54"/>
  <c r="B36" i="54"/>
  <c r="B32" i="54"/>
  <c r="B26" i="58"/>
  <c r="B24" i="58"/>
  <c r="B56" i="58"/>
  <c r="B30" i="58"/>
  <c r="B42" i="58"/>
  <c r="B21" i="58"/>
  <c r="B51" i="58"/>
  <c r="M37" i="58"/>
  <c r="M20" i="58"/>
  <c r="M18" i="58"/>
  <c r="M15" i="58"/>
  <c r="O15" i="59"/>
  <c r="M12" i="58"/>
  <c r="M14" i="58"/>
  <c r="O14" i="59" s="1"/>
  <c r="M29" i="58"/>
  <c r="M32" i="58"/>
  <c r="M31" i="58"/>
  <c r="M59" i="58"/>
  <c r="O59" i="58" s="1"/>
  <c r="S59" i="58" s="1"/>
  <c r="M36" i="58"/>
  <c r="M17" i="58"/>
  <c r="O17" i="58"/>
  <c r="M25" i="58"/>
  <c r="O25" i="58" s="1"/>
  <c r="S25" i="58" s="1"/>
  <c r="M68" i="58"/>
  <c r="O68" i="58" s="1"/>
  <c r="S68" i="58" s="1"/>
  <c r="M41" i="58"/>
  <c r="M21" i="58"/>
  <c r="M11" i="58"/>
  <c r="M26" i="58"/>
  <c r="M62" i="58"/>
  <c r="M69" i="58"/>
  <c r="M13" i="58"/>
  <c r="M45" i="58"/>
  <c r="M35" i="58"/>
  <c r="M27" i="58"/>
  <c r="M44" i="58"/>
  <c r="O44" i="58" s="1"/>
  <c r="S44" i="58" s="1"/>
  <c r="M60" i="58"/>
  <c r="M39" i="58"/>
  <c r="O39" i="58" s="1"/>
  <c r="M34" i="58"/>
  <c r="M50" i="58"/>
  <c r="O50" i="59" s="1"/>
  <c r="S50" i="59" s="1"/>
  <c r="M42" i="58"/>
  <c r="M23" i="58"/>
  <c r="M24" i="58"/>
  <c r="M48" i="58"/>
  <c r="M63" i="58"/>
  <c r="O63" i="58" s="1"/>
  <c r="S63" i="58" s="1"/>
  <c r="M51" i="58"/>
  <c r="O51" i="58"/>
  <c r="M38" i="58"/>
  <c r="M22" i="58"/>
  <c r="M65" i="58"/>
  <c r="M52" i="58"/>
  <c r="O52" i="58" s="1"/>
  <c r="S52" i="58" s="1"/>
  <c r="B38" i="54"/>
  <c r="M46" i="1"/>
  <c r="M14" i="1"/>
  <c r="M33" i="1"/>
  <c r="M56" i="1"/>
  <c r="O56" i="52" s="1"/>
  <c r="S56" i="52" s="1"/>
  <c r="M20" i="1"/>
  <c r="M34" i="1"/>
  <c r="M49" i="1"/>
  <c r="M5" i="1"/>
  <c r="M11" i="1"/>
  <c r="M51" i="1"/>
  <c r="M31" i="1"/>
  <c r="M39" i="1"/>
  <c r="M50" i="1"/>
  <c r="M45" i="1"/>
  <c r="M40" i="1"/>
  <c r="M27" i="1"/>
  <c r="O27" i="52" s="1"/>
  <c r="S27" i="52" s="1"/>
  <c r="M63" i="1"/>
  <c r="M59" i="1"/>
  <c r="M18" i="1"/>
  <c r="M52" i="1"/>
  <c r="M35" i="1"/>
  <c r="M47" i="1"/>
  <c r="M62" i="1"/>
  <c r="M65" i="1"/>
  <c r="O65" i="52" s="1"/>
  <c r="S65" i="52" s="1"/>
  <c r="M55" i="1"/>
  <c r="M7" i="1"/>
  <c r="M15" i="1"/>
  <c r="M66" i="1"/>
  <c r="O66" i="52" s="1"/>
  <c r="S66" i="52" s="1"/>
  <c r="M13" i="1"/>
  <c r="M23" i="1"/>
  <c r="M8" i="1"/>
  <c r="M67" i="1"/>
  <c r="O67" i="52" s="1"/>
  <c r="S67" i="52" s="1"/>
  <c r="M36" i="1"/>
  <c r="M61" i="1"/>
  <c r="M37" i="1"/>
  <c r="M12" i="1"/>
  <c r="M42" i="1"/>
  <c r="M9" i="1"/>
  <c r="M17" i="1"/>
  <c r="M19" i="1"/>
  <c r="M68" i="1"/>
  <c r="M16" i="52"/>
  <c r="O16" i="52" s="1"/>
  <c r="M48" i="1"/>
  <c r="M26" i="1"/>
  <c r="M28" i="1"/>
  <c r="M21" i="1"/>
  <c r="M6" i="1"/>
  <c r="M30" i="1"/>
  <c r="M54" i="58"/>
  <c r="M61" i="58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7" i="60"/>
  <c r="M54" i="60"/>
  <c r="M51" i="60"/>
  <c r="O51" i="60" s="1"/>
  <c r="S51" i="60" s="1"/>
  <c r="M45" i="60"/>
  <c r="M14" i="60"/>
  <c r="M29" i="60"/>
  <c r="M28" i="60"/>
  <c r="O28" i="61" s="1"/>
  <c r="S28" i="61" s="1"/>
  <c r="M22" i="60"/>
  <c r="M34" i="60"/>
  <c r="M13" i="60"/>
  <c r="M35" i="60"/>
  <c r="M39" i="60"/>
  <c r="M40" i="60"/>
  <c r="M42" i="60"/>
  <c r="M9" i="53"/>
  <c r="B38" i="53"/>
  <c r="B18" i="53"/>
  <c r="M25" i="53"/>
  <c r="B52" i="53"/>
  <c r="B28" i="53"/>
  <c r="M41" i="53"/>
  <c r="M8" i="53"/>
  <c r="B19" i="53"/>
  <c r="B35" i="53"/>
  <c r="B51" i="53"/>
  <c r="M35" i="59"/>
  <c r="M57" i="59"/>
  <c r="M43" i="59"/>
  <c r="M51" i="59"/>
  <c r="M67" i="59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O55" i="54"/>
  <c r="M32" i="53"/>
  <c r="O32" i="54" s="1"/>
  <c r="S32" i="54" s="1"/>
  <c r="M15" i="53"/>
  <c r="O15" i="54"/>
  <c r="M19" i="53"/>
  <c r="O19" i="54" s="1"/>
  <c r="S19" i="54" s="1"/>
  <c r="M54" i="53"/>
  <c r="O54" i="53" s="1"/>
  <c r="S54" i="53" s="1"/>
  <c r="M62" i="53"/>
  <c r="M46" i="53"/>
  <c r="M68" i="53"/>
  <c r="M65" i="53"/>
  <c r="O65" i="54" s="1"/>
  <c r="S65" i="54" s="1"/>
  <c r="M35" i="53"/>
  <c r="M34" i="53"/>
  <c r="B36" i="55"/>
  <c r="B13" i="55"/>
  <c r="B53" i="55"/>
  <c r="M28" i="58"/>
  <c r="M64" i="58"/>
  <c r="M60" i="59"/>
  <c r="O60" i="59" s="1"/>
  <c r="S60" i="59" s="1"/>
  <c r="M14" i="59"/>
  <c r="O14" i="60"/>
  <c r="M58" i="59"/>
  <c r="M56" i="59"/>
  <c r="O56" i="59" s="1"/>
  <c r="S56" i="59" s="1"/>
  <c r="M52" i="59"/>
  <c r="M48" i="59"/>
  <c r="O48" i="60"/>
  <c r="M44" i="59"/>
  <c r="M40" i="59"/>
  <c r="M61" i="59"/>
  <c r="M24" i="59"/>
  <c r="O24" i="59"/>
  <c r="S24" i="59" s="1"/>
  <c r="M33" i="59"/>
  <c r="M68" i="59"/>
  <c r="M26" i="59"/>
  <c r="M66" i="59"/>
  <c r="M63" i="59"/>
  <c r="M54" i="59"/>
  <c r="O54" i="60" s="1"/>
  <c r="S54" i="60" s="1"/>
  <c r="M50" i="59"/>
  <c r="M46" i="59"/>
  <c r="M42" i="59"/>
  <c r="M69" i="59"/>
  <c r="M20" i="59"/>
  <c r="M28" i="59"/>
  <c r="M37" i="59"/>
  <c r="B11" i="53"/>
  <c r="B50" i="53"/>
  <c r="B26" i="53"/>
  <c r="M26" i="53"/>
  <c r="M56" i="53"/>
  <c r="B40" i="53"/>
  <c r="B20" i="53"/>
  <c r="M7" i="53"/>
  <c r="M14" i="53"/>
  <c r="M17" i="53"/>
  <c r="B27" i="53"/>
  <c r="B43" i="53"/>
  <c r="M23" i="53"/>
  <c r="M39" i="59"/>
  <c r="M47" i="59"/>
  <c r="O47" i="59" s="1"/>
  <c r="S47" i="59" s="1"/>
  <c r="M55" i="59"/>
  <c r="M34" i="59"/>
  <c r="M26" i="55"/>
  <c r="O26" i="56"/>
  <c r="S26" i="56" s="1"/>
  <c r="M43" i="55"/>
  <c r="O43" i="56"/>
  <c r="M13" i="55"/>
  <c r="M14" i="55"/>
  <c r="O14" i="55" s="1"/>
  <c r="S14" i="55" s="1"/>
  <c r="M68" i="55"/>
  <c r="M47" i="55"/>
  <c r="O47" i="55" s="1"/>
  <c r="M45" i="55"/>
  <c r="M50" i="55"/>
  <c r="O50" i="56" s="1"/>
  <c r="M51" i="55"/>
  <c r="M28" i="55"/>
  <c r="O28" i="56"/>
  <c r="M49" i="55"/>
  <c r="O49" i="56" s="1"/>
  <c r="M54" i="55"/>
  <c r="M39" i="55"/>
  <c r="M18" i="55"/>
  <c r="O18" i="56" s="1"/>
  <c r="M27" i="55"/>
  <c r="O27" i="56" s="1"/>
  <c r="S27" i="56" s="1"/>
  <c r="B43" i="52"/>
  <c r="B18" i="52"/>
  <c r="B8" i="52"/>
  <c r="B56" i="52"/>
  <c r="B25" i="52"/>
  <c r="B52" i="52"/>
  <c r="B24" i="52"/>
  <c r="B55" i="52"/>
  <c r="B41" i="52"/>
  <c r="B30" i="52"/>
  <c r="B46" i="52"/>
  <c r="B10" i="52"/>
  <c r="O57" i="58"/>
  <c r="S57" i="58" s="1"/>
  <c r="O58" i="57"/>
  <c r="S58" i="57" s="1"/>
  <c r="O68" i="57"/>
  <c r="O67" i="57"/>
  <c r="S67" i="57" s="1"/>
  <c r="O67" i="58"/>
  <c r="S67" i="58" s="1"/>
  <c r="O42" i="57"/>
  <c r="O64" i="57"/>
  <c r="S64" i="57" s="1"/>
  <c r="O17" i="57"/>
  <c r="S17" i="57" s="1"/>
  <c r="O33" i="56"/>
  <c r="O41" i="57"/>
  <c r="O26" i="57"/>
  <c r="S26" i="57" s="1"/>
  <c r="O20" i="58"/>
  <c r="O54" i="57"/>
  <c r="O62" i="58"/>
  <c r="S62" i="58" s="1"/>
  <c r="O16" i="53"/>
  <c r="O54" i="56"/>
  <c r="O51" i="56"/>
  <c r="O68" i="55"/>
  <c r="S68" i="55" s="1"/>
  <c r="O40" i="60"/>
  <c r="O40" i="59"/>
  <c r="O20" i="59"/>
  <c r="S20" i="59" s="1"/>
  <c r="O26" i="59"/>
  <c r="O67" i="59"/>
  <c r="S67" i="59" s="1"/>
  <c r="O37" i="59"/>
  <c r="S37" i="59" s="1"/>
  <c r="O33" i="59"/>
  <c r="M38" i="52"/>
  <c r="O38" i="53"/>
  <c r="S38" i="53" s="1"/>
  <c r="O24" i="58"/>
  <c r="O29" i="54"/>
  <c r="O29" i="58"/>
  <c r="S29" i="58" s="1"/>
  <c r="O57" i="56"/>
  <c r="S57" i="56" s="1"/>
  <c r="K11" i="50"/>
  <c r="M31" i="52"/>
  <c r="O31" i="53"/>
  <c r="S31" i="53" s="1"/>
  <c r="O17" i="54"/>
  <c r="S17" i="54" s="1"/>
  <c r="O56" i="57"/>
  <c r="O28" i="58"/>
  <c r="O36" i="58"/>
  <c r="O59" i="54"/>
  <c r="M67" i="52"/>
  <c r="O67" i="53" s="1"/>
  <c r="S67" i="53" s="1"/>
  <c r="O26" i="58"/>
  <c r="O59" i="60"/>
  <c r="S59" i="60" s="1"/>
  <c r="O52" i="57"/>
  <c r="O45" i="56"/>
  <c r="O28" i="59"/>
  <c r="S28" i="59" s="1"/>
  <c r="M53" i="52"/>
  <c r="O53" i="53" s="1"/>
  <c r="M7" i="52"/>
  <c r="O7" i="52" s="1"/>
  <c r="M32" i="52"/>
  <c r="O32" i="52" s="1"/>
  <c r="S32" i="52" s="1"/>
  <c r="M19" i="52"/>
  <c r="B44" i="1"/>
  <c r="B42" i="1"/>
  <c r="L42" i="1"/>
  <c r="O50" i="57"/>
  <c r="S50" i="57" s="1"/>
  <c r="B19" i="1"/>
  <c r="B56" i="1"/>
  <c r="O53" i="52"/>
  <c r="S59" i="54"/>
  <c r="O47" i="56"/>
  <c r="O22" i="58"/>
  <c r="S22" i="58" s="1"/>
  <c r="K7" i="50"/>
  <c r="B33" i="61"/>
  <c r="M60" i="52"/>
  <c r="O60" i="53" s="1"/>
  <c r="S60" i="53" s="1"/>
  <c r="M46" i="52"/>
  <c r="M68" i="52"/>
  <c r="B52" i="1"/>
  <c r="B53" i="1"/>
  <c r="B12" i="1"/>
  <c r="B45" i="1"/>
  <c r="O11" i="54"/>
  <c r="B47" i="1"/>
  <c r="B39" i="1"/>
  <c r="O34" i="56"/>
  <c r="O66" i="57"/>
  <c r="S66" i="57" s="1"/>
  <c r="O31" i="52"/>
  <c r="O15" i="58"/>
  <c r="S15" i="58" s="1"/>
  <c r="M21" i="52"/>
  <c r="O54" i="58"/>
  <c r="M15" i="52"/>
  <c r="M12" i="52"/>
  <c r="O12" i="53" s="1"/>
  <c r="M49" i="52"/>
  <c r="O49" i="53" s="1"/>
  <c r="O50" i="58"/>
  <c r="S50" i="58" s="1"/>
  <c r="O41" i="59"/>
  <c r="B13" i="1"/>
  <c r="B16" i="1"/>
  <c r="B23" i="1"/>
  <c r="O60" i="58"/>
  <c r="S60" i="58"/>
  <c r="O38" i="57"/>
  <c r="O65" i="58"/>
  <c r="S65" i="58" s="1"/>
  <c r="O61" i="58"/>
  <c r="S61" i="58" s="1"/>
  <c r="O40" i="57"/>
  <c r="O23" i="58"/>
  <c r="S23" i="58" s="1"/>
  <c r="K4" i="50"/>
  <c r="O63" i="57"/>
  <c r="S63" i="57" s="1"/>
  <c r="O68" i="56"/>
  <c r="S68" i="56" s="1"/>
  <c r="O30" i="58"/>
  <c r="O49" i="57"/>
  <c r="S49" i="57" s="1"/>
  <c r="O62" i="57"/>
  <c r="S62" i="57"/>
  <c r="O47" i="57"/>
  <c r="O61" i="57"/>
  <c r="S61" i="57" s="1"/>
  <c r="O33" i="57"/>
  <c r="O38" i="52"/>
  <c r="O20" i="57"/>
  <c r="O66" i="59"/>
  <c r="S66" i="59" s="1"/>
  <c r="M29" i="52"/>
  <c r="O29" i="53" s="1"/>
  <c r="O63" i="54"/>
  <c r="S63" i="54" s="1"/>
  <c r="O33" i="55"/>
  <c r="O32" i="58"/>
  <c r="S32" i="58" s="1"/>
  <c r="B40" i="1"/>
  <c r="O32" i="56"/>
  <c r="B30" i="1"/>
  <c r="O13" i="53"/>
  <c r="S13" i="53" s="1"/>
  <c r="O13" i="52"/>
  <c r="O35" i="59"/>
  <c r="S35" i="59" s="1"/>
  <c r="O51" i="59"/>
  <c r="O33" i="58"/>
  <c r="M28" i="52"/>
  <c r="O28" i="52" s="1"/>
  <c r="S28" i="52" s="1"/>
  <c r="M44" i="52"/>
  <c r="B52" i="61"/>
  <c r="M57" i="52"/>
  <c r="M24" i="52"/>
  <c r="M40" i="52"/>
  <c r="O40" i="53" s="1"/>
  <c r="S40" i="53" s="1"/>
  <c r="M14" i="52"/>
  <c r="M35" i="52"/>
  <c r="M30" i="52"/>
  <c r="M63" i="52"/>
  <c r="M20" i="52"/>
  <c r="M39" i="52"/>
  <c r="M64" i="52"/>
  <c r="M8" i="52"/>
  <c r="M25" i="52"/>
  <c r="O69" i="58"/>
  <c r="S69" i="58" s="1"/>
  <c r="M9" i="52"/>
  <c r="M59" i="52"/>
  <c r="O59" i="52" s="1"/>
  <c r="S59" i="52" s="1"/>
  <c r="M54" i="52"/>
  <c r="O38" i="58"/>
  <c r="S38" i="58" s="1"/>
  <c r="O19" i="55"/>
  <c r="O23" i="57"/>
  <c r="O61" i="56"/>
  <c r="S61" i="56" s="1"/>
  <c r="O28" i="60"/>
  <c r="M61" i="52"/>
  <c r="M66" i="52"/>
  <c r="M50" i="52"/>
  <c r="M18" i="52"/>
  <c r="M55" i="52"/>
  <c r="O55" i="53" s="1"/>
  <c r="M69" i="52"/>
  <c r="O69" i="52" s="1"/>
  <c r="S69" i="52" s="1"/>
  <c r="M58" i="52"/>
  <c r="M47" i="52"/>
  <c r="O47" i="52"/>
  <c r="M65" i="52"/>
  <c r="M11" i="52"/>
  <c r="M45" i="52"/>
  <c r="M37" i="52"/>
  <c r="M26" i="52"/>
  <c r="M33" i="52"/>
  <c r="O33" i="52"/>
  <c r="S33" i="52" s="1"/>
  <c r="O42" i="54"/>
  <c r="O33" i="54"/>
  <c r="M17" i="52"/>
  <c r="O52" i="59"/>
  <c r="S52" i="59" s="1"/>
  <c r="O39" i="59"/>
  <c r="S39" i="59" s="1"/>
  <c r="M62" i="52"/>
  <c r="M36" i="52"/>
  <c r="M10" i="52"/>
  <c r="M42" i="52"/>
  <c r="M23" i="52"/>
  <c r="M48" i="52"/>
  <c r="O48" i="53"/>
  <c r="S48" i="53" s="1"/>
  <c r="M41" i="52"/>
  <c r="M6" i="52"/>
  <c r="M34" i="52"/>
  <c r="M52" i="52"/>
  <c r="O52" i="53" s="1"/>
  <c r="S52" i="53" s="1"/>
  <c r="M27" i="52"/>
  <c r="M22" i="52"/>
  <c r="M43" i="52"/>
  <c r="O43" i="53" s="1"/>
  <c r="M51" i="52"/>
  <c r="O51" i="52" s="1"/>
  <c r="S51" i="52" s="1"/>
  <c r="O56" i="58"/>
  <c r="O18" i="57"/>
  <c r="M56" i="52"/>
  <c r="O69" i="53"/>
  <c r="S69" i="53" s="1"/>
  <c r="O58" i="53"/>
  <c r="S58" i="53" s="1"/>
  <c r="O45" i="52"/>
  <c r="I5" i="4"/>
  <c r="G2" i="54"/>
  <c r="C37" i="54"/>
  <c r="D37" i="54"/>
  <c r="I7" i="4"/>
  <c r="G2" i="56"/>
  <c r="I8" i="4"/>
  <c r="G2" i="57"/>
  <c r="I11" i="4"/>
  <c r="G2" i="60"/>
  <c r="I3" i="4"/>
  <c r="G2" i="52"/>
  <c r="H56" i="52"/>
  <c r="I4" i="4"/>
  <c r="G2" i="53"/>
  <c r="H10" i="53"/>
  <c r="I10" i="4"/>
  <c r="G2" i="59"/>
  <c r="H24" i="59"/>
  <c r="I2" i="4"/>
  <c r="G2" i="1"/>
  <c r="I9" i="4"/>
  <c r="G2" i="58"/>
  <c r="H56" i="58"/>
  <c r="Q9" i="50"/>
  <c r="N10" i="50"/>
  <c r="Q10" i="50"/>
  <c r="N9" i="50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L31" i="57"/>
  <c r="C31" i="57"/>
  <c r="D31" i="57"/>
  <c r="C54" i="59"/>
  <c r="D54" i="59"/>
  <c r="S59" i="55"/>
  <c r="M67" i="60"/>
  <c r="O67" i="60" s="1"/>
  <c r="S67" i="60" s="1"/>
  <c r="M16" i="60"/>
  <c r="M20" i="60"/>
  <c r="O20" i="60" s="1"/>
  <c r="M32" i="60"/>
  <c r="M65" i="60"/>
  <c r="B43" i="58"/>
  <c r="M19" i="59"/>
  <c r="B32" i="59"/>
  <c r="B46" i="59"/>
  <c r="K5" i="50"/>
  <c r="N5" i="50"/>
  <c r="N6" i="50"/>
  <c r="Q5" i="50"/>
  <c r="K6" i="50"/>
  <c r="Q6" i="50"/>
  <c r="K10" i="50"/>
  <c r="K9" i="50"/>
  <c r="L43" i="60"/>
  <c r="O32" i="55"/>
  <c r="M52" i="60"/>
  <c r="M43" i="60"/>
  <c r="O43" i="60"/>
  <c r="M49" i="60"/>
  <c r="O49" i="60" s="1"/>
  <c r="S49" i="60" s="1"/>
  <c r="M56" i="60"/>
  <c r="M63" i="60"/>
  <c r="O63" i="60" s="1"/>
  <c r="S63" i="60" s="1"/>
  <c r="M33" i="60"/>
  <c r="O33" i="60" s="1"/>
  <c r="S33" i="60" s="1"/>
  <c r="M58" i="60"/>
  <c r="O58" i="61" s="1"/>
  <c r="S58" i="61" s="1"/>
  <c r="M44" i="60"/>
  <c r="M36" i="60"/>
  <c r="M60" i="60"/>
  <c r="O60" i="60"/>
  <c r="S60" i="60" s="1"/>
  <c r="M30" i="60"/>
  <c r="O30" i="60"/>
  <c r="M18" i="60"/>
  <c r="M53" i="60"/>
  <c r="M64" i="60"/>
  <c r="M27" i="60"/>
  <c r="M19" i="60"/>
  <c r="M24" i="60"/>
  <c r="O24" i="60" s="1"/>
  <c r="S24" i="60" s="1"/>
  <c r="M50" i="60"/>
  <c r="O50" i="60" s="1"/>
  <c r="M41" i="60"/>
  <c r="O41" i="60"/>
  <c r="S41" i="60" s="1"/>
  <c r="M47" i="60"/>
  <c r="M57" i="60"/>
  <c r="M46" i="60"/>
  <c r="M61" i="60"/>
  <c r="O61" i="60"/>
  <c r="S61" i="60" s="1"/>
  <c r="M31" i="60"/>
  <c r="O31" i="60" s="1"/>
  <c r="S31" i="60" s="1"/>
  <c r="M38" i="60"/>
  <c r="M62" i="60"/>
  <c r="M15" i="60"/>
  <c r="O15" i="60" s="1"/>
  <c r="M26" i="60"/>
  <c r="O26" i="60" s="1"/>
  <c r="M37" i="60"/>
  <c r="O37" i="60" s="1"/>
  <c r="M66" i="60"/>
  <c r="O66" i="60"/>
  <c r="S66" i="60" s="1"/>
  <c r="M23" i="60"/>
  <c r="M21" i="60"/>
  <c r="M69" i="60"/>
  <c r="O42" i="60"/>
  <c r="L42" i="58"/>
  <c r="C42" i="59"/>
  <c r="D42" i="59"/>
  <c r="C17" i="59"/>
  <c r="D17" i="59"/>
  <c r="M55" i="60"/>
  <c r="O55" i="60" s="1"/>
  <c r="B17" i="58"/>
  <c r="B41" i="58"/>
  <c r="B47" i="58"/>
  <c r="B45" i="58"/>
  <c r="B55" i="58"/>
  <c r="B33" i="58"/>
  <c r="B39" i="58"/>
  <c r="B49" i="58"/>
  <c r="B13" i="58"/>
  <c r="B53" i="58"/>
  <c r="B35" i="58"/>
  <c r="B27" i="58"/>
  <c r="B25" i="58"/>
  <c r="B20" i="58"/>
  <c r="B19" i="58"/>
  <c r="B32" i="58"/>
  <c r="B37" i="58"/>
  <c r="B40" i="58"/>
  <c r="B44" i="58"/>
  <c r="B12" i="58"/>
  <c r="B52" i="58"/>
  <c r="B28" i="58"/>
  <c r="B50" i="58"/>
  <c r="B36" i="58"/>
  <c r="B34" i="58"/>
  <c r="B15" i="58"/>
  <c r="B18" i="58"/>
  <c r="B54" i="58"/>
  <c r="B29" i="58"/>
  <c r="B23" i="58"/>
  <c r="B22" i="58"/>
  <c r="B46" i="58"/>
  <c r="L46" i="58"/>
  <c r="B38" i="58"/>
  <c r="B48" i="58"/>
  <c r="B14" i="58"/>
  <c r="B16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H50" i="59"/>
  <c r="B34" i="59"/>
  <c r="B29" i="59"/>
  <c r="B38" i="59"/>
  <c r="B14" i="59"/>
  <c r="L14" i="59"/>
  <c r="B15" i="59"/>
  <c r="B30" i="59"/>
  <c r="C30" i="59"/>
  <c r="D30" i="59"/>
  <c r="B22" i="59"/>
  <c r="C22" i="59"/>
  <c r="D22" i="59"/>
  <c r="L44" i="59"/>
  <c r="L27" i="59"/>
  <c r="L41" i="59"/>
  <c r="M45" i="59"/>
  <c r="M23" i="59"/>
  <c r="M12" i="59"/>
  <c r="M36" i="59"/>
  <c r="M18" i="59"/>
  <c r="O18" i="59" s="1"/>
  <c r="S18" i="59" s="1"/>
  <c r="M16" i="59"/>
  <c r="M38" i="59"/>
  <c r="M64" i="59"/>
  <c r="M29" i="59"/>
  <c r="M17" i="59"/>
  <c r="M31" i="59"/>
  <c r="M22" i="59"/>
  <c r="M62" i="59"/>
  <c r="O62" i="60" s="1"/>
  <c r="S62" i="60" s="1"/>
  <c r="M49" i="59"/>
  <c r="M25" i="59"/>
  <c r="M32" i="59"/>
  <c r="M27" i="59"/>
  <c r="O27" i="59" s="1"/>
  <c r="S27" i="59" s="1"/>
  <c r="M21" i="59"/>
  <c r="M65" i="59"/>
  <c r="L14" i="60"/>
  <c r="L34" i="60"/>
  <c r="L17" i="60"/>
  <c r="O55" i="55"/>
  <c r="H54" i="54"/>
  <c r="O53" i="58"/>
  <c r="S53" i="58" s="1"/>
  <c r="O34" i="57"/>
  <c r="O40" i="58"/>
  <c r="O63" i="56"/>
  <c r="S63" i="56" s="1"/>
  <c r="S66" i="56"/>
  <c r="H50" i="52"/>
  <c r="O30" i="53"/>
  <c r="O27" i="53"/>
  <c r="O66" i="58"/>
  <c r="S66" i="58" s="1"/>
  <c r="L38" i="52"/>
  <c r="C23" i="59"/>
  <c r="D23" i="59"/>
  <c r="L23" i="59"/>
  <c r="H23" i="59"/>
  <c r="B47" i="56"/>
  <c r="B38" i="56"/>
  <c r="L38" i="56"/>
  <c r="B39" i="56"/>
  <c r="B23" i="56"/>
  <c r="B45" i="56"/>
  <c r="B54" i="56"/>
  <c r="B36" i="56"/>
  <c r="B50" i="56"/>
  <c r="B25" i="56"/>
  <c r="B29" i="56"/>
  <c r="L29" i="56"/>
  <c r="B46" i="56"/>
  <c r="B31" i="56"/>
  <c r="B20" i="56"/>
  <c r="B17" i="56"/>
  <c r="L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L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L10" i="56"/>
  <c r="B27" i="56"/>
  <c r="B42" i="56"/>
  <c r="B22" i="56"/>
  <c r="B56" i="56"/>
  <c r="B41" i="56"/>
  <c r="B19" i="56"/>
  <c r="B44" i="56"/>
  <c r="L44" i="56"/>
  <c r="O39" i="57"/>
  <c r="O39" i="56"/>
  <c r="C45" i="57"/>
  <c r="D45" i="57"/>
  <c r="H45" i="57"/>
  <c r="L45" i="57"/>
  <c r="S68" i="57"/>
  <c r="C17" i="58"/>
  <c r="D17" i="58"/>
  <c r="M61" i="61"/>
  <c r="O61" i="61" s="1"/>
  <c r="S61" i="61" s="1"/>
  <c r="M24" i="61"/>
  <c r="M36" i="61"/>
  <c r="M22" i="61"/>
  <c r="O22" i="61"/>
  <c r="M67" i="61"/>
  <c r="M40" i="61"/>
  <c r="O40" i="61"/>
  <c r="M69" i="61"/>
  <c r="O69" i="61" s="1"/>
  <c r="S69" i="61" s="1"/>
  <c r="M58" i="61"/>
  <c r="M18" i="61"/>
  <c r="M60" i="61"/>
  <c r="O60" i="61"/>
  <c r="S60" i="61" s="1"/>
  <c r="M35" i="61"/>
  <c r="M49" i="61"/>
  <c r="M63" i="61"/>
  <c r="O63" i="61" s="1"/>
  <c r="S63" i="61" s="1"/>
  <c r="M45" i="61"/>
  <c r="O45" i="61"/>
  <c r="S45" i="61" s="1"/>
  <c r="M29" i="61"/>
  <c r="O29" i="61" s="1"/>
  <c r="M53" i="61"/>
  <c r="M65" i="61"/>
  <c r="M62" i="61"/>
  <c r="M51" i="61"/>
  <c r="M41" i="61"/>
  <c r="O41" i="61" s="1"/>
  <c r="M31" i="61"/>
  <c r="M68" i="61"/>
  <c r="O68" i="61" s="1"/>
  <c r="S68" i="61" s="1"/>
  <c r="M16" i="61"/>
  <c r="M30" i="61"/>
  <c r="O30" i="61" s="1"/>
  <c r="M33" i="61"/>
  <c r="O33" i="61"/>
  <c r="M38" i="61"/>
  <c r="O38" i="61" s="1"/>
  <c r="M57" i="61"/>
  <c r="M47" i="61"/>
  <c r="O47" i="61" s="1"/>
  <c r="M37" i="61"/>
  <c r="M26" i="61"/>
  <c r="M50" i="61"/>
  <c r="O50" i="61"/>
  <c r="S50" i="61" s="1"/>
  <c r="M39" i="61"/>
  <c r="M32" i="61"/>
  <c r="M23" i="61"/>
  <c r="O23" i="61" s="1"/>
  <c r="M46" i="61"/>
  <c r="O46" i="61"/>
  <c r="M25" i="61"/>
  <c r="M56" i="61"/>
  <c r="M21" i="61"/>
  <c r="M64" i="61"/>
  <c r="O64" i="61" s="1"/>
  <c r="S64" i="61" s="1"/>
  <c r="M59" i="61"/>
  <c r="O59" i="61" s="1"/>
  <c r="S59" i="61" s="1"/>
  <c r="M42" i="61"/>
  <c r="O42" i="61"/>
  <c r="M54" i="61"/>
  <c r="O54" i="61" s="1"/>
  <c r="S54" i="61" s="1"/>
  <c r="M28" i="61"/>
  <c r="M19" i="61"/>
  <c r="M15" i="61"/>
  <c r="O15" i="61" s="1"/>
  <c r="S15" i="61" s="1"/>
  <c r="M44" i="61"/>
  <c r="M20" i="61"/>
  <c r="O20" i="61" s="1"/>
  <c r="S20" i="61" s="1"/>
  <c r="M27" i="61"/>
  <c r="M52" i="61"/>
  <c r="M17" i="61"/>
  <c r="M55" i="61"/>
  <c r="M66" i="61"/>
  <c r="O66" i="61" s="1"/>
  <c r="S66" i="61" s="1"/>
  <c r="M43" i="61"/>
  <c r="O43" i="61" s="1"/>
  <c r="S43" i="61" s="1"/>
  <c r="M14" i="61"/>
  <c r="M34" i="61"/>
  <c r="O34" i="61"/>
  <c r="M48" i="61"/>
  <c r="L18" i="58"/>
  <c r="O7" i="53"/>
  <c r="L30" i="59"/>
  <c r="H36" i="59"/>
  <c r="C13" i="57"/>
  <c r="D13" i="57"/>
  <c r="H50" i="57"/>
  <c r="C16" i="57"/>
  <c r="D16" i="57"/>
  <c r="C40" i="57"/>
  <c r="D40" i="57"/>
  <c r="C14" i="57"/>
  <c r="D14" i="57"/>
  <c r="C32" i="57"/>
  <c r="D32" i="57"/>
  <c r="L40" i="57"/>
  <c r="C37" i="57"/>
  <c r="D37" i="57"/>
  <c r="C53" i="57"/>
  <c r="D53" i="57"/>
  <c r="C17" i="57"/>
  <c r="D17" i="57"/>
  <c r="L25" i="57"/>
  <c r="H37" i="57"/>
  <c r="H39" i="57"/>
  <c r="O59" i="56"/>
  <c r="S59" i="56" s="1"/>
  <c r="H53" i="54"/>
  <c r="L15" i="54"/>
  <c r="H47" i="54"/>
  <c r="H33" i="54"/>
  <c r="C12" i="57"/>
  <c r="D12" i="57"/>
  <c r="O40" i="54"/>
  <c r="S40" i="54" s="1"/>
  <c r="M45" i="54"/>
  <c r="M12" i="54"/>
  <c r="M48" i="55"/>
  <c r="O48" i="56" s="1"/>
  <c r="S48" i="56" s="1"/>
  <c r="B15" i="55"/>
  <c r="M38" i="55"/>
  <c r="O38" i="56"/>
  <c r="S38" i="56" s="1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12" i="4"/>
  <c r="G2" i="61"/>
  <c r="I6" i="4"/>
  <c r="G2" i="55"/>
  <c r="L12" i="55"/>
  <c r="C15" i="57"/>
  <c r="D15" i="57"/>
  <c r="O58" i="56"/>
  <c r="S58" i="56"/>
  <c r="B52" i="54"/>
  <c r="B44" i="54"/>
  <c r="M46" i="54"/>
  <c r="M9" i="54"/>
  <c r="M13" i="54"/>
  <c r="O13" i="54" s="1"/>
  <c r="M35" i="54"/>
  <c r="M49" i="54"/>
  <c r="M38" i="54"/>
  <c r="M69" i="54"/>
  <c r="M16" i="54"/>
  <c r="O16" i="54"/>
  <c r="M53" i="54"/>
  <c r="O53" i="55"/>
  <c r="S53" i="55" s="1"/>
  <c r="M57" i="54"/>
  <c r="O57" i="55"/>
  <c r="S57" i="55"/>
  <c r="M66" i="54"/>
  <c r="M21" i="54"/>
  <c r="M64" i="54"/>
  <c r="M10" i="54"/>
  <c r="M23" i="54"/>
  <c r="M37" i="54"/>
  <c r="M25" i="54"/>
  <c r="M48" i="54"/>
  <c r="M61" i="54"/>
  <c r="M18" i="54"/>
  <c r="M14" i="54"/>
  <c r="M22" i="54"/>
  <c r="M62" i="54"/>
  <c r="M27" i="54"/>
  <c r="M36" i="54"/>
  <c r="M20" i="54"/>
  <c r="M54" i="54"/>
  <c r="O54" i="55"/>
  <c r="M31" i="54"/>
  <c r="M50" i="54"/>
  <c r="O50" i="55" s="1"/>
  <c r="M58" i="54"/>
  <c r="O58" i="55"/>
  <c r="S58" i="55" s="1"/>
  <c r="M7" i="54"/>
  <c r="M51" i="54"/>
  <c r="M67" i="54"/>
  <c r="M43" i="54"/>
  <c r="M26" i="54"/>
  <c r="O26" i="54" s="1"/>
  <c r="M28" i="54"/>
  <c r="M60" i="54"/>
  <c r="M8" i="54"/>
  <c r="O8" i="54"/>
  <c r="M56" i="54"/>
  <c r="M65" i="54"/>
  <c r="M44" i="54"/>
  <c r="M41" i="54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L16" i="55"/>
  <c r="M37" i="55"/>
  <c r="O37" i="56"/>
  <c r="M31" i="55"/>
  <c r="M69" i="55"/>
  <c r="O69" i="56"/>
  <c r="S69" i="56"/>
  <c r="M44" i="55"/>
  <c r="M16" i="55"/>
  <c r="O16" i="56"/>
  <c r="M20" i="55"/>
  <c r="O20" i="56" s="1"/>
  <c r="S20" i="56" s="1"/>
  <c r="M25" i="55"/>
  <c r="O25" i="56"/>
  <c r="M23" i="55"/>
  <c r="O23" i="56" s="1"/>
  <c r="S23" i="56" s="1"/>
  <c r="M62" i="55"/>
  <c r="O62" i="56"/>
  <c r="S62" i="56" s="1"/>
  <c r="M52" i="55"/>
  <c r="O52" i="55" s="1"/>
  <c r="M67" i="55"/>
  <c r="O67" i="56"/>
  <c r="S67" i="56" s="1"/>
  <c r="M41" i="55"/>
  <c r="M8" i="55"/>
  <c r="M21" i="55"/>
  <c r="O21" i="56" s="1"/>
  <c r="S21" i="56" s="1"/>
  <c r="M22" i="55"/>
  <c r="O22" i="56"/>
  <c r="M60" i="55"/>
  <c r="M11" i="55"/>
  <c r="M15" i="55"/>
  <c r="M46" i="55"/>
  <c r="M35" i="55"/>
  <c r="M30" i="55"/>
  <c r="O30" i="56"/>
  <c r="M64" i="55"/>
  <c r="O64" i="56" s="1"/>
  <c r="S64" i="56" s="1"/>
  <c r="M56" i="55"/>
  <c r="M17" i="55"/>
  <c r="O17" i="56"/>
  <c r="M24" i="55"/>
  <c r="O24" i="56" s="1"/>
  <c r="S24" i="56" s="1"/>
  <c r="M10" i="55"/>
  <c r="O10" i="56" s="1"/>
  <c r="M65" i="55"/>
  <c r="O65" i="56"/>
  <c r="S65" i="56" s="1"/>
  <c r="M40" i="55"/>
  <c r="H31" i="60"/>
  <c r="C46" i="57"/>
  <c r="D46" i="57"/>
  <c r="L48" i="57"/>
  <c r="H29" i="57"/>
  <c r="C18" i="57"/>
  <c r="D18" i="57"/>
  <c r="L27" i="54"/>
  <c r="H32" i="54"/>
  <c r="L21" i="52"/>
  <c r="N21" i="53"/>
  <c r="H25" i="54"/>
  <c r="H18" i="58"/>
  <c r="O21" i="61"/>
  <c r="O26" i="61"/>
  <c r="L17" i="58"/>
  <c r="H38" i="52"/>
  <c r="C38" i="54"/>
  <c r="D38" i="54"/>
  <c r="E38" i="54"/>
  <c r="F38" i="54"/>
  <c r="G38" i="54"/>
  <c r="C34" i="52"/>
  <c r="D34" i="52"/>
  <c r="L12" i="54"/>
  <c r="L22" i="58"/>
  <c r="C18" i="58"/>
  <c r="D18" i="58"/>
  <c r="L50" i="58"/>
  <c r="L47" i="58"/>
  <c r="L11" i="54"/>
  <c r="H21" i="52"/>
  <c r="L25" i="54"/>
  <c r="L13" i="52"/>
  <c r="C28" i="52"/>
  <c r="D28" i="52"/>
  <c r="E28" i="52"/>
  <c r="F28" i="52"/>
  <c r="J28" i="52"/>
  <c r="L15" i="58"/>
  <c r="L10" i="52"/>
  <c r="C29" i="52"/>
  <c r="D29" i="52"/>
  <c r="O29" i="52"/>
  <c r="H17" i="58"/>
  <c r="C13" i="52"/>
  <c r="D13" i="52"/>
  <c r="H45" i="52"/>
  <c r="L33" i="58"/>
  <c r="L25" i="58"/>
  <c r="H26" i="58"/>
  <c r="L40" i="56"/>
  <c r="N40" i="56"/>
  <c r="O55" i="61"/>
  <c r="O16" i="61"/>
  <c r="S16" i="61" s="1"/>
  <c r="L27" i="56"/>
  <c r="N27" i="57"/>
  <c r="L15" i="56"/>
  <c r="L55" i="56"/>
  <c r="L52" i="56"/>
  <c r="L33" i="56"/>
  <c r="L46" i="56"/>
  <c r="L36" i="56"/>
  <c r="O36" i="61"/>
  <c r="C20" i="52"/>
  <c r="D20" i="52"/>
  <c r="E20" i="52"/>
  <c r="F20" i="52"/>
  <c r="J20" i="52"/>
  <c r="P20" i="52"/>
  <c r="O33" i="53"/>
  <c r="S33" i="53" s="1"/>
  <c r="O68" i="52"/>
  <c r="S68" i="52" s="1"/>
  <c r="L30" i="61"/>
  <c r="L53" i="56"/>
  <c r="O32" i="53"/>
  <c r="S32" i="53" s="1"/>
  <c r="O49" i="52"/>
  <c r="L31" i="55"/>
  <c r="O19" i="61"/>
  <c r="S19" i="61" s="1"/>
  <c r="L39" i="56"/>
  <c r="O15" i="52"/>
  <c r="O15" i="53"/>
  <c r="S15" i="53" s="1"/>
  <c r="O12" i="52"/>
  <c r="S12" i="52" s="1"/>
  <c r="E37" i="54"/>
  <c r="F37" i="54"/>
  <c r="G37" i="54"/>
  <c r="O23" i="52"/>
  <c r="S23" i="52" s="1"/>
  <c r="O62" i="53"/>
  <c r="S62" i="53"/>
  <c r="O62" i="52"/>
  <c r="S62" i="52" s="1"/>
  <c r="H30" i="59"/>
  <c r="O57" i="61"/>
  <c r="S57" i="61" s="1"/>
  <c r="L19" i="56"/>
  <c r="N19" i="57"/>
  <c r="L43" i="56"/>
  <c r="L30" i="56"/>
  <c r="L51" i="56"/>
  <c r="L35" i="56"/>
  <c r="L13" i="56"/>
  <c r="L23" i="56"/>
  <c r="H31" i="58"/>
  <c r="O55" i="52"/>
  <c r="O36" i="53"/>
  <c r="S36" i="53" s="1"/>
  <c r="O36" i="52"/>
  <c r="S36" i="52" s="1"/>
  <c r="O66" i="53"/>
  <c r="S66" i="53" s="1"/>
  <c r="O8" i="52"/>
  <c r="O8" i="53"/>
  <c r="S8" i="53" s="1"/>
  <c r="O63" i="53"/>
  <c r="S63" i="53" s="1"/>
  <c r="O63" i="52"/>
  <c r="S63" i="52" s="1"/>
  <c r="O43" i="52"/>
  <c r="O61" i="52"/>
  <c r="S61" i="52" s="1"/>
  <c r="O34" i="52"/>
  <c r="S34" i="52" s="1"/>
  <c r="O34" i="53"/>
  <c r="O59" i="53"/>
  <c r="S59" i="53" s="1"/>
  <c r="O64" i="52"/>
  <c r="S64" i="52" s="1"/>
  <c r="O64" i="53"/>
  <c r="S64" i="53" s="1"/>
  <c r="O24" i="53"/>
  <c r="O24" i="52"/>
  <c r="S24" i="52" s="1"/>
  <c r="O37" i="61"/>
  <c r="O65" i="61"/>
  <c r="S65" i="61"/>
  <c r="O67" i="61"/>
  <c r="S67" i="61" s="1"/>
  <c r="L42" i="56"/>
  <c r="N42" i="57"/>
  <c r="L54" i="56"/>
  <c r="L34" i="56"/>
  <c r="L48" i="56"/>
  <c r="L24" i="56"/>
  <c r="L12" i="56"/>
  <c r="L21" i="56"/>
  <c r="O22" i="52"/>
  <c r="O22" i="53"/>
  <c r="O18" i="52"/>
  <c r="S18" i="52" s="1"/>
  <c r="O9" i="52"/>
  <c r="O39" i="53"/>
  <c r="S39" i="53" s="1"/>
  <c r="O44" i="53"/>
  <c r="O44" i="52"/>
  <c r="S44" i="52" s="1"/>
  <c r="O50" i="54"/>
  <c r="S50" i="54" s="1"/>
  <c r="L14" i="56"/>
  <c r="L28" i="56"/>
  <c r="L22" i="56"/>
  <c r="L45" i="56"/>
  <c r="N45" i="57"/>
  <c r="L47" i="56"/>
  <c r="L32" i="52"/>
  <c r="O54" i="52"/>
  <c r="O25" i="52"/>
  <c r="S25" i="52" s="1"/>
  <c r="O25" i="53"/>
  <c r="O20" i="53"/>
  <c r="O20" i="52"/>
  <c r="O14" i="53"/>
  <c r="S14" i="53" s="1"/>
  <c r="O14" i="52"/>
  <c r="O28" i="53"/>
  <c r="S28" i="53" s="1"/>
  <c r="O40" i="52"/>
  <c r="S40" i="52" s="1"/>
  <c r="L45" i="55"/>
  <c r="C13" i="55"/>
  <c r="D13" i="55"/>
  <c r="O21" i="59"/>
  <c r="S21" i="59" s="1"/>
  <c r="O21" i="60"/>
  <c r="O49" i="59"/>
  <c r="S49" i="59" s="1"/>
  <c r="O17" i="60"/>
  <c r="S17" i="60" s="1"/>
  <c r="O17" i="59"/>
  <c r="O16" i="59"/>
  <c r="O16" i="60"/>
  <c r="S16" i="60" s="1"/>
  <c r="O23" i="60"/>
  <c r="S23" i="60" s="1"/>
  <c r="H14" i="59"/>
  <c r="C14" i="59"/>
  <c r="D14" i="59"/>
  <c r="C50" i="59"/>
  <c r="D50" i="59"/>
  <c r="L50" i="59"/>
  <c r="N50" i="59"/>
  <c r="C43" i="59"/>
  <c r="D43" i="59"/>
  <c r="L43" i="59"/>
  <c r="H43" i="59"/>
  <c r="H52" i="59"/>
  <c r="C52" i="59"/>
  <c r="D52" i="59"/>
  <c r="E52" i="59"/>
  <c r="F52" i="59"/>
  <c r="L52" i="59"/>
  <c r="L35" i="59"/>
  <c r="C35" i="59"/>
  <c r="D35" i="59"/>
  <c r="H35" i="59"/>
  <c r="H48" i="59"/>
  <c r="C48" i="59"/>
  <c r="D48" i="59"/>
  <c r="L48" i="59"/>
  <c r="H44" i="59"/>
  <c r="C44" i="59"/>
  <c r="D44" i="59"/>
  <c r="C14" i="58"/>
  <c r="D14" i="58"/>
  <c r="L14" i="58"/>
  <c r="N14" i="59"/>
  <c r="H14" i="58"/>
  <c r="H22" i="58"/>
  <c r="C22" i="58"/>
  <c r="D22" i="58"/>
  <c r="E18" i="58"/>
  <c r="F18" i="58"/>
  <c r="G18" i="58"/>
  <c r="I18" i="58"/>
  <c r="H50" i="58"/>
  <c r="C50" i="58"/>
  <c r="D50" i="58"/>
  <c r="H44" i="58"/>
  <c r="L44" i="58"/>
  <c r="N44" i="59"/>
  <c r="C44" i="58"/>
  <c r="D44" i="58"/>
  <c r="H19" i="58"/>
  <c r="C19" i="58"/>
  <c r="D19" i="58"/>
  <c r="L19" i="58"/>
  <c r="C35" i="58"/>
  <c r="D35" i="58"/>
  <c r="H35" i="58"/>
  <c r="L35" i="58"/>
  <c r="L39" i="58"/>
  <c r="H39" i="58"/>
  <c r="C39" i="58"/>
  <c r="D39" i="58"/>
  <c r="H47" i="58"/>
  <c r="C47" i="58"/>
  <c r="D47" i="58"/>
  <c r="L46" i="59"/>
  <c r="N46" i="59"/>
  <c r="H46" i="59"/>
  <c r="C46" i="59"/>
  <c r="D46" i="59"/>
  <c r="C43" i="58"/>
  <c r="D43" i="58"/>
  <c r="H43" i="58"/>
  <c r="L43" i="58"/>
  <c r="L54" i="59"/>
  <c r="C41" i="59"/>
  <c r="D41" i="59"/>
  <c r="H47" i="53"/>
  <c r="L10" i="53"/>
  <c r="N10" i="53"/>
  <c r="H7" i="53"/>
  <c r="H7" i="54"/>
  <c r="C56" i="53"/>
  <c r="D56" i="53"/>
  <c r="L56" i="53"/>
  <c r="C42" i="53"/>
  <c r="D42" i="53"/>
  <c r="L36" i="53"/>
  <c r="C54" i="53"/>
  <c r="D54" i="53"/>
  <c r="H56" i="53"/>
  <c r="C24" i="53"/>
  <c r="D24" i="53"/>
  <c r="H39" i="53"/>
  <c r="H54" i="53"/>
  <c r="C23" i="53"/>
  <c r="D23" i="53"/>
  <c r="L8" i="53"/>
  <c r="C10" i="53"/>
  <c r="D10" i="53"/>
  <c r="C22" i="53"/>
  <c r="D22" i="53"/>
  <c r="E22" i="53"/>
  <c r="F22" i="53"/>
  <c r="H9" i="53"/>
  <c r="H44" i="53"/>
  <c r="L31" i="53"/>
  <c r="L55" i="53"/>
  <c r="C36" i="53"/>
  <c r="D36" i="53"/>
  <c r="H48" i="53"/>
  <c r="H15" i="53"/>
  <c r="C30" i="53"/>
  <c r="D30" i="53"/>
  <c r="E30" i="53"/>
  <c r="F30" i="53"/>
  <c r="C21" i="53"/>
  <c r="D21" i="53"/>
  <c r="C53" i="53"/>
  <c r="D53" i="53"/>
  <c r="H51" i="53"/>
  <c r="L20" i="53"/>
  <c r="H33" i="53"/>
  <c r="L29" i="53"/>
  <c r="H28" i="53"/>
  <c r="H34" i="53"/>
  <c r="H22" i="53"/>
  <c r="H55" i="53"/>
  <c r="L54" i="53"/>
  <c r="C34" i="53"/>
  <c r="D34" i="53"/>
  <c r="C7" i="53"/>
  <c r="L44" i="53"/>
  <c r="C9" i="53"/>
  <c r="D9" i="53"/>
  <c r="L7" i="53"/>
  <c r="C47" i="53"/>
  <c r="D47" i="53"/>
  <c r="C48" i="53"/>
  <c r="D48" i="53"/>
  <c r="L25" i="53"/>
  <c r="C15" i="53"/>
  <c r="D15" i="53"/>
  <c r="E15" i="53"/>
  <c r="F15" i="53"/>
  <c r="L30" i="53"/>
  <c r="L51" i="53"/>
  <c r="L18" i="53"/>
  <c r="H20" i="53"/>
  <c r="H12" i="53"/>
  <c r="C29" i="53"/>
  <c r="D29" i="53"/>
  <c r="E29" i="53"/>
  <c r="F29" i="53"/>
  <c r="C28" i="53"/>
  <c r="D28" i="53"/>
  <c r="C43" i="53"/>
  <c r="D43" i="53"/>
  <c r="E43" i="53"/>
  <c r="F43" i="53"/>
  <c r="C50" i="53"/>
  <c r="D50" i="53"/>
  <c r="L41" i="53"/>
  <c r="C32" i="53"/>
  <c r="D32" i="53"/>
  <c r="H37" i="53"/>
  <c r="H19" i="53"/>
  <c r="C52" i="53"/>
  <c r="D52" i="53"/>
  <c r="H26" i="53"/>
  <c r="L38" i="53"/>
  <c r="N38" i="53"/>
  <c r="H27" i="53"/>
  <c r="L11" i="53"/>
  <c r="C17" i="53"/>
  <c r="D17" i="53"/>
  <c r="E17" i="53"/>
  <c r="F17" i="53"/>
  <c r="L49" i="53"/>
  <c r="C46" i="53"/>
  <c r="D46" i="53"/>
  <c r="C16" i="53"/>
  <c r="D16" i="53"/>
  <c r="E16" i="53"/>
  <c r="F16" i="53"/>
  <c r="C45" i="53"/>
  <c r="D45" i="53"/>
  <c r="L23" i="53"/>
  <c r="H13" i="53"/>
  <c r="L22" i="53"/>
  <c r="L39" i="53"/>
  <c r="L42" i="53"/>
  <c r="C13" i="53"/>
  <c r="D13" i="53"/>
  <c r="L15" i="53"/>
  <c r="H53" i="53"/>
  <c r="C18" i="53"/>
  <c r="D18" i="53"/>
  <c r="C20" i="53"/>
  <c r="D20" i="53"/>
  <c r="E20" i="53"/>
  <c r="F20" i="53"/>
  <c r="L33" i="53"/>
  <c r="H29" i="53"/>
  <c r="C40" i="53"/>
  <c r="D40" i="53"/>
  <c r="L50" i="53"/>
  <c r="C41" i="53"/>
  <c r="D41" i="53"/>
  <c r="L14" i="53"/>
  <c r="L37" i="53"/>
  <c r="H52" i="53"/>
  <c r="C26" i="53"/>
  <c r="D26" i="53"/>
  <c r="C35" i="53"/>
  <c r="D35" i="53"/>
  <c r="C27" i="53"/>
  <c r="D27" i="53"/>
  <c r="E27" i="53"/>
  <c r="F27" i="53"/>
  <c r="C11" i="53"/>
  <c r="D11" i="53"/>
  <c r="E11" i="53"/>
  <c r="F11" i="53"/>
  <c r="C49" i="53"/>
  <c r="D49" i="53"/>
  <c r="L46" i="53"/>
  <c r="H23" i="53"/>
  <c r="H42" i="53"/>
  <c r="L13" i="53"/>
  <c r="C55" i="53"/>
  <c r="D55" i="53"/>
  <c r="L9" i="53"/>
  <c r="C44" i="53"/>
  <c r="D44" i="53"/>
  <c r="L47" i="53"/>
  <c r="H30" i="53"/>
  <c r="L53" i="53"/>
  <c r="C51" i="53"/>
  <c r="D51" i="53"/>
  <c r="H18" i="53"/>
  <c r="C33" i="53"/>
  <c r="D33" i="53"/>
  <c r="E33" i="53"/>
  <c r="F33" i="53"/>
  <c r="L28" i="53"/>
  <c r="L40" i="53"/>
  <c r="L32" i="53"/>
  <c r="N32" i="53"/>
  <c r="C19" i="53"/>
  <c r="D19" i="53"/>
  <c r="C38" i="53"/>
  <c r="D38" i="53"/>
  <c r="H11" i="53"/>
  <c r="H17" i="53"/>
  <c r="L45" i="53"/>
  <c r="H24" i="53"/>
  <c r="C39" i="53"/>
  <c r="D39" i="53"/>
  <c r="C8" i="53"/>
  <c r="D8" i="53"/>
  <c r="C25" i="53"/>
  <c r="D25" i="53"/>
  <c r="L43" i="53"/>
  <c r="H41" i="53"/>
  <c r="C37" i="53"/>
  <c r="D37" i="53"/>
  <c r="L26" i="53"/>
  <c r="H35" i="53"/>
  <c r="H46" i="53"/>
  <c r="H8" i="53"/>
  <c r="C31" i="53"/>
  <c r="D31" i="53"/>
  <c r="L48" i="53"/>
  <c r="H25" i="53"/>
  <c r="L12" i="53"/>
  <c r="C14" i="53"/>
  <c r="D14" i="53"/>
  <c r="L52" i="53"/>
  <c r="L35" i="53"/>
  <c r="L17" i="53"/>
  <c r="L16" i="53"/>
  <c r="H36" i="53"/>
  <c r="H21" i="53"/>
  <c r="C12" i="53"/>
  <c r="D12" i="53"/>
  <c r="H43" i="53"/>
  <c r="H14" i="53"/>
  <c r="H49" i="53"/>
  <c r="H45" i="53"/>
  <c r="H31" i="53"/>
  <c r="L34" i="53"/>
  <c r="L24" i="53"/>
  <c r="H50" i="53"/>
  <c r="L19" i="53"/>
  <c r="L27" i="53"/>
  <c r="N27" i="54"/>
  <c r="H16" i="53"/>
  <c r="L21" i="53"/>
  <c r="H40" i="53"/>
  <c r="H32" i="53"/>
  <c r="H38" i="53"/>
  <c r="H41" i="59"/>
  <c r="L24" i="59"/>
  <c r="O24" i="55"/>
  <c r="E34" i="52"/>
  <c r="F34" i="52"/>
  <c r="G34" i="52"/>
  <c r="O27" i="60"/>
  <c r="S27" i="60" s="1"/>
  <c r="O62" i="59"/>
  <c r="S62" i="59" s="1"/>
  <c r="L22" i="59"/>
  <c r="N22" i="59"/>
  <c r="H22" i="59"/>
  <c r="C38" i="59"/>
  <c r="D38" i="59"/>
  <c r="L38" i="59"/>
  <c r="H38" i="59"/>
  <c r="H16" i="59"/>
  <c r="L16" i="59"/>
  <c r="C16" i="59"/>
  <c r="D16" i="59"/>
  <c r="L51" i="59"/>
  <c r="H51" i="59"/>
  <c r="C51" i="59"/>
  <c r="D51" i="59"/>
  <c r="C18" i="59"/>
  <c r="D18" i="59"/>
  <c r="H18" i="59"/>
  <c r="L18" i="59"/>
  <c r="L47" i="59"/>
  <c r="N47" i="59"/>
  <c r="H47" i="59"/>
  <c r="C47" i="59"/>
  <c r="D47" i="59"/>
  <c r="C56" i="59"/>
  <c r="D56" i="59"/>
  <c r="L56" i="59"/>
  <c r="H56" i="59"/>
  <c r="L25" i="59"/>
  <c r="N25" i="59"/>
  <c r="H25" i="59"/>
  <c r="C25" i="59"/>
  <c r="D25" i="59"/>
  <c r="H48" i="58"/>
  <c r="L48" i="58"/>
  <c r="C48" i="58"/>
  <c r="D48" i="58"/>
  <c r="E48" i="58"/>
  <c r="F48" i="58"/>
  <c r="H23" i="58"/>
  <c r="L23" i="58"/>
  <c r="C23" i="58"/>
  <c r="D23" i="58"/>
  <c r="C15" i="58"/>
  <c r="D15" i="58"/>
  <c r="H15" i="58"/>
  <c r="L28" i="58"/>
  <c r="C28" i="58"/>
  <c r="D28" i="58"/>
  <c r="H28" i="58"/>
  <c r="H40" i="58"/>
  <c r="L40" i="58"/>
  <c r="C40" i="58"/>
  <c r="D40" i="58"/>
  <c r="H20" i="58"/>
  <c r="L20" i="58"/>
  <c r="C20" i="58"/>
  <c r="D20" i="58"/>
  <c r="L53" i="58"/>
  <c r="H53" i="58"/>
  <c r="C53" i="58"/>
  <c r="D53" i="58"/>
  <c r="H33" i="58"/>
  <c r="C33" i="58"/>
  <c r="D33" i="58"/>
  <c r="H41" i="58"/>
  <c r="C41" i="58"/>
  <c r="D41" i="58"/>
  <c r="E17" i="59"/>
  <c r="F17" i="59"/>
  <c r="G17" i="59"/>
  <c r="O23" i="59"/>
  <c r="E29" i="52"/>
  <c r="F29" i="52"/>
  <c r="G29" i="52"/>
  <c r="H32" i="59"/>
  <c r="C32" i="59"/>
  <c r="D32" i="59"/>
  <c r="L32" i="59"/>
  <c r="L41" i="58"/>
  <c r="N41" i="59"/>
  <c r="L30" i="58"/>
  <c r="N30" i="59"/>
  <c r="L24" i="58"/>
  <c r="C24" i="58"/>
  <c r="D24" i="58"/>
  <c r="H24" i="58"/>
  <c r="C21" i="58"/>
  <c r="D21" i="58"/>
  <c r="C51" i="58"/>
  <c r="D51" i="58"/>
  <c r="C31" i="58"/>
  <c r="D31" i="58"/>
  <c r="L26" i="58"/>
  <c r="C30" i="58"/>
  <c r="D30" i="58"/>
  <c r="H21" i="58"/>
  <c r="H42" i="58"/>
  <c r="L51" i="58"/>
  <c r="L21" i="58"/>
  <c r="H51" i="58"/>
  <c r="L31" i="58"/>
  <c r="N31" i="58"/>
  <c r="H30" i="58"/>
  <c r="C26" i="58"/>
  <c r="D26" i="58"/>
  <c r="C42" i="58"/>
  <c r="D42" i="58"/>
  <c r="L42" i="52"/>
  <c r="H36" i="52"/>
  <c r="H27" i="52"/>
  <c r="H54" i="52"/>
  <c r="L48" i="52"/>
  <c r="H20" i="52"/>
  <c r="C51" i="52"/>
  <c r="D51" i="52"/>
  <c r="E51" i="52"/>
  <c r="F51" i="52"/>
  <c r="C31" i="52"/>
  <c r="D31" i="52"/>
  <c r="E31" i="52"/>
  <c r="F31" i="52"/>
  <c r="C50" i="52"/>
  <c r="D50" i="52"/>
  <c r="L53" i="52"/>
  <c r="C44" i="52"/>
  <c r="D44" i="52"/>
  <c r="C49" i="52"/>
  <c r="D49" i="52"/>
  <c r="L20" i="52"/>
  <c r="H48" i="52"/>
  <c r="C11" i="52"/>
  <c r="D11" i="52"/>
  <c r="C6" i="52"/>
  <c r="L7" i="52"/>
  <c r="H11" i="52"/>
  <c r="H26" i="52"/>
  <c r="L47" i="52"/>
  <c r="L23" i="52"/>
  <c r="C12" i="52"/>
  <c r="D12" i="52"/>
  <c r="L54" i="52"/>
  <c r="C54" i="52"/>
  <c r="D54" i="52"/>
  <c r="L29" i="52"/>
  <c r="C35" i="52"/>
  <c r="D35" i="52"/>
  <c r="L8" i="52"/>
  <c r="C39" i="52"/>
  <c r="D39" i="52"/>
  <c r="C19" i="52"/>
  <c r="D19" i="52"/>
  <c r="L36" i="52"/>
  <c r="L51" i="52"/>
  <c r="L16" i="52"/>
  <c r="H16" i="52"/>
  <c r="H9" i="52"/>
  <c r="C48" i="52"/>
  <c r="D48" i="52"/>
  <c r="H15" i="52"/>
  <c r="L40" i="52"/>
  <c r="C42" i="52"/>
  <c r="D42" i="52"/>
  <c r="C17" i="52"/>
  <c r="D17" i="52"/>
  <c r="L50" i="52"/>
  <c r="H35" i="52"/>
  <c r="C16" i="52"/>
  <c r="D16" i="52"/>
  <c r="C15" i="52"/>
  <c r="D15" i="52"/>
  <c r="H34" i="52"/>
  <c r="L33" i="52"/>
  <c r="L26" i="52"/>
  <c r="L22" i="52"/>
  <c r="C26" i="52"/>
  <c r="D26" i="52"/>
  <c r="H28" i="52"/>
  <c r="L9" i="52"/>
  <c r="L31" i="52"/>
  <c r="C36" i="52"/>
  <c r="D36" i="52"/>
  <c r="L27" i="52"/>
  <c r="H37" i="52"/>
  <c r="L34" i="52"/>
  <c r="H17" i="52"/>
  <c r="H33" i="52"/>
  <c r="C14" i="52"/>
  <c r="D14" i="52"/>
  <c r="H44" i="52"/>
  <c r="L19" i="52"/>
  <c r="H12" i="52"/>
  <c r="L39" i="52"/>
  <c r="H7" i="52"/>
  <c r="L6" i="52"/>
  <c r="L6" i="53"/>
  <c r="N6" i="53"/>
  <c r="L49" i="52"/>
  <c r="C25" i="52"/>
  <c r="D25" i="52"/>
  <c r="E25" i="52"/>
  <c r="F25" i="52"/>
  <c r="C30" i="52"/>
  <c r="D30" i="52"/>
  <c r="H52" i="52"/>
  <c r="L30" i="52"/>
  <c r="H49" i="52"/>
  <c r="C37" i="52"/>
  <c r="D37" i="52"/>
  <c r="H40" i="52"/>
  <c r="L17" i="52"/>
  <c r="C33" i="52"/>
  <c r="D33" i="52"/>
  <c r="L14" i="52"/>
  <c r="L44" i="52"/>
  <c r="H47" i="52"/>
  <c r="L45" i="52"/>
  <c r="L12" i="52"/>
  <c r="C9" i="52"/>
  <c r="D9" i="52"/>
  <c r="C7" i="52"/>
  <c r="D7" i="52"/>
  <c r="L11" i="52"/>
  <c r="H13" i="52"/>
  <c r="H6" i="52"/>
  <c r="H6" i="53"/>
  <c r="H30" i="52"/>
  <c r="C18" i="52"/>
  <c r="D18" i="52"/>
  <c r="E18" i="52"/>
  <c r="F18" i="52"/>
  <c r="C10" i="52"/>
  <c r="D10" i="52"/>
  <c r="H55" i="52"/>
  <c r="L52" i="52"/>
  <c r="H43" i="52"/>
  <c r="C24" i="52"/>
  <c r="D24" i="52"/>
  <c r="E24" i="52"/>
  <c r="F24" i="52"/>
  <c r="L55" i="52"/>
  <c r="L35" i="52"/>
  <c r="H42" i="52"/>
  <c r="L15" i="52"/>
  <c r="H22" i="52"/>
  <c r="C45" i="52"/>
  <c r="D45" i="52"/>
  <c r="H39" i="52"/>
  <c r="C55" i="52"/>
  <c r="D55" i="52"/>
  <c r="C8" i="52"/>
  <c r="D8" i="52"/>
  <c r="H23" i="52"/>
  <c r="H53" i="52"/>
  <c r="H14" i="52"/>
  <c r="C22" i="52"/>
  <c r="D22" i="52"/>
  <c r="H18" i="52"/>
  <c r="C41" i="52"/>
  <c r="D41" i="52"/>
  <c r="E41" i="52"/>
  <c r="F41" i="52"/>
  <c r="C27" i="52"/>
  <c r="D27" i="52"/>
  <c r="C23" i="52"/>
  <c r="D23" i="52"/>
  <c r="E23" i="52"/>
  <c r="F23" i="52"/>
  <c r="C47" i="52"/>
  <c r="D47" i="52"/>
  <c r="L28" i="52"/>
  <c r="H25" i="52"/>
  <c r="H10" i="52"/>
  <c r="H41" i="52"/>
  <c r="H51" i="52"/>
  <c r="C21" i="52"/>
  <c r="D21" i="52"/>
  <c r="C32" i="52"/>
  <c r="D32" i="52"/>
  <c r="L37" i="52"/>
  <c r="C38" i="52"/>
  <c r="D38" i="52"/>
  <c r="C40" i="52"/>
  <c r="D40" i="52"/>
  <c r="H31" i="52"/>
  <c r="H29" i="52"/>
  <c r="L25" i="52"/>
  <c r="C52" i="52"/>
  <c r="D52" i="52"/>
  <c r="E52" i="52"/>
  <c r="F52" i="52"/>
  <c r="H32" i="52"/>
  <c r="H19" i="52"/>
  <c r="H8" i="52"/>
  <c r="L18" i="52"/>
  <c r="L24" i="52"/>
  <c r="H24" i="52"/>
  <c r="L43" i="52"/>
  <c r="C56" i="52"/>
  <c r="D56" i="52"/>
  <c r="C43" i="52"/>
  <c r="D43" i="52"/>
  <c r="C53" i="52"/>
  <c r="D53" i="52"/>
  <c r="L38" i="54"/>
  <c r="H22" i="54"/>
  <c r="L13" i="54"/>
  <c r="N13" i="54"/>
  <c r="L26" i="54"/>
  <c r="N26" i="54"/>
  <c r="L48" i="54"/>
  <c r="C27" i="54"/>
  <c r="D27" i="54"/>
  <c r="L49" i="54"/>
  <c r="C28" i="54"/>
  <c r="D28" i="54"/>
  <c r="H37" i="54"/>
  <c r="J37" i="54"/>
  <c r="C22" i="54"/>
  <c r="D22" i="54"/>
  <c r="L19" i="54"/>
  <c r="N19" i="54"/>
  <c r="L34" i="54"/>
  <c r="H23" i="54"/>
  <c r="L30" i="54"/>
  <c r="N30" i="54"/>
  <c r="L39" i="54"/>
  <c r="H13" i="54"/>
  <c r="L14" i="54"/>
  <c r="N14" i="54"/>
  <c r="C49" i="54"/>
  <c r="D49" i="54"/>
  <c r="H27" i="54"/>
  <c r="H49" i="54"/>
  <c r="H18" i="54"/>
  <c r="H42" i="54"/>
  <c r="L56" i="54"/>
  <c r="N56" i="54"/>
  <c r="H12" i="54"/>
  <c r="L24" i="54"/>
  <c r="N24" i="54"/>
  <c r="L10" i="54"/>
  <c r="N10" i="54"/>
  <c r="L28" i="54"/>
  <c r="L50" i="54"/>
  <c r="H55" i="54"/>
  <c r="H17" i="54"/>
  <c r="L29" i="54"/>
  <c r="N29" i="54"/>
  <c r="H11" i="54"/>
  <c r="C53" i="54"/>
  <c r="D53" i="54"/>
  <c r="C43" i="54"/>
  <c r="D43" i="54"/>
  <c r="C31" i="54"/>
  <c r="D31" i="54"/>
  <c r="C24" i="54"/>
  <c r="D24" i="54"/>
  <c r="L51" i="54"/>
  <c r="N51" i="54"/>
  <c r="H35" i="54"/>
  <c r="H36" i="54"/>
  <c r="L18" i="54"/>
  <c r="C17" i="54"/>
  <c r="D17" i="54"/>
  <c r="C42" i="54"/>
  <c r="D42" i="54"/>
  <c r="L9" i="54"/>
  <c r="H39" i="54"/>
  <c r="H24" i="54"/>
  <c r="L35" i="54"/>
  <c r="H43" i="54"/>
  <c r="L8" i="54"/>
  <c r="L17" i="54"/>
  <c r="L42" i="54"/>
  <c r="C39" i="54"/>
  <c r="D39" i="54"/>
  <c r="C25" i="54"/>
  <c r="D25" i="54"/>
  <c r="L43" i="54"/>
  <c r="C35" i="54"/>
  <c r="D35" i="54"/>
  <c r="C47" i="54"/>
  <c r="D47" i="54"/>
  <c r="H38" i="54"/>
  <c r="L31" i="54"/>
  <c r="N31" i="54"/>
  <c r="C21" i="54"/>
  <c r="D21" i="54"/>
  <c r="L46" i="54"/>
  <c r="N46" i="54"/>
  <c r="C16" i="54"/>
  <c r="D16" i="54"/>
  <c r="H8" i="54"/>
  <c r="H8" i="55"/>
  <c r="H50" i="54"/>
  <c r="L20" i="54"/>
  <c r="L45" i="54"/>
  <c r="H28" i="54"/>
  <c r="H34" i="54"/>
  <c r="C32" i="54"/>
  <c r="D32" i="54"/>
  <c r="H40" i="54"/>
  <c r="C33" i="54"/>
  <c r="D33" i="54"/>
  <c r="H10" i="54"/>
  <c r="C8" i="54"/>
  <c r="C36" i="54"/>
  <c r="D36" i="54"/>
  <c r="C48" i="54"/>
  <c r="D48" i="54"/>
  <c r="H30" i="54"/>
  <c r="C12" i="54"/>
  <c r="D12" i="54"/>
  <c r="C56" i="54"/>
  <c r="D56" i="54"/>
  <c r="C20" i="54"/>
  <c r="D20" i="54"/>
  <c r="H19" i="54"/>
  <c r="H31" i="54"/>
  <c r="H15" i="54"/>
  <c r="C11" i="54"/>
  <c r="D11" i="54"/>
  <c r="C15" i="54"/>
  <c r="D15" i="54"/>
  <c r="C55" i="54"/>
  <c r="D55" i="54"/>
  <c r="L40" i="54"/>
  <c r="L33" i="54"/>
  <c r="N33" i="54"/>
  <c r="C46" i="54"/>
  <c r="D46" i="54"/>
  <c r="E46" i="54"/>
  <c r="F46" i="54"/>
  <c r="L23" i="54"/>
  <c r="H41" i="54"/>
  <c r="H51" i="54"/>
  <c r="H9" i="54"/>
  <c r="C13" i="54"/>
  <c r="D13" i="54"/>
  <c r="H26" i="54"/>
  <c r="H20" i="54"/>
  <c r="C29" i="54"/>
  <c r="D29" i="54"/>
  <c r="L22" i="54"/>
  <c r="H45" i="54"/>
  <c r="C18" i="54"/>
  <c r="D18" i="54"/>
  <c r="L55" i="54"/>
  <c r="L21" i="54"/>
  <c r="N21" i="54"/>
  <c r="C23" i="54"/>
  <c r="D23" i="54"/>
  <c r="C41" i="54"/>
  <c r="D41" i="54"/>
  <c r="L32" i="54"/>
  <c r="N32" i="54"/>
  <c r="H48" i="54"/>
  <c r="C14" i="54"/>
  <c r="D14" i="54"/>
  <c r="C19" i="54"/>
  <c r="D19" i="54"/>
  <c r="L41" i="54"/>
  <c r="N41" i="54"/>
  <c r="L47" i="54"/>
  <c r="N47" i="54"/>
  <c r="H16" i="54"/>
  <c r="C50" i="54"/>
  <c r="D50" i="54"/>
  <c r="L37" i="54"/>
  <c r="C30" i="54"/>
  <c r="D30" i="54"/>
  <c r="C54" i="54"/>
  <c r="D54" i="54"/>
  <c r="H14" i="54"/>
  <c r="C45" i="54"/>
  <c r="D45" i="54"/>
  <c r="C10" i="54"/>
  <c r="D10" i="54"/>
  <c r="C51" i="54"/>
  <c r="D51" i="54"/>
  <c r="L53" i="54"/>
  <c r="C40" i="54"/>
  <c r="D40" i="54"/>
  <c r="C9" i="54"/>
  <c r="D9" i="54"/>
  <c r="L54" i="54"/>
  <c r="N54" i="54"/>
  <c r="C34" i="54"/>
  <c r="D34" i="54"/>
  <c r="H21" i="54"/>
  <c r="L36" i="54"/>
  <c r="N36" i="54"/>
  <c r="H56" i="54"/>
  <c r="L16" i="54"/>
  <c r="N16" i="54"/>
  <c r="H29" i="54"/>
  <c r="H46" i="54"/>
  <c r="C26" i="54"/>
  <c r="D26" i="54"/>
  <c r="L41" i="52"/>
  <c r="L56" i="58"/>
  <c r="C24" i="59"/>
  <c r="D24" i="59"/>
  <c r="H46" i="52"/>
  <c r="L44" i="55"/>
  <c r="N44" i="56"/>
  <c r="C44" i="55"/>
  <c r="D44" i="55"/>
  <c r="N12" i="54"/>
  <c r="L14" i="61"/>
  <c r="N14" i="61"/>
  <c r="O32" i="59"/>
  <c r="S32" i="59" s="1"/>
  <c r="O22" i="60"/>
  <c r="O22" i="59"/>
  <c r="O64" i="60"/>
  <c r="S64" i="60" s="1"/>
  <c r="O36" i="59"/>
  <c r="S36" i="59" s="1"/>
  <c r="O36" i="60"/>
  <c r="C29" i="59"/>
  <c r="D29" i="59"/>
  <c r="L29" i="59"/>
  <c r="H29" i="59"/>
  <c r="C13" i="59"/>
  <c r="H13" i="59"/>
  <c r="H13" i="60"/>
  <c r="L13" i="59"/>
  <c r="C40" i="59"/>
  <c r="D40" i="59"/>
  <c r="L40" i="59"/>
  <c r="H40" i="59"/>
  <c r="H33" i="59"/>
  <c r="L33" i="59"/>
  <c r="N33" i="59"/>
  <c r="C33" i="59"/>
  <c r="D33" i="59"/>
  <c r="C21" i="59"/>
  <c r="D21" i="59"/>
  <c r="H21" i="59"/>
  <c r="L21" i="59"/>
  <c r="H26" i="59"/>
  <c r="L26" i="59"/>
  <c r="C26" i="59"/>
  <c r="D26" i="59"/>
  <c r="C37" i="59"/>
  <c r="D37" i="59"/>
  <c r="L37" i="59"/>
  <c r="H37" i="59"/>
  <c r="H38" i="58"/>
  <c r="C38" i="58"/>
  <c r="D38" i="58"/>
  <c r="L38" i="58"/>
  <c r="H29" i="58"/>
  <c r="C29" i="58"/>
  <c r="D29" i="58"/>
  <c r="L29" i="58"/>
  <c r="C34" i="58"/>
  <c r="D34" i="58"/>
  <c r="H34" i="58"/>
  <c r="L34" i="58"/>
  <c r="H52" i="58"/>
  <c r="L52" i="58"/>
  <c r="C52" i="58"/>
  <c r="D52" i="58"/>
  <c r="H37" i="58"/>
  <c r="L37" i="58"/>
  <c r="C37" i="58"/>
  <c r="D37" i="58"/>
  <c r="E37" i="58"/>
  <c r="F37" i="58"/>
  <c r="C25" i="58"/>
  <c r="D25" i="58"/>
  <c r="H25" i="58"/>
  <c r="C13" i="58"/>
  <c r="D13" i="58"/>
  <c r="L13" i="58"/>
  <c r="H13" i="58"/>
  <c r="L55" i="58"/>
  <c r="C55" i="58"/>
  <c r="D55" i="58"/>
  <c r="H55" i="58"/>
  <c r="E42" i="59"/>
  <c r="F42" i="59"/>
  <c r="G42" i="59"/>
  <c r="O19" i="60"/>
  <c r="S19" i="60" s="1"/>
  <c r="H40" i="1"/>
  <c r="H45" i="1"/>
  <c r="H52" i="1"/>
  <c r="L45" i="1"/>
  <c r="L20" i="1"/>
  <c r="H34" i="1"/>
  <c r="L11" i="1"/>
  <c r="L40" i="1"/>
  <c r="L56" i="1"/>
  <c r="C42" i="1"/>
  <c r="D42" i="1"/>
  <c r="H53" i="1"/>
  <c r="H16" i="1"/>
  <c r="H30" i="1"/>
  <c r="L13" i="1"/>
  <c r="N13" i="52"/>
  <c r="C16" i="1"/>
  <c r="D16" i="1"/>
  <c r="C19" i="1"/>
  <c r="D19" i="1"/>
  <c r="L47" i="1"/>
  <c r="L46" i="1"/>
  <c r="L39" i="1"/>
  <c r="H23" i="1"/>
  <c r="H39" i="1"/>
  <c r="L53" i="1"/>
  <c r="N53" i="52"/>
  <c r="H47" i="1"/>
  <c r="H13" i="1"/>
  <c r="H19" i="1"/>
  <c r="H51" i="1"/>
  <c r="C44" i="1"/>
  <c r="D44" i="1"/>
  <c r="C13" i="1"/>
  <c r="D13" i="1"/>
  <c r="L12" i="1"/>
  <c r="C11" i="1"/>
  <c r="D11" i="1"/>
  <c r="C47" i="1"/>
  <c r="D47" i="1"/>
  <c r="H41" i="1"/>
  <c r="C34" i="1"/>
  <c r="D34" i="1"/>
  <c r="L23" i="1"/>
  <c r="N23" i="52"/>
  <c r="C30" i="1"/>
  <c r="D30" i="1"/>
  <c r="H46" i="1"/>
  <c r="H44" i="1"/>
  <c r="C52" i="1"/>
  <c r="D52" i="1"/>
  <c r="C56" i="1"/>
  <c r="D56" i="1"/>
  <c r="L51" i="1"/>
  <c r="C33" i="1"/>
  <c r="D33" i="1"/>
  <c r="C46" i="1"/>
  <c r="D46" i="1"/>
  <c r="H56" i="1"/>
  <c r="H20" i="1"/>
  <c r="C45" i="1"/>
  <c r="D45" i="1"/>
  <c r="L30" i="1"/>
  <c r="L52" i="1"/>
  <c r="H11" i="1"/>
  <c r="L16" i="1"/>
  <c r="C12" i="1"/>
  <c r="D12" i="1"/>
  <c r="L41" i="1"/>
  <c r="L33" i="1"/>
  <c r="H33" i="1"/>
  <c r="C51" i="1"/>
  <c r="D51" i="1"/>
  <c r="L44" i="1"/>
  <c r="H12" i="1"/>
  <c r="L34" i="1"/>
  <c r="C40" i="1"/>
  <c r="D40" i="1"/>
  <c r="C53" i="1"/>
  <c r="D53" i="1"/>
  <c r="L19" i="1"/>
  <c r="C41" i="1"/>
  <c r="D41" i="1"/>
  <c r="H42" i="1"/>
  <c r="C23" i="1"/>
  <c r="D23" i="1"/>
  <c r="C20" i="1"/>
  <c r="D20" i="1"/>
  <c r="H16" i="60"/>
  <c r="C17" i="60"/>
  <c r="D17" i="60"/>
  <c r="L38" i="60"/>
  <c r="N38" i="60"/>
  <c r="L25" i="60"/>
  <c r="L49" i="60"/>
  <c r="H32" i="60"/>
  <c r="L19" i="60"/>
  <c r="L31" i="60"/>
  <c r="L53" i="60"/>
  <c r="C31" i="60"/>
  <c r="D31" i="60"/>
  <c r="H23" i="60"/>
  <c r="H34" i="60"/>
  <c r="C28" i="60"/>
  <c r="D28" i="60"/>
  <c r="L47" i="60"/>
  <c r="L30" i="60"/>
  <c r="N30" i="61"/>
  <c r="L41" i="60"/>
  <c r="N41" i="60"/>
  <c r="H51" i="60"/>
  <c r="L26" i="60"/>
  <c r="C27" i="60"/>
  <c r="D27" i="60"/>
  <c r="H18" i="60"/>
  <c r="C14" i="60"/>
  <c r="H33" i="60"/>
  <c r="L21" i="60"/>
  <c r="C43" i="60"/>
  <c r="D43" i="60"/>
  <c r="H17" i="60"/>
  <c r="L24" i="60"/>
  <c r="N24" i="60"/>
  <c r="L33" i="60"/>
  <c r="C47" i="60"/>
  <c r="D47" i="60"/>
  <c r="H28" i="60"/>
  <c r="C51" i="60"/>
  <c r="D51" i="60"/>
  <c r="C26" i="60"/>
  <c r="D26" i="60"/>
  <c r="C18" i="60"/>
  <c r="D18" i="60"/>
  <c r="E18" i="60"/>
  <c r="F18" i="60"/>
  <c r="H52" i="60"/>
  <c r="C33" i="60"/>
  <c r="D33" i="60"/>
  <c r="H53" i="60"/>
  <c r="H30" i="60"/>
  <c r="L37" i="60"/>
  <c r="C19" i="60"/>
  <c r="D19" i="60"/>
  <c r="H39" i="60"/>
  <c r="C36" i="60"/>
  <c r="D36" i="60"/>
  <c r="C55" i="60"/>
  <c r="D55" i="60"/>
  <c r="H38" i="60"/>
  <c r="L54" i="60"/>
  <c r="L39" i="60"/>
  <c r="C40" i="60"/>
  <c r="D40" i="60"/>
  <c r="L36" i="60"/>
  <c r="C42" i="60"/>
  <c r="D42" i="60"/>
  <c r="C24" i="60"/>
  <c r="D24" i="60"/>
  <c r="C44" i="60"/>
  <c r="D44" i="60"/>
  <c r="H25" i="60"/>
  <c r="C56" i="60"/>
  <c r="D56" i="60"/>
  <c r="C52" i="60"/>
  <c r="D52" i="60"/>
  <c r="C53" i="60"/>
  <c r="D53" i="60"/>
  <c r="L35" i="60"/>
  <c r="N35" i="60"/>
  <c r="H49" i="60"/>
  <c r="L27" i="60"/>
  <c r="N27" i="60"/>
  <c r="C32" i="60"/>
  <c r="D32" i="60"/>
  <c r="L42" i="60"/>
  <c r="L20" i="60"/>
  <c r="L15" i="60"/>
  <c r="L32" i="60"/>
  <c r="N32" i="60"/>
  <c r="C34" i="60"/>
  <c r="D34" i="60"/>
  <c r="C48" i="60"/>
  <c r="D48" i="60"/>
  <c r="H29" i="60"/>
  <c r="H22" i="60"/>
  <c r="C23" i="60"/>
  <c r="D23" i="60"/>
  <c r="H26" i="60"/>
  <c r="L52" i="60"/>
  <c r="H43" i="60"/>
  <c r="H37" i="60"/>
  <c r="H19" i="60"/>
  <c r="C39" i="60"/>
  <c r="D39" i="60"/>
  <c r="H55" i="60"/>
  <c r="C49" i="60"/>
  <c r="D49" i="60"/>
  <c r="H54" i="60"/>
  <c r="L46" i="60"/>
  <c r="N46" i="60"/>
  <c r="H24" i="60"/>
  <c r="C20" i="60"/>
  <c r="D20" i="60"/>
  <c r="L45" i="60"/>
  <c r="L29" i="60"/>
  <c r="C22" i="60"/>
  <c r="D22" i="60"/>
  <c r="L51" i="60"/>
  <c r="N51" i="60"/>
  <c r="L50" i="60"/>
  <c r="L23" i="60"/>
  <c r="N23" i="60"/>
  <c r="C35" i="60"/>
  <c r="D35" i="60"/>
  <c r="C21" i="60"/>
  <c r="D21" i="60"/>
  <c r="C30" i="60"/>
  <c r="D30" i="60"/>
  <c r="C38" i="60"/>
  <c r="D38" i="60"/>
  <c r="H40" i="60"/>
  <c r="C15" i="60"/>
  <c r="D15" i="60"/>
  <c r="C25" i="60"/>
  <c r="D25" i="60"/>
  <c r="H50" i="60"/>
  <c r="H47" i="60"/>
  <c r="H56" i="60"/>
  <c r="L18" i="60"/>
  <c r="C37" i="60"/>
  <c r="D37" i="60"/>
  <c r="H36" i="60"/>
  <c r="L40" i="60"/>
  <c r="N40" i="60"/>
  <c r="H44" i="60"/>
  <c r="L56" i="60"/>
  <c r="L28" i="60"/>
  <c r="L16" i="60"/>
  <c r="L22" i="60"/>
  <c r="N22" i="60"/>
  <c r="H27" i="60"/>
  <c r="L55" i="60"/>
  <c r="C54" i="60"/>
  <c r="D54" i="60"/>
  <c r="H42" i="60"/>
  <c r="C16" i="60"/>
  <c r="D16" i="60"/>
  <c r="C29" i="60"/>
  <c r="D29" i="60"/>
  <c r="E29" i="60"/>
  <c r="F29" i="60"/>
  <c r="H21" i="60"/>
  <c r="H46" i="60"/>
  <c r="L44" i="60"/>
  <c r="N44" i="60"/>
  <c r="C50" i="60"/>
  <c r="D50" i="60"/>
  <c r="L48" i="60"/>
  <c r="H48" i="60"/>
  <c r="H41" i="60"/>
  <c r="H35" i="60"/>
  <c r="C46" i="60"/>
  <c r="D46" i="60"/>
  <c r="H45" i="60"/>
  <c r="C45" i="60"/>
  <c r="D45" i="60"/>
  <c r="H14" i="60"/>
  <c r="H14" i="61"/>
  <c r="H15" i="60"/>
  <c r="H20" i="60"/>
  <c r="C41" i="60"/>
  <c r="D41" i="60"/>
  <c r="C39" i="1"/>
  <c r="D39" i="1"/>
  <c r="L46" i="52"/>
  <c r="N46" i="52"/>
  <c r="O65" i="59"/>
  <c r="S65" i="59" s="1"/>
  <c r="O65" i="60"/>
  <c r="S65" i="60" s="1"/>
  <c r="O25" i="59"/>
  <c r="S25" i="59" s="1"/>
  <c r="O31" i="59"/>
  <c r="O38" i="60"/>
  <c r="O38" i="59"/>
  <c r="L15" i="59"/>
  <c r="N15" i="59"/>
  <c r="H15" i="59"/>
  <c r="C15" i="59"/>
  <c r="D15" i="59"/>
  <c r="C34" i="59"/>
  <c r="D34" i="59"/>
  <c r="H34" i="59"/>
  <c r="L34" i="59"/>
  <c r="N34" i="60"/>
  <c r="H28" i="59"/>
  <c r="C28" i="59"/>
  <c r="D28" i="59"/>
  <c r="L28" i="59"/>
  <c r="N28" i="59"/>
  <c r="C20" i="59"/>
  <c r="D20" i="59"/>
  <c r="L20" i="59"/>
  <c r="H20" i="59"/>
  <c r="C45" i="59"/>
  <c r="D45" i="59"/>
  <c r="H45" i="59"/>
  <c r="L45" i="59"/>
  <c r="H31" i="59"/>
  <c r="L31" i="59"/>
  <c r="C31" i="59"/>
  <c r="D31" i="59"/>
  <c r="C53" i="59"/>
  <c r="D53" i="59"/>
  <c r="H53" i="59"/>
  <c r="L53" i="59"/>
  <c r="C49" i="59"/>
  <c r="D49" i="59"/>
  <c r="L49" i="59"/>
  <c r="H49" i="59"/>
  <c r="H16" i="58"/>
  <c r="L16" i="58"/>
  <c r="C16" i="58"/>
  <c r="D16" i="58"/>
  <c r="H46" i="58"/>
  <c r="C46" i="58"/>
  <c r="D46" i="58"/>
  <c r="L54" i="58"/>
  <c r="C54" i="58"/>
  <c r="D54" i="58"/>
  <c r="H54" i="58"/>
  <c r="H36" i="58"/>
  <c r="L36" i="58"/>
  <c r="C36" i="58"/>
  <c r="D36" i="58"/>
  <c r="H12" i="58"/>
  <c r="H12" i="59"/>
  <c r="C12" i="58"/>
  <c r="L12" i="58"/>
  <c r="L12" i="59"/>
  <c r="N12" i="59"/>
  <c r="L32" i="58"/>
  <c r="C32" i="58"/>
  <c r="D32" i="58"/>
  <c r="H32" i="58"/>
  <c r="L27" i="58"/>
  <c r="N27" i="59"/>
  <c r="H27" i="58"/>
  <c r="C27" i="58"/>
  <c r="D27" i="58"/>
  <c r="H49" i="58"/>
  <c r="L49" i="58"/>
  <c r="C49" i="58"/>
  <c r="D49" i="58"/>
  <c r="L45" i="58"/>
  <c r="C45" i="58"/>
  <c r="D45" i="58"/>
  <c r="H45" i="58"/>
  <c r="N43" i="60"/>
  <c r="E54" i="59"/>
  <c r="F54" i="59"/>
  <c r="G54" i="59"/>
  <c r="H19" i="59"/>
  <c r="C39" i="59"/>
  <c r="D39" i="59"/>
  <c r="H42" i="59"/>
  <c r="L39" i="59"/>
  <c r="H39" i="59"/>
  <c r="H27" i="59"/>
  <c r="L17" i="59"/>
  <c r="N17" i="60"/>
  <c r="L42" i="59"/>
  <c r="N42" i="59"/>
  <c r="C55" i="59"/>
  <c r="D55" i="59"/>
  <c r="H54" i="59"/>
  <c r="C27" i="59"/>
  <c r="D27" i="59"/>
  <c r="C19" i="59"/>
  <c r="D19" i="59"/>
  <c r="L19" i="59"/>
  <c r="L55" i="59"/>
  <c r="N55" i="59"/>
  <c r="C36" i="59"/>
  <c r="D36" i="59"/>
  <c r="E36" i="59"/>
  <c r="F36" i="59"/>
  <c r="G36" i="59"/>
  <c r="H55" i="59"/>
  <c r="H17" i="59"/>
  <c r="L52" i="57"/>
  <c r="H34" i="57"/>
  <c r="H25" i="57"/>
  <c r="H49" i="57"/>
  <c r="H30" i="57"/>
  <c r="H46" i="57"/>
  <c r="H14" i="57"/>
  <c r="H24" i="57"/>
  <c r="C27" i="57"/>
  <c r="D27" i="57"/>
  <c r="E27" i="57"/>
  <c r="F27" i="57"/>
  <c r="J27" i="57"/>
  <c r="L29" i="57"/>
  <c r="C19" i="57"/>
  <c r="D19" i="57"/>
  <c r="L36" i="57"/>
  <c r="H43" i="57"/>
  <c r="H52" i="57"/>
  <c r="H21" i="57"/>
  <c r="L41" i="57"/>
  <c r="C47" i="57"/>
  <c r="D47" i="57"/>
  <c r="H11" i="57"/>
  <c r="H11" i="58"/>
  <c r="C56" i="57"/>
  <c r="D56" i="57"/>
  <c r="E56" i="57"/>
  <c r="F56" i="57"/>
  <c r="H32" i="57"/>
  <c r="L20" i="57"/>
  <c r="C28" i="57"/>
  <c r="D28" i="57"/>
  <c r="C29" i="57"/>
  <c r="D29" i="57"/>
  <c r="E29" i="57"/>
  <c r="F29" i="57"/>
  <c r="J29" i="57"/>
  <c r="P29" i="57"/>
  <c r="L19" i="57"/>
  <c r="C36" i="57"/>
  <c r="D36" i="57"/>
  <c r="E36" i="57"/>
  <c r="F36" i="57"/>
  <c r="J36" i="57"/>
  <c r="C34" i="57"/>
  <c r="D34" i="57"/>
  <c r="C48" i="57"/>
  <c r="D48" i="57"/>
  <c r="E48" i="57"/>
  <c r="F48" i="57"/>
  <c r="J48" i="57"/>
  <c r="P48" i="57"/>
  <c r="H13" i="57"/>
  <c r="C33" i="57"/>
  <c r="D33" i="57"/>
  <c r="L15" i="57"/>
  <c r="N15" i="58"/>
  <c r="H35" i="57"/>
  <c r="C11" i="57"/>
  <c r="H38" i="57"/>
  <c r="H27" i="57"/>
  <c r="L16" i="57"/>
  <c r="H19" i="57"/>
  <c r="C21" i="57"/>
  <c r="D21" i="57"/>
  <c r="H20" i="57"/>
  <c r="L49" i="57"/>
  <c r="L28" i="57"/>
  <c r="N28" i="58"/>
  <c r="H15" i="57"/>
  <c r="L11" i="57"/>
  <c r="L11" i="58"/>
  <c r="N11" i="58"/>
  <c r="L13" i="57"/>
  <c r="N13" i="57"/>
  <c r="C52" i="57"/>
  <c r="D52" i="57"/>
  <c r="E52" i="57"/>
  <c r="F52" i="57"/>
  <c r="L44" i="57"/>
  <c r="N44" i="57"/>
  <c r="C50" i="57"/>
  <c r="D50" i="57"/>
  <c r="C55" i="57"/>
  <c r="D55" i="57"/>
  <c r="L55" i="57"/>
  <c r="N55" i="57"/>
  <c r="H28" i="57"/>
  <c r="H48" i="57"/>
  <c r="H22" i="57"/>
  <c r="L39" i="57"/>
  <c r="N39" i="57"/>
  <c r="C25" i="57"/>
  <c r="D25" i="57"/>
  <c r="H51" i="57"/>
  <c r="H53" i="57"/>
  <c r="C30" i="57"/>
  <c r="D30" i="57"/>
  <c r="C22" i="57"/>
  <c r="D22" i="57"/>
  <c r="L12" i="57"/>
  <c r="N12" i="57"/>
  <c r="L27" i="57"/>
  <c r="H42" i="57"/>
  <c r="C43" i="57"/>
  <c r="D43" i="57"/>
  <c r="E43" i="57"/>
  <c r="F43" i="57"/>
  <c r="J43" i="57"/>
  <c r="P43" i="57"/>
  <c r="H41" i="57"/>
  <c r="H44" i="57"/>
  <c r="C38" i="57"/>
  <c r="D38" i="57"/>
  <c r="C42" i="57"/>
  <c r="D42" i="57"/>
  <c r="L42" i="57"/>
  <c r="N42" i="58"/>
  <c r="L17" i="57"/>
  <c r="N17" i="57"/>
  <c r="L54" i="57"/>
  <c r="C41" i="57"/>
  <c r="D41" i="57"/>
  <c r="L51" i="57"/>
  <c r="C23" i="57"/>
  <c r="D23" i="57"/>
  <c r="L53" i="57"/>
  <c r="N53" i="57"/>
  <c r="L34" i="57"/>
  <c r="N34" i="57"/>
  <c r="L14" i="57"/>
  <c r="H47" i="57"/>
  <c r="H31" i="57"/>
  <c r="H26" i="57"/>
  <c r="L35" i="57"/>
  <c r="C39" i="57"/>
  <c r="D39" i="57"/>
  <c r="E39" i="57"/>
  <c r="F39" i="57"/>
  <c r="J39" i="57"/>
  <c r="P39" i="57"/>
  <c r="L32" i="57"/>
  <c r="C26" i="57"/>
  <c r="D26" i="57"/>
  <c r="L23" i="57"/>
  <c r="C49" i="57"/>
  <c r="D49" i="57"/>
  <c r="L26" i="57"/>
  <c r="N26" i="57"/>
  <c r="L56" i="57"/>
  <c r="C51" i="57"/>
  <c r="D51" i="57"/>
  <c r="L30" i="57"/>
  <c r="N30" i="57"/>
  <c r="L43" i="57"/>
  <c r="N43" i="57"/>
  <c r="H33" i="57"/>
  <c r="L38" i="57"/>
  <c r="N38" i="57"/>
  <c r="L22" i="57"/>
  <c r="N22" i="58"/>
  <c r="H17" i="57"/>
  <c r="H23" i="57"/>
  <c r="C54" i="57"/>
  <c r="D54" i="57"/>
  <c r="H18" i="57"/>
  <c r="H54" i="57"/>
  <c r="H36" i="57"/>
  <c r="C35" i="57"/>
  <c r="D35" i="57"/>
  <c r="E35" i="57"/>
  <c r="F35" i="57"/>
  <c r="H12" i="57"/>
  <c r="L37" i="57"/>
  <c r="L33" i="57"/>
  <c r="N33" i="58"/>
  <c r="L18" i="57"/>
  <c r="C44" i="57"/>
  <c r="D44" i="57"/>
  <c r="E44" i="57"/>
  <c r="F44" i="57"/>
  <c r="J44" i="57"/>
  <c r="C24" i="57"/>
  <c r="D24" i="57"/>
  <c r="L50" i="57"/>
  <c r="N50" i="58"/>
  <c r="L47" i="57"/>
  <c r="N47" i="58"/>
  <c r="H16" i="57"/>
  <c r="H55" i="57"/>
  <c r="L46" i="57"/>
  <c r="N46" i="58"/>
  <c r="H40" i="57"/>
  <c r="L24" i="57"/>
  <c r="H56" i="57"/>
  <c r="C20" i="57"/>
  <c r="D20" i="57"/>
  <c r="L21" i="57"/>
  <c r="N21" i="57"/>
  <c r="L36" i="59"/>
  <c r="C56" i="58"/>
  <c r="D56" i="58"/>
  <c r="L56" i="52"/>
  <c r="N56" i="52"/>
  <c r="C46" i="52"/>
  <c r="D46" i="52"/>
  <c r="E46" i="52"/>
  <c r="F46" i="52"/>
  <c r="N12" i="56"/>
  <c r="C48" i="55"/>
  <c r="D48" i="55"/>
  <c r="H48" i="55"/>
  <c r="L48" i="55"/>
  <c r="C20" i="55"/>
  <c r="D20" i="55"/>
  <c r="H20" i="55"/>
  <c r="O26" i="55"/>
  <c r="S26" i="55" s="1"/>
  <c r="O61" i="54"/>
  <c r="S61" i="54"/>
  <c r="O61" i="55"/>
  <c r="S61" i="55" s="1"/>
  <c r="C44" i="54"/>
  <c r="D44" i="54"/>
  <c r="H44" i="54"/>
  <c r="L44" i="54"/>
  <c r="H21" i="1"/>
  <c r="C21" i="1"/>
  <c r="D21" i="1"/>
  <c r="L21" i="1"/>
  <c r="E16" i="57"/>
  <c r="F16" i="57"/>
  <c r="E28" i="57"/>
  <c r="F28" i="57"/>
  <c r="L10" i="57"/>
  <c r="N10" i="57"/>
  <c r="C41" i="56"/>
  <c r="D41" i="56"/>
  <c r="H41" i="56"/>
  <c r="N48" i="57"/>
  <c r="N48" i="58"/>
  <c r="E46" i="57"/>
  <c r="F46" i="57"/>
  <c r="J46" i="57"/>
  <c r="O15" i="55"/>
  <c r="S15" i="55" s="1"/>
  <c r="O15" i="56"/>
  <c r="O52" i="56"/>
  <c r="S52" i="56" s="1"/>
  <c r="L20" i="55"/>
  <c r="L39" i="55"/>
  <c r="H39" i="55"/>
  <c r="C39" i="55"/>
  <c r="D39" i="55"/>
  <c r="C27" i="55"/>
  <c r="D27" i="55"/>
  <c r="L27" i="55"/>
  <c r="H27" i="55"/>
  <c r="H50" i="55"/>
  <c r="C50" i="55"/>
  <c r="D50" i="55"/>
  <c r="L50" i="55"/>
  <c r="C28" i="55"/>
  <c r="D28" i="55"/>
  <c r="H28" i="55"/>
  <c r="L28" i="55"/>
  <c r="O44" i="54"/>
  <c r="O14" i="54"/>
  <c r="S14" i="54" s="1"/>
  <c r="O49" i="54"/>
  <c r="O49" i="55"/>
  <c r="S49" i="55" s="1"/>
  <c r="H38" i="1"/>
  <c r="L38" i="1"/>
  <c r="C38" i="1"/>
  <c r="D38" i="1"/>
  <c r="H36" i="1"/>
  <c r="L36" i="1"/>
  <c r="N36" i="52"/>
  <c r="C36" i="1"/>
  <c r="D36" i="1"/>
  <c r="L8" i="1"/>
  <c r="C8" i="1"/>
  <c r="D8" i="1"/>
  <c r="H8" i="1"/>
  <c r="L43" i="1"/>
  <c r="H43" i="1"/>
  <c r="C43" i="1"/>
  <c r="D43" i="1"/>
  <c r="H6" i="1"/>
  <c r="L6" i="1"/>
  <c r="N6" i="52"/>
  <c r="C6" i="1"/>
  <c r="D6" i="1"/>
  <c r="C25" i="1"/>
  <c r="D25" i="1"/>
  <c r="H25" i="1"/>
  <c r="L25" i="1"/>
  <c r="L35" i="1"/>
  <c r="N35" i="52"/>
  <c r="H35" i="1"/>
  <c r="C35" i="1"/>
  <c r="D35" i="1"/>
  <c r="O12" i="54"/>
  <c r="S12" i="54" s="1"/>
  <c r="O12" i="55"/>
  <c r="O58" i="54"/>
  <c r="S58" i="54" s="1"/>
  <c r="H18" i="55"/>
  <c r="L18" i="55"/>
  <c r="C18" i="55"/>
  <c r="D18" i="55"/>
  <c r="L40" i="55"/>
  <c r="H40" i="55"/>
  <c r="C40" i="55"/>
  <c r="D40" i="55"/>
  <c r="C41" i="55"/>
  <c r="D41" i="55"/>
  <c r="L41" i="55"/>
  <c r="H41" i="55"/>
  <c r="L14" i="55"/>
  <c r="N14" i="56"/>
  <c r="C14" i="55"/>
  <c r="D14" i="55"/>
  <c r="H14" i="55"/>
  <c r="H24" i="55"/>
  <c r="L24" i="55"/>
  <c r="C24" i="55"/>
  <c r="D24" i="55"/>
  <c r="C25" i="55"/>
  <c r="D25" i="55"/>
  <c r="H25" i="55"/>
  <c r="L25" i="55"/>
  <c r="O30" i="55"/>
  <c r="O30" i="54"/>
  <c r="O65" i="55"/>
  <c r="S65" i="55" s="1"/>
  <c r="O27" i="54"/>
  <c r="O27" i="55"/>
  <c r="S27" i="55" s="1"/>
  <c r="O18" i="55"/>
  <c r="O37" i="54"/>
  <c r="S37" i="54" s="1"/>
  <c r="O37" i="55"/>
  <c r="O21" i="55"/>
  <c r="O21" i="54"/>
  <c r="O16" i="55"/>
  <c r="S16" i="55" s="1"/>
  <c r="O35" i="54"/>
  <c r="S35" i="54" s="1"/>
  <c r="O53" i="54"/>
  <c r="L46" i="55"/>
  <c r="N46" i="56"/>
  <c r="C26" i="55"/>
  <c r="D26" i="55"/>
  <c r="C52" i="55"/>
  <c r="D52" i="55"/>
  <c r="L51" i="55"/>
  <c r="N51" i="56"/>
  <c r="L21" i="55"/>
  <c r="C21" i="55"/>
  <c r="D21" i="55"/>
  <c r="C29" i="55"/>
  <c r="D29" i="55"/>
  <c r="L26" i="55"/>
  <c r="N26" i="56"/>
  <c r="H21" i="55"/>
  <c r="H37" i="55"/>
  <c r="L9" i="55"/>
  <c r="H49" i="55"/>
  <c r="L52" i="55"/>
  <c r="N52" i="56"/>
  <c r="H26" i="55"/>
  <c r="C9" i="55"/>
  <c r="H29" i="55"/>
  <c r="C56" i="55"/>
  <c r="D56" i="55"/>
  <c r="C46" i="55"/>
  <c r="D46" i="55"/>
  <c r="C45" i="55"/>
  <c r="D45" i="55"/>
  <c r="L32" i="55"/>
  <c r="H9" i="55"/>
  <c r="H9" i="56"/>
  <c r="H52" i="55"/>
  <c r="H45" i="55"/>
  <c r="L37" i="55"/>
  <c r="C10" i="55"/>
  <c r="D10" i="55"/>
  <c r="H44" i="55"/>
  <c r="H56" i="55"/>
  <c r="L49" i="55"/>
  <c r="H16" i="55"/>
  <c r="C37" i="55"/>
  <c r="D37" i="55"/>
  <c r="H10" i="55"/>
  <c r="H51" i="55"/>
  <c r="C49" i="55"/>
  <c r="D49" i="55"/>
  <c r="C32" i="55"/>
  <c r="D32" i="55"/>
  <c r="C53" i="55"/>
  <c r="D53" i="55"/>
  <c r="L36" i="55"/>
  <c r="N36" i="56"/>
  <c r="H43" i="55"/>
  <c r="L43" i="55"/>
  <c r="H46" i="55"/>
  <c r="L10" i="55"/>
  <c r="N10" i="56"/>
  <c r="L29" i="55"/>
  <c r="C43" i="55"/>
  <c r="D43" i="55"/>
  <c r="C16" i="55"/>
  <c r="D16" i="55"/>
  <c r="L56" i="55"/>
  <c r="L13" i="55"/>
  <c r="L53" i="55"/>
  <c r="N53" i="56"/>
  <c r="C36" i="55"/>
  <c r="D36" i="55"/>
  <c r="H53" i="55"/>
  <c r="H36" i="55"/>
  <c r="H13" i="55"/>
  <c r="H27" i="1"/>
  <c r="L27" i="1"/>
  <c r="N27" i="52"/>
  <c r="C27" i="1"/>
  <c r="D27" i="1"/>
  <c r="L9" i="1"/>
  <c r="H9" i="1"/>
  <c r="C9" i="1"/>
  <c r="D9" i="1"/>
  <c r="L54" i="1"/>
  <c r="H54" i="1"/>
  <c r="C54" i="1"/>
  <c r="D54" i="1"/>
  <c r="L18" i="1"/>
  <c r="H18" i="1"/>
  <c r="C18" i="1"/>
  <c r="D18" i="1"/>
  <c r="H10" i="1"/>
  <c r="L10" i="1"/>
  <c r="N10" i="52"/>
  <c r="C10" i="1"/>
  <c r="D10" i="1"/>
  <c r="L14" i="1"/>
  <c r="H14" i="1"/>
  <c r="C14" i="1"/>
  <c r="D14" i="1"/>
  <c r="H37" i="1"/>
  <c r="L37" i="1"/>
  <c r="N37" i="52"/>
  <c r="C37" i="1"/>
  <c r="D37" i="1"/>
  <c r="O45" i="54"/>
  <c r="S45" i="54" s="1"/>
  <c r="O45" i="55"/>
  <c r="C51" i="55"/>
  <c r="D51" i="55"/>
  <c r="N11" i="54"/>
  <c r="E37" i="57"/>
  <c r="F37" i="57"/>
  <c r="J37" i="57"/>
  <c r="P37" i="57"/>
  <c r="E40" i="57"/>
  <c r="F40" i="57"/>
  <c r="J40" i="57"/>
  <c r="P40" i="57"/>
  <c r="E22" i="59"/>
  <c r="F22" i="59"/>
  <c r="E30" i="59"/>
  <c r="F30" i="59"/>
  <c r="N30" i="60"/>
  <c r="N25" i="54"/>
  <c r="E50" i="57"/>
  <c r="F50" i="57"/>
  <c r="J50" i="57"/>
  <c r="E31" i="57"/>
  <c r="F31" i="57"/>
  <c r="E17" i="58"/>
  <c r="F17" i="58"/>
  <c r="J17" i="58"/>
  <c r="P17" i="58"/>
  <c r="E55" i="57"/>
  <c r="F55" i="57"/>
  <c r="J55" i="57"/>
  <c r="P55" i="57"/>
  <c r="N14" i="57"/>
  <c r="N36" i="57"/>
  <c r="H19" i="56"/>
  <c r="C19" i="56"/>
  <c r="D19" i="56"/>
  <c r="H27" i="56"/>
  <c r="C27" i="56"/>
  <c r="D27" i="56"/>
  <c r="H53" i="56"/>
  <c r="C53" i="56"/>
  <c r="D53" i="56"/>
  <c r="H16" i="56"/>
  <c r="C16" i="56"/>
  <c r="D16" i="56"/>
  <c r="L16" i="56"/>
  <c r="H26" i="56"/>
  <c r="C26" i="56"/>
  <c r="D26" i="56"/>
  <c r="H14" i="56"/>
  <c r="C14" i="56"/>
  <c r="D14" i="56"/>
  <c r="C51" i="56"/>
  <c r="D51" i="56"/>
  <c r="H51" i="56"/>
  <c r="C34" i="56"/>
  <c r="D34" i="56"/>
  <c r="H34" i="56"/>
  <c r="H17" i="56"/>
  <c r="C17" i="56"/>
  <c r="D17" i="56"/>
  <c r="H29" i="56"/>
  <c r="C29" i="56"/>
  <c r="D29" i="56"/>
  <c r="C36" i="56"/>
  <c r="D36" i="56"/>
  <c r="H36" i="56"/>
  <c r="H39" i="56"/>
  <c r="C39" i="56"/>
  <c r="D39" i="56"/>
  <c r="N23" i="59"/>
  <c r="N13" i="53"/>
  <c r="C47" i="55"/>
  <c r="D47" i="55"/>
  <c r="N16" i="55"/>
  <c r="H17" i="55"/>
  <c r="L17" i="55"/>
  <c r="N17" i="56"/>
  <c r="C17" i="55"/>
  <c r="D17" i="55"/>
  <c r="O62" i="55"/>
  <c r="S62" i="55"/>
  <c r="O62" i="54"/>
  <c r="S62" i="54"/>
  <c r="C18" i="61"/>
  <c r="D18" i="61"/>
  <c r="C53" i="61"/>
  <c r="D53" i="61"/>
  <c r="L20" i="61"/>
  <c r="H53" i="61"/>
  <c r="L24" i="61"/>
  <c r="C45" i="61"/>
  <c r="D45" i="61"/>
  <c r="L26" i="61"/>
  <c r="C23" i="61"/>
  <c r="D23" i="61"/>
  <c r="L56" i="61"/>
  <c r="L46" i="61"/>
  <c r="C33" i="61"/>
  <c r="D33" i="61"/>
  <c r="C44" i="61"/>
  <c r="D44" i="61"/>
  <c r="L19" i="61"/>
  <c r="H18" i="61"/>
  <c r="C28" i="61"/>
  <c r="D28" i="61"/>
  <c r="L50" i="61"/>
  <c r="H40" i="61"/>
  <c r="L27" i="61"/>
  <c r="H17" i="61"/>
  <c r="H22" i="61"/>
  <c r="C43" i="61"/>
  <c r="D43" i="61"/>
  <c r="L17" i="61"/>
  <c r="L42" i="61"/>
  <c r="C52" i="61"/>
  <c r="D52" i="61"/>
  <c r="L23" i="61"/>
  <c r="C32" i="61"/>
  <c r="D32" i="61"/>
  <c r="C21" i="61"/>
  <c r="D21" i="61"/>
  <c r="L55" i="61"/>
  <c r="H21" i="61"/>
  <c r="H44" i="61"/>
  <c r="L28" i="61"/>
  <c r="L44" i="61"/>
  <c r="L34" i="61"/>
  <c r="C16" i="61"/>
  <c r="D16" i="61"/>
  <c r="H23" i="61"/>
  <c r="L22" i="61"/>
  <c r="C17" i="61"/>
  <c r="D17" i="61"/>
  <c r="C40" i="61"/>
  <c r="D40" i="61"/>
  <c r="L36" i="61"/>
  <c r="L45" i="61"/>
  <c r="L21" i="61"/>
  <c r="L29" i="61"/>
  <c r="L16" i="61"/>
  <c r="C47" i="61"/>
  <c r="D47" i="61"/>
  <c r="L18" i="61"/>
  <c r="C25" i="61"/>
  <c r="D25" i="61"/>
  <c r="C36" i="61"/>
  <c r="D36" i="61"/>
  <c r="H43" i="61"/>
  <c r="L40" i="61"/>
  <c r="L25" i="61"/>
  <c r="C42" i="61"/>
  <c r="D42" i="61"/>
  <c r="C51" i="61"/>
  <c r="D51" i="61"/>
  <c r="L51" i="61"/>
  <c r="C49" i="61"/>
  <c r="D49" i="61"/>
  <c r="H49" i="61"/>
  <c r="L52" i="61"/>
  <c r="C35" i="61"/>
  <c r="D35" i="61"/>
  <c r="H35" i="61"/>
  <c r="H32" i="61"/>
  <c r="H55" i="61"/>
  <c r="H45" i="61"/>
  <c r="H26" i="61"/>
  <c r="H24" i="61"/>
  <c r="L48" i="61"/>
  <c r="H16" i="61"/>
  <c r="H38" i="61"/>
  <c r="H36" i="61"/>
  <c r="L49" i="61"/>
  <c r="C31" i="61"/>
  <c r="D31" i="61"/>
  <c r="H31" i="61"/>
  <c r="H39" i="61"/>
  <c r="H33" i="61"/>
  <c r="L35" i="61"/>
  <c r="L32" i="61"/>
  <c r="H37" i="61"/>
  <c r="C50" i="61"/>
  <c r="D50" i="61"/>
  <c r="H50" i="61"/>
  <c r="H42" i="61"/>
  <c r="C48" i="61"/>
  <c r="D48" i="61"/>
  <c r="H48" i="61"/>
  <c r="C27" i="61"/>
  <c r="D27" i="61"/>
  <c r="H25" i="61"/>
  <c r="C54" i="61"/>
  <c r="D54" i="61"/>
  <c r="H54" i="61"/>
  <c r="H29" i="61"/>
  <c r="C46" i="61"/>
  <c r="D46" i="61"/>
  <c r="H46" i="61"/>
  <c r="L53" i="61"/>
  <c r="L54" i="61"/>
  <c r="C56" i="61"/>
  <c r="D56" i="61"/>
  <c r="C15" i="61"/>
  <c r="D15" i="61"/>
  <c r="C19" i="61"/>
  <c r="D19" i="61"/>
  <c r="L43" i="61"/>
  <c r="H19" i="61"/>
  <c r="L31" i="61"/>
  <c r="C34" i="61"/>
  <c r="D34" i="61"/>
  <c r="C30" i="61"/>
  <c r="D30" i="61"/>
  <c r="H15" i="61"/>
  <c r="C26" i="61"/>
  <c r="D26" i="61"/>
  <c r="C29" i="61"/>
  <c r="D29" i="61"/>
  <c r="H52" i="61"/>
  <c r="C39" i="61"/>
  <c r="D39" i="61"/>
  <c r="L41" i="61"/>
  <c r="L38" i="61"/>
  <c r="L15" i="61"/>
  <c r="L37" i="61"/>
  <c r="C22" i="61"/>
  <c r="D22" i="61"/>
  <c r="H51" i="61"/>
  <c r="C41" i="61"/>
  <c r="D41" i="61"/>
  <c r="L33" i="61"/>
  <c r="C38" i="61"/>
  <c r="D38" i="61"/>
  <c r="H47" i="61"/>
  <c r="H41" i="61"/>
  <c r="H34" i="61"/>
  <c r="H30" i="61"/>
  <c r="H56" i="61"/>
  <c r="L47" i="61"/>
  <c r="L39" i="61"/>
  <c r="H27" i="61"/>
  <c r="H28" i="61"/>
  <c r="C20" i="61"/>
  <c r="D20" i="61"/>
  <c r="C55" i="61"/>
  <c r="D55" i="61"/>
  <c r="C24" i="61"/>
  <c r="D24" i="61"/>
  <c r="C37" i="61"/>
  <c r="D37" i="61"/>
  <c r="H20" i="61"/>
  <c r="L15" i="1"/>
  <c r="N15" i="52"/>
  <c r="H15" i="1"/>
  <c r="C15" i="1"/>
  <c r="D15" i="1"/>
  <c r="L31" i="1"/>
  <c r="C31" i="1"/>
  <c r="D31" i="1"/>
  <c r="H31" i="1"/>
  <c r="N18" i="58"/>
  <c r="N18" i="59"/>
  <c r="N52" i="57"/>
  <c r="N51" i="57"/>
  <c r="N15" i="57"/>
  <c r="H15" i="56"/>
  <c r="C15" i="56"/>
  <c r="D15" i="56"/>
  <c r="H37" i="56"/>
  <c r="C37" i="56"/>
  <c r="D37" i="56"/>
  <c r="E13" i="55"/>
  <c r="F13" i="55"/>
  <c r="J13" i="55"/>
  <c r="H33" i="55"/>
  <c r="L33" i="55"/>
  <c r="C33" i="55"/>
  <c r="D33" i="55"/>
  <c r="C54" i="55"/>
  <c r="D54" i="55"/>
  <c r="H54" i="55"/>
  <c r="L54" i="55"/>
  <c r="N54" i="56"/>
  <c r="L32" i="1"/>
  <c r="N32" i="52"/>
  <c r="C32" i="1"/>
  <c r="D32" i="1"/>
  <c r="H32" i="1"/>
  <c r="H28" i="1"/>
  <c r="L28" i="1"/>
  <c r="C28" i="1"/>
  <c r="D28" i="1"/>
  <c r="N21" i="52"/>
  <c r="E19" i="57"/>
  <c r="F19" i="57"/>
  <c r="N23" i="57"/>
  <c r="N54" i="57"/>
  <c r="N13" i="56"/>
  <c r="C56" i="56"/>
  <c r="D56" i="56"/>
  <c r="H56" i="56"/>
  <c r="L56" i="56"/>
  <c r="H49" i="56"/>
  <c r="C49" i="56"/>
  <c r="D49" i="56"/>
  <c r="C11" i="56"/>
  <c r="D11" i="56"/>
  <c r="H11" i="56"/>
  <c r="C20" i="56"/>
  <c r="D20" i="56"/>
  <c r="H20" i="56"/>
  <c r="C54" i="56"/>
  <c r="D54" i="56"/>
  <c r="H54" i="56"/>
  <c r="E13" i="52"/>
  <c r="F13" i="52"/>
  <c r="E18" i="57"/>
  <c r="F18" i="57"/>
  <c r="J18" i="57"/>
  <c r="P18" i="57"/>
  <c r="C11" i="55"/>
  <c r="D11" i="55"/>
  <c r="H11" i="55"/>
  <c r="L11" i="55"/>
  <c r="L38" i="55"/>
  <c r="N38" i="56"/>
  <c r="C38" i="55"/>
  <c r="D38" i="55"/>
  <c r="H38" i="55"/>
  <c r="H30" i="55"/>
  <c r="L30" i="55"/>
  <c r="C30" i="55"/>
  <c r="D30" i="55"/>
  <c r="C31" i="55"/>
  <c r="D31" i="55"/>
  <c r="H31" i="55"/>
  <c r="H23" i="55"/>
  <c r="C23" i="55"/>
  <c r="D23" i="55"/>
  <c r="L23" i="55"/>
  <c r="N23" i="56"/>
  <c r="C34" i="55"/>
  <c r="D34" i="55"/>
  <c r="L34" i="55"/>
  <c r="N34" i="56"/>
  <c r="H34" i="55"/>
  <c r="O43" i="54"/>
  <c r="O43" i="55"/>
  <c r="O10" i="55"/>
  <c r="S10" i="55" s="1"/>
  <c r="O10" i="54"/>
  <c r="O38" i="55"/>
  <c r="S38" i="55" s="1"/>
  <c r="O38" i="54"/>
  <c r="O9" i="55"/>
  <c r="E15" i="57"/>
  <c r="F15" i="57"/>
  <c r="L29" i="1"/>
  <c r="N29" i="52"/>
  <c r="H29" i="1"/>
  <c r="C29" i="1"/>
  <c r="D29" i="1"/>
  <c r="L22" i="1"/>
  <c r="C22" i="1"/>
  <c r="D22" i="1"/>
  <c r="H22" i="1"/>
  <c r="L50" i="1"/>
  <c r="N50" i="52"/>
  <c r="C50" i="1"/>
  <c r="D50" i="1"/>
  <c r="H50" i="1"/>
  <c r="C26" i="1"/>
  <c r="D26" i="1"/>
  <c r="H26" i="1"/>
  <c r="L26" i="1"/>
  <c r="L48" i="1"/>
  <c r="N48" i="52"/>
  <c r="C48" i="1"/>
  <c r="D48" i="1"/>
  <c r="H48" i="1"/>
  <c r="H7" i="1"/>
  <c r="L7" i="1"/>
  <c r="N7" i="52"/>
  <c r="C7" i="1"/>
  <c r="D7" i="1"/>
  <c r="L5" i="1"/>
  <c r="L5" i="52"/>
  <c r="N5" i="52"/>
  <c r="C5" i="1"/>
  <c r="H5" i="1"/>
  <c r="H5" i="52"/>
  <c r="L55" i="1"/>
  <c r="N55" i="52"/>
  <c r="C55" i="1"/>
  <c r="D55" i="1"/>
  <c r="H55" i="1"/>
  <c r="O31" i="54"/>
  <c r="E17" i="57"/>
  <c r="F17" i="57"/>
  <c r="J17" i="57"/>
  <c r="E32" i="57"/>
  <c r="F32" i="57"/>
  <c r="O48" i="54"/>
  <c r="N14" i="60"/>
  <c r="O57" i="54"/>
  <c r="S57" i="54"/>
  <c r="E21" i="57"/>
  <c r="F21" i="57"/>
  <c r="E54" i="57"/>
  <c r="F54" i="57"/>
  <c r="J54" i="57"/>
  <c r="P54" i="57"/>
  <c r="L20" i="56"/>
  <c r="N29" i="56"/>
  <c r="N29" i="57"/>
  <c r="N43" i="56"/>
  <c r="N28" i="56"/>
  <c r="N28" i="57"/>
  <c r="L49" i="56"/>
  <c r="L11" i="56"/>
  <c r="N48" i="56"/>
  <c r="N27" i="56"/>
  <c r="C22" i="56"/>
  <c r="D22" i="56"/>
  <c r="H22" i="56"/>
  <c r="C40" i="56"/>
  <c r="D40" i="56"/>
  <c r="H40" i="56"/>
  <c r="C48" i="56"/>
  <c r="D48" i="56"/>
  <c r="H48" i="56"/>
  <c r="C24" i="56"/>
  <c r="D24" i="56"/>
  <c r="H24" i="56"/>
  <c r="H12" i="56"/>
  <c r="C12" i="56"/>
  <c r="D12" i="56"/>
  <c r="H18" i="56"/>
  <c r="L18" i="56"/>
  <c r="C18" i="56"/>
  <c r="D18" i="56"/>
  <c r="H30" i="56"/>
  <c r="C30" i="56"/>
  <c r="D30" i="56"/>
  <c r="C13" i="56"/>
  <c r="D13" i="56"/>
  <c r="H13" i="56"/>
  <c r="H31" i="56"/>
  <c r="C31" i="56"/>
  <c r="D31" i="56"/>
  <c r="L31" i="56"/>
  <c r="C50" i="56"/>
  <c r="D50" i="56"/>
  <c r="H50" i="56"/>
  <c r="L50" i="56"/>
  <c r="C45" i="56"/>
  <c r="D45" i="56"/>
  <c r="H45" i="56"/>
  <c r="H38" i="56"/>
  <c r="C38" i="56"/>
  <c r="D38" i="56"/>
  <c r="H47" i="56"/>
  <c r="C47" i="56"/>
  <c r="D47" i="56"/>
  <c r="N38" i="52"/>
  <c r="L47" i="55"/>
  <c r="N47" i="56"/>
  <c r="H12" i="55"/>
  <c r="G31" i="52"/>
  <c r="I31" i="52"/>
  <c r="O40" i="55"/>
  <c r="O40" i="56"/>
  <c r="H19" i="55"/>
  <c r="L19" i="55"/>
  <c r="C19" i="55"/>
  <c r="D19" i="55"/>
  <c r="L42" i="55"/>
  <c r="H42" i="55"/>
  <c r="C42" i="55"/>
  <c r="D42" i="55"/>
  <c r="O39" i="54"/>
  <c r="O39" i="55"/>
  <c r="S39" i="55" s="1"/>
  <c r="O13" i="55"/>
  <c r="H52" i="54"/>
  <c r="L52" i="54"/>
  <c r="C52" i="54"/>
  <c r="D52" i="54"/>
  <c r="L49" i="1"/>
  <c r="N49" i="52"/>
  <c r="H49" i="1"/>
  <c r="C49" i="1"/>
  <c r="D49" i="1"/>
  <c r="L24" i="1"/>
  <c r="N24" i="52"/>
  <c r="C24" i="1"/>
  <c r="D24" i="1"/>
  <c r="H24" i="1"/>
  <c r="C15" i="55"/>
  <c r="D15" i="55"/>
  <c r="H15" i="55"/>
  <c r="L15" i="55"/>
  <c r="N15" i="56"/>
  <c r="N15" i="54"/>
  <c r="N25" i="58"/>
  <c r="N40" i="58"/>
  <c r="E44" i="55"/>
  <c r="F44" i="55"/>
  <c r="J44" i="55"/>
  <c r="N17" i="58"/>
  <c r="N17" i="59"/>
  <c r="E45" i="57"/>
  <c r="F45" i="57"/>
  <c r="J45" i="57"/>
  <c r="P45" i="57"/>
  <c r="H10" i="56"/>
  <c r="H10" i="57"/>
  <c r="C10" i="56"/>
  <c r="H55" i="56"/>
  <c r="C55" i="56"/>
  <c r="D55" i="56"/>
  <c r="C25" i="56"/>
  <c r="D25" i="56"/>
  <c r="H25" i="56"/>
  <c r="L25" i="56"/>
  <c r="N25" i="57"/>
  <c r="E23" i="59"/>
  <c r="F23" i="59"/>
  <c r="J23" i="59"/>
  <c r="P23" i="59"/>
  <c r="N12" i="55"/>
  <c r="I36" i="59"/>
  <c r="C22" i="55"/>
  <c r="D22" i="55"/>
  <c r="L22" i="55"/>
  <c r="N22" i="56"/>
  <c r="H22" i="55"/>
  <c r="L55" i="55"/>
  <c r="C55" i="55"/>
  <c r="D55" i="55"/>
  <c r="H55" i="55"/>
  <c r="C35" i="55"/>
  <c r="D35" i="55"/>
  <c r="L35" i="55"/>
  <c r="H35" i="55"/>
  <c r="O60" i="54"/>
  <c r="S60" i="54" s="1"/>
  <c r="O67" i="55"/>
  <c r="S67" i="55" s="1"/>
  <c r="O67" i="54"/>
  <c r="S67" i="54" s="1"/>
  <c r="O36" i="54"/>
  <c r="S36" i="54" s="1"/>
  <c r="O36" i="55"/>
  <c r="O25" i="55"/>
  <c r="O25" i="54"/>
  <c r="O64" i="55"/>
  <c r="S64" i="55" s="1"/>
  <c r="O64" i="54"/>
  <c r="S64" i="54"/>
  <c r="O46" i="55"/>
  <c r="S46" i="55" s="1"/>
  <c r="O46" i="54"/>
  <c r="H17" i="1"/>
  <c r="C17" i="1"/>
  <c r="D17" i="1"/>
  <c r="L17" i="1"/>
  <c r="N17" i="52"/>
  <c r="E12" i="57"/>
  <c r="F12" i="57"/>
  <c r="N45" i="55"/>
  <c r="E53" i="57"/>
  <c r="F53" i="57"/>
  <c r="J53" i="57"/>
  <c r="E14" i="57"/>
  <c r="F14" i="57"/>
  <c r="E13" i="57"/>
  <c r="F13" i="57"/>
  <c r="O17" i="55"/>
  <c r="H32" i="55"/>
  <c r="E33" i="57"/>
  <c r="F33" i="57"/>
  <c r="J33" i="57"/>
  <c r="P33" i="57"/>
  <c r="O54" i="54"/>
  <c r="S54" i="54" s="1"/>
  <c r="E34" i="57"/>
  <c r="F34" i="57"/>
  <c r="J34" i="57"/>
  <c r="E47" i="57"/>
  <c r="F47" i="57"/>
  <c r="N45" i="58"/>
  <c r="N30" i="56"/>
  <c r="L37" i="56"/>
  <c r="L41" i="56"/>
  <c r="N39" i="56"/>
  <c r="C44" i="56"/>
  <c r="D44" i="56"/>
  <c r="H44" i="56"/>
  <c r="H42" i="56"/>
  <c r="C42" i="56"/>
  <c r="D42" i="56"/>
  <c r="H35" i="56"/>
  <c r="C35" i="56"/>
  <c r="D35" i="56"/>
  <c r="H43" i="56"/>
  <c r="C43" i="56"/>
  <c r="D43" i="56"/>
  <c r="H32" i="56"/>
  <c r="C32" i="56"/>
  <c r="D32" i="56"/>
  <c r="L32" i="56"/>
  <c r="H28" i="56"/>
  <c r="C28" i="56"/>
  <c r="D28" i="56"/>
  <c r="H21" i="56"/>
  <c r="C21" i="56"/>
  <c r="D21" i="56"/>
  <c r="H52" i="56"/>
  <c r="C52" i="56"/>
  <c r="D52" i="56"/>
  <c r="H33" i="56"/>
  <c r="C33" i="56"/>
  <c r="D33" i="56"/>
  <c r="H46" i="56"/>
  <c r="C46" i="56"/>
  <c r="D46" i="56"/>
  <c r="H23" i="56"/>
  <c r="C23" i="56"/>
  <c r="D23" i="56"/>
  <c r="H47" i="55"/>
  <c r="C12" i="55"/>
  <c r="D12" i="55"/>
  <c r="N33" i="57"/>
  <c r="N40" i="57"/>
  <c r="J15" i="57"/>
  <c r="P15" i="57"/>
  <c r="P46" i="57"/>
  <c r="P34" i="57"/>
  <c r="P44" i="57"/>
  <c r="N56" i="60"/>
  <c r="N22" i="57"/>
  <c r="J14" i="57"/>
  <c r="P14" i="57"/>
  <c r="P17" i="57"/>
  <c r="N18" i="52"/>
  <c r="S39" i="57"/>
  <c r="J52" i="57"/>
  <c r="P52" i="57"/>
  <c r="G20" i="52"/>
  <c r="J47" i="57"/>
  <c r="P47" i="57"/>
  <c r="P44" i="55"/>
  <c r="J21" i="57"/>
  <c r="P21" i="57"/>
  <c r="N22" i="52"/>
  <c r="J13" i="52"/>
  <c r="P13" i="52"/>
  <c r="N33" i="56"/>
  <c r="N31" i="52"/>
  <c r="N14" i="52"/>
  <c r="N8" i="52"/>
  <c r="N20" i="59"/>
  <c r="N45" i="60"/>
  <c r="N53" i="54"/>
  <c r="N48" i="54"/>
  <c r="N38" i="54"/>
  <c r="I29" i="52"/>
  <c r="N24" i="56"/>
  <c r="J12" i="57"/>
  <c r="P12" i="57"/>
  <c r="N19" i="56"/>
  <c r="P27" i="57"/>
  <c r="N54" i="52"/>
  <c r="J16" i="57"/>
  <c r="P16" i="57"/>
  <c r="N44" i="55"/>
  <c r="N47" i="57"/>
  <c r="N16" i="60"/>
  <c r="N26" i="60"/>
  <c r="P53" i="57"/>
  <c r="J56" i="57"/>
  <c r="P56" i="57"/>
  <c r="J32" i="57"/>
  <c r="P32" i="57"/>
  <c r="J19" i="57"/>
  <c r="P19" i="57"/>
  <c r="N28" i="52"/>
  <c r="J31" i="57"/>
  <c r="P31" i="57"/>
  <c r="N25" i="52"/>
  <c r="N43" i="52"/>
  <c r="N18" i="60"/>
  <c r="N50" i="60"/>
  <c r="N33" i="60"/>
  <c r="N21" i="60"/>
  <c r="N37" i="54"/>
  <c r="N55" i="54"/>
  <c r="N42" i="54"/>
  <c r="P36" i="57"/>
  <c r="J13" i="57"/>
  <c r="P13" i="57"/>
  <c r="N31" i="55"/>
  <c r="P50" i="57"/>
  <c r="J30" i="59"/>
  <c r="P30" i="59"/>
  <c r="N45" i="56"/>
  <c r="N36" i="59"/>
  <c r="I54" i="59"/>
  <c r="N37" i="60"/>
  <c r="N49" i="60"/>
  <c r="I20" i="52"/>
  <c r="N40" i="54"/>
  <c r="N50" i="54"/>
  <c r="N34" i="54"/>
  <c r="N53" i="53"/>
  <c r="J18" i="58"/>
  <c r="P18" i="58"/>
  <c r="N26" i="52"/>
  <c r="G19" i="57"/>
  <c r="I19" i="57"/>
  <c r="J22" i="59"/>
  <c r="P22" i="59"/>
  <c r="S22" i="59"/>
  <c r="N9" i="52"/>
  <c r="N46" i="57"/>
  <c r="N35" i="57"/>
  <c r="N12" i="58"/>
  <c r="G50" i="57"/>
  <c r="I50" i="57"/>
  <c r="G28" i="57"/>
  <c r="I28" i="57"/>
  <c r="N32" i="58"/>
  <c r="P28" i="52"/>
  <c r="I42" i="59"/>
  <c r="N26" i="59"/>
  <c r="N23" i="54"/>
  <c r="N20" i="54"/>
  <c r="N9" i="54"/>
  <c r="N49" i="54"/>
  <c r="I17" i="59"/>
  <c r="G44" i="55"/>
  <c r="I44" i="55"/>
  <c r="G45" i="57"/>
  <c r="I45" i="57"/>
  <c r="G52" i="57"/>
  <c r="I52" i="57"/>
  <c r="S54" i="57"/>
  <c r="G55" i="57"/>
  <c r="I55" i="57"/>
  <c r="G31" i="57"/>
  <c r="I31" i="57"/>
  <c r="E56" i="58"/>
  <c r="F56" i="58"/>
  <c r="J56" i="58"/>
  <c r="P56" i="58"/>
  <c r="E24" i="57"/>
  <c r="F24" i="57"/>
  <c r="J24" i="57"/>
  <c r="E38" i="57"/>
  <c r="F38" i="57"/>
  <c r="J38" i="57"/>
  <c r="E30" i="57"/>
  <c r="F30" i="57"/>
  <c r="J30" i="57"/>
  <c r="P30" i="57"/>
  <c r="C11" i="58"/>
  <c r="D11" i="58"/>
  <c r="D11" i="57"/>
  <c r="N19" i="59"/>
  <c r="E55" i="59"/>
  <c r="F55" i="59"/>
  <c r="J55" i="59"/>
  <c r="P55" i="59"/>
  <c r="N49" i="59"/>
  <c r="N49" i="58"/>
  <c r="N27" i="58"/>
  <c r="N36" i="58"/>
  <c r="N54" i="58"/>
  <c r="N16" i="58"/>
  <c r="E53" i="59"/>
  <c r="F53" i="59"/>
  <c r="J53" i="59"/>
  <c r="N45" i="59"/>
  <c r="E15" i="59"/>
  <c r="F15" i="59"/>
  <c r="J15" i="59"/>
  <c r="P15" i="59"/>
  <c r="G28" i="52"/>
  <c r="I28" i="52"/>
  <c r="E41" i="60"/>
  <c r="F41" i="60"/>
  <c r="J41" i="60"/>
  <c r="P41" i="60"/>
  <c r="E45" i="60"/>
  <c r="F45" i="60"/>
  <c r="J45" i="60"/>
  <c r="P45" i="60"/>
  <c r="E16" i="60"/>
  <c r="F16" i="60"/>
  <c r="J16" i="60"/>
  <c r="P16" i="60"/>
  <c r="E37" i="60"/>
  <c r="F37" i="60"/>
  <c r="J37" i="60"/>
  <c r="P37" i="60"/>
  <c r="E38" i="60"/>
  <c r="F38" i="60"/>
  <c r="J38" i="60"/>
  <c r="P38" i="60"/>
  <c r="S38" i="60"/>
  <c r="N29" i="60"/>
  <c r="E39" i="60"/>
  <c r="F39" i="60"/>
  <c r="J39" i="60"/>
  <c r="P39" i="60"/>
  <c r="N52" i="60"/>
  <c r="N15" i="60"/>
  <c r="E52" i="60"/>
  <c r="F52" i="60"/>
  <c r="J52" i="60"/>
  <c r="P52" i="60"/>
  <c r="E24" i="60"/>
  <c r="F24" i="60"/>
  <c r="J24" i="60"/>
  <c r="P24" i="60"/>
  <c r="N39" i="60"/>
  <c r="E36" i="60"/>
  <c r="F36" i="60"/>
  <c r="J36" i="60"/>
  <c r="P36" i="60"/>
  <c r="G18" i="60"/>
  <c r="I18" i="60"/>
  <c r="J18" i="60"/>
  <c r="P18" i="60"/>
  <c r="E47" i="60"/>
  <c r="F47" i="60"/>
  <c r="J47" i="60"/>
  <c r="G47" i="60"/>
  <c r="I47" i="60"/>
  <c r="E43" i="60"/>
  <c r="F43" i="60"/>
  <c r="J43" i="60"/>
  <c r="P43" i="60"/>
  <c r="S43" i="60"/>
  <c r="N31" i="60"/>
  <c r="N25" i="60"/>
  <c r="E20" i="1"/>
  <c r="F20" i="1"/>
  <c r="J20" i="1"/>
  <c r="E13" i="1"/>
  <c r="F13" i="1"/>
  <c r="J13" i="1"/>
  <c r="E19" i="1"/>
  <c r="F19" i="1"/>
  <c r="J19" i="1"/>
  <c r="N55" i="58"/>
  <c r="N34" i="59"/>
  <c r="N34" i="58"/>
  <c r="E29" i="58"/>
  <c r="F29" i="58"/>
  <c r="J29" i="58"/>
  <c r="P29" i="58"/>
  <c r="N37" i="59"/>
  <c r="E33" i="59"/>
  <c r="F33" i="59"/>
  <c r="J33" i="59"/>
  <c r="P33" i="59"/>
  <c r="S33" i="59"/>
  <c r="N40" i="59"/>
  <c r="D13" i="59"/>
  <c r="C13" i="60"/>
  <c r="D13" i="60"/>
  <c r="N41" i="52"/>
  <c r="E34" i="54"/>
  <c r="F34" i="54"/>
  <c r="J34" i="54"/>
  <c r="P34" i="54"/>
  <c r="E50" i="54"/>
  <c r="F50" i="54"/>
  <c r="J50" i="54"/>
  <c r="P50" i="54"/>
  <c r="E19" i="54"/>
  <c r="F19" i="54"/>
  <c r="J19" i="54"/>
  <c r="P19" i="54"/>
  <c r="E41" i="54"/>
  <c r="F41" i="54"/>
  <c r="J41" i="54"/>
  <c r="P41" i="54"/>
  <c r="E18" i="54"/>
  <c r="F18" i="54"/>
  <c r="J18" i="54"/>
  <c r="E11" i="54"/>
  <c r="F11" i="54"/>
  <c r="J11" i="54"/>
  <c r="P11" i="54"/>
  <c r="E20" i="54"/>
  <c r="F20" i="54"/>
  <c r="J20" i="54"/>
  <c r="P20" i="54"/>
  <c r="E48" i="54"/>
  <c r="F48" i="54"/>
  <c r="J48" i="54"/>
  <c r="P48" i="54"/>
  <c r="S48" i="54"/>
  <c r="E33" i="54"/>
  <c r="F33" i="54"/>
  <c r="J33" i="54"/>
  <c r="P33" i="54"/>
  <c r="S33" i="54"/>
  <c r="N43" i="54"/>
  <c r="N17" i="54"/>
  <c r="E17" i="54"/>
  <c r="F17" i="54"/>
  <c r="J17" i="54"/>
  <c r="P17" i="54"/>
  <c r="E53" i="54"/>
  <c r="F53" i="54"/>
  <c r="J53" i="54"/>
  <c r="P53" i="54"/>
  <c r="P37" i="54"/>
  <c r="E38" i="52"/>
  <c r="F38" i="52"/>
  <c r="J38" i="52"/>
  <c r="P38" i="52"/>
  <c r="G41" i="52"/>
  <c r="I41" i="52"/>
  <c r="J41" i="52"/>
  <c r="P41" i="52"/>
  <c r="G18" i="52"/>
  <c r="I18" i="52"/>
  <c r="J18" i="52"/>
  <c r="P18" i="52"/>
  <c r="N11" i="52"/>
  <c r="N45" i="52"/>
  <c r="E33" i="52"/>
  <c r="F33" i="52"/>
  <c r="J33" i="52"/>
  <c r="G25" i="52"/>
  <c r="I25" i="52"/>
  <c r="J25" i="52"/>
  <c r="P25" i="52"/>
  <c r="N39" i="52"/>
  <c r="E14" i="52"/>
  <c r="F14" i="52"/>
  <c r="J14" i="52"/>
  <c r="P14" i="52"/>
  <c r="E16" i="52"/>
  <c r="F16" i="52"/>
  <c r="J16" i="52"/>
  <c r="E42" i="52"/>
  <c r="F42" i="52"/>
  <c r="J42" i="52"/>
  <c r="E35" i="52"/>
  <c r="F35" i="52"/>
  <c r="J35" i="52"/>
  <c r="P35" i="52"/>
  <c r="E12" i="52"/>
  <c r="F12" i="52"/>
  <c r="J12" i="52"/>
  <c r="P12" i="52"/>
  <c r="N51" i="58"/>
  <c r="N26" i="58"/>
  <c r="N41" i="58"/>
  <c r="E20" i="58"/>
  <c r="F20" i="58"/>
  <c r="J20" i="58"/>
  <c r="P20" i="58"/>
  <c r="N23" i="58"/>
  <c r="E56" i="59"/>
  <c r="F56" i="59"/>
  <c r="J56" i="59"/>
  <c r="J38" i="54"/>
  <c r="P38" i="54"/>
  <c r="S38" i="54"/>
  <c r="N24" i="53"/>
  <c r="N35" i="53"/>
  <c r="E39" i="53"/>
  <c r="F39" i="53"/>
  <c r="J39" i="53"/>
  <c r="P39" i="53"/>
  <c r="N40" i="53"/>
  <c r="E51" i="53"/>
  <c r="F51" i="53"/>
  <c r="J51" i="53"/>
  <c r="P51" i="53"/>
  <c r="E44" i="53"/>
  <c r="F44" i="53"/>
  <c r="J44" i="53"/>
  <c r="P44" i="53"/>
  <c r="G11" i="53"/>
  <c r="I11" i="53"/>
  <c r="J11" i="53"/>
  <c r="P11" i="53"/>
  <c r="N50" i="53"/>
  <c r="G20" i="53"/>
  <c r="I20" i="53"/>
  <c r="J20" i="53"/>
  <c r="P20" i="53"/>
  <c r="E13" i="53"/>
  <c r="F13" i="53"/>
  <c r="J13" i="53"/>
  <c r="P13" i="53"/>
  <c r="E46" i="53"/>
  <c r="F46" i="53"/>
  <c r="J46" i="53"/>
  <c r="P46" i="53"/>
  <c r="E50" i="53"/>
  <c r="F50" i="53"/>
  <c r="J50" i="53"/>
  <c r="P50" i="53"/>
  <c r="N30" i="53"/>
  <c r="E47" i="53"/>
  <c r="F47" i="53"/>
  <c r="J47" i="53"/>
  <c r="P47" i="53"/>
  <c r="C7" i="54"/>
  <c r="D7" i="54"/>
  <c r="D7" i="53"/>
  <c r="E7" i="53"/>
  <c r="F7" i="53"/>
  <c r="E21" i="53"/>
  <c r="F21" i="53"/>
  <c r="J21" i="53"/>
  <c r="P21" i="53"/>
  <c r="E36" i="53"/>
  <c r="F36" i="53"/>
  <c r="J36" i="53"/>
  <c r="E23" i="53"/>
  <c r="F23" i="53"/>
  <c r="J23" i="53"/>
  <c r="N56" i="53"/>
  <c r="E39" i="58"/>
  <c r="F39" i="58"/>
  <c r="J39" i="58"/>
  <c r="P39" i="58"/>
  <c r="E50" i="58"/>
  <c r="F50" i="58"/>
  <c r="J50" i="58"/>
  <c r="P50" i="58"/>
  <c r="E22" i="58"/>
  <c r="F22" i="58"/>
  <c r="J22" i="58"/>
  <c r="P22" i="58"/>
  <c r="E14" i="58"/>
  <c r="F14" i="58"/>
  <c r="J14" i="58"/>
  <c r="P14" i="58"/>
  <c r="N48" i="59"/>
  <c r="E35" i="59"/>
  <c r="F35" i="59"/>
  <c r="J35" i="59"/>
  <c r="P35" i="59"/>
  <c r="J28" i="57"/>
  <c r="P28" i="57"/>
  <c r="S28" i="57"/>
  <c r="P24" i="57"/>
  <c r="N24" i="57"/>
  <c r="E49" i="57"/>
  <c r="F49" i="57"/>
  <c r="J49" i="57"/>
  <c r="P49" i="57"/>
  <c r="E23" i="57"/>
  <c r="F23" i="57"/>
  <c r="J23" i="57"/>
  <c r="P23" i="57"/>
  <c r="S23" i="57"/>
  <c r="E19" i="59"/>
  <c r="F19" i="59"/>
  <c r="J19" i="59"/>
  <c r="P19" i="59"/>
  <c r="N39" i="59"/>
  <c r="E45" i="58"/>
  <c r="F45" i="58"/>
  <c r="J45" i="58"/>
  <c r="P45" i="58"/>
  <c r="C12" i="59"/>
  <c r="D12" i="59"/>
  <c r="E12" i="59"/>
  <c r="F12" i="59"/>
  <c r="D12" i="58"/>
  <c r="E46" i="58"/>
  <c r="F46" i="58"/>
  <c r="J46" i="58"/>
  <c r="P46" i="58"/>
  <c r="E49" i="59"/>
  <c r="F49" i="59"/>
  <c r="J49" i="59"/>
  <c r="P49" i="59"/>
  <c r="E31" i="59"/>
  <c r="F31" i="59"/>
  <c r="J31" i="59"/>
  <c r="G31" i="59"/>
  <c r="I31" i="59"/>
  <c r="E20" i="59"/>
  <c r="F20" i="59"/>
  <c r="J20" i="59"/>
  <c r="P20" i="59"/>
  <c r="G25" i="60"/>
  <c r="I25" i="60"/>
  <c r="E25" i="60"/>
  <c r="F25" i="60"/>
  <c r="J25" i="60"/>
  <c r="P25" i="60"/>
  <c r="E30" i="60"/>
  <c r="F30" i="60"/>
  <c r="J30" i="60"/>
  <c r="P30" i="60"/>
  <c r="S30" i="60"/>
  <c r="E48" i="60"/>
  <c r="F48" i="60"/>
  <c r="J48" i="60"/>
  <c r="N20" i="60"/>
  <c r="E56" i="60"/>
  <c r="F56" i="60"/>
  <c r="J56" i="60"/>
  <c r="P56" i="60"/>
  <c r="E42" i="60"/>
  <c r="F42" i="60"/>
  <c r="J42" i="60"/>
  <c r="P42" i="60"/>
  <c r="N54" i="60"/>
  <c r="E26" i="60"/>
  <c r="F26" i="60"/>
  <c r="J26" i="60"/>
  <c r="P26" i="60"/>
  <c r="S26" i="60"/>
  <c r="E27" i="60"/>
  <c r="F27" i="60"/>
  <c r="J27" i="60"/>
  <c r="P27" i="60"/>
  <c r="N19" i="60"/>
  <c r="E23" i="1"/>
  <c r="F23" i="1"/>
  <c r="J23" i="1"/>
  <c r="E53" i="1"/>
  <c r="F53" i="1"/>
  <c r="J53" i="1"/>
  <c r="E56" i="1"/>
  <c r="F56" i="1"/>
  <c r="J56" i="1"/>
  <c r="E30" i="1"/>
  <c r="F30" i="1"/>
  <c r="J30" i="1"/>
  <c r="E47" i="1"/>
  <c r="F47" i="1"/>
  <c r="J47" i="1"/>
  <c r="E44" i="1"/>
  <c r="F44" i="1"/>
  <c r="J44" i="1"/>
  <c r="E16" i="1"/>
  <c r="F16" i="1"/>
  <c r="J16" i="1"/>
  <c r="J42" i="59"/>
  <c r="P42" i="59"/>
  <c r="E25" i="58"/>
  <c r="F25" i="58"/>
  <c r="J25" i="58"/>
  <c r="P25" i="58"/>
  <c r="E52" i="58"/>
  <c r="F52" i="58"/>
  <c r="J52" i="58"/>
  <c r="P52" i="58"/>
  <c r="E37" i="59"/>
  <c r="F37" i="59"/>
  <c r="J37" i="59"/>
  <c r="P37" i="59"/>
  <c r="N21" i="59"/>
  <c r="E40" i="59"/>
  <c r="F40" i="59"/>
  <c r="J40" i="59"/>
  <c r="P40" i="59"/>
  <c r="E26" i="54"/>
  <c r="F26" i="54"/>
  <c r="J26" i="54"/>
  <c r="P26" i="54"/>
  <c r="S26" i="54"/>
  <c r="E51" i="54"/>
  <c r="F51" i="54"/>
  <c r="J51" i="54"/>
  <c r="P51" i="54"/>
  <c r="E54" i="54"/>
  <c r="F54" i="54"/>
  <c r="J54" i="54"/>
  <c r="P54" i="54"/>
  <c r="E14" i="54"/>
  <c r="F14" i="54"/>
  <c r="J14" i="54"/>
  <c r="P14" i="54"/>
  <c r="E23" i="54"/>
  <c r="F23" i="54"/>
  <c r="J23" i="54"/>
  <c r="P23" i="54"/>
  <c r="E56" i="54"/>
  <c r="F56" i="54"/>
  <c r="J56" i="54"/>
  <c r="P56" i="54"/>
  <c r="E36" i="54"/>
  <c r="F36" i="54"/>
  <c r="J36" i="54"/>
  <c r="P36" i="54"/>
  <c r="N45" i="54"/>
  <c r="E16" i="54"/>
  <c r="F16" i="54"/>
  <c r="J16" i="54"/>
  <c r="P16" i="54"/>
  <c r="S16" i="54"/>
  <c r="E25" i="54"/>
  <c r="F25" i="54"/>
  <c r="J25" i="54"/>
  <c r="P25" i="54"/>
  <c r="L8" i="55"/>
  <c r="N8" i="55"/>
  <c r="N8" i="54"/>
  <c r="P18" i="54"/>
  <c r="N18" i="54"/>
  <c r="E24" i="54"/>
  <c r="F24" i="54"/>
  <c r="J24" i="54"/>
  <c r="P24" i="54"/>
  <c r="S24" i="54"/>
  <c r="E28" i="54"/>
  <c r="F28" i="54"/>
  <c r="J28" i="54"/>
  <c r="E53" i="52"/>
  <c r="F53" i="52"/>
  <c r="J53" i="52"/>
  <c r="P53" i="52"/>
  <c r="E47" i="52"/>
  <c r="F47" i="52"/>
  <c r="J47" i="52"/>
  <c r="E45" i="52"/>
  <c r="F45" i="52"/>
  <c r="J45" i="52"/>
  <c r="P45" i="52"/>
  <c r="N52" i="52"/>
  <c r="E7" i="52"/>
  <c r="F7" i="52"/>
  <c r="J7" i="52"/>
  <c r="P7" i="52"/>
  <c r="S7" i="52"/>
  <c r="N30" i="52"/>
  <c r="N33" i="52"/>
  <c r="P33" i="52"/>
  <c r="N40" i="52"/>
  <c r="E19" i="52"/>
  <c r="F19" i="52"/>
  <c r="J19" i="52"/>
  <c r="N20" i="52"/>
  <c r="S20" i="52"/>
  <c r="E50" i="52"/>
  <c r="F50" i="52"/>
  <c r="J50" i="52"/>
  <c r="P50" i="52"/>
  <c r="N42" i="52"/>
  <c r="P42" i="52"/>
  <c r="E31" i="58"/>
  <c r="F31" i="58"/>
  <c r="J31" i="58"/>
  <c r="P31" i="58"/>
  <c r="E24" i="58"/>
  <c r="F24" i="58"/>
  <c r="J24" i="58"/>
  <c r="P24" i="58"/>
  <c r="N32" i="59"/>
  <c r="J29" i="52"/>
  <c r="P29" i="52"/>
  <c r="S29" i="52"/>
  <c r="E41" i="58"/>
  <c r="F41" i="58"/>
  <c r="J41" i="58"/>
  <c r="P41" i="58"/>
  <c r="E53" i="58"/>
  <c r="F53" i="58"/>
  <c r="J53" i="58"/>
  <c r="P53" i="58"/>
  <c r="N20" i="58"/>
  <c r="S20" i="58"/>
  <c r="E47" i="59"/>
  <c r="F47" i="59"/>
  <c r="J47" i="59"/>
  <c r="P47" i="59"/>
  <c r="N51" i="59"/>
  <c r="I34" i="52"/>
  <c r="N27" i="53"/>
  <c r="N34" i="53"/>
  <c r="N52" i="53"/>
  <c r="N48" i="53"/>
  <c r="N43" i="53"/>
  <c r="E38" i="53"/>
  <c r="F38" i="53"/>
  <c r="J38" i="53"/>
  <c r="P38" i="53"/>
  <c r="N28" i="53"/>
  <c r="N9" i="53"/>
  <c r="G27" i="53"/>
  <c r="I27" i="53"/>
  <c r="J27" i="53"/>
  <c r="P27" i="53"/>
  <c r="N37" i="53"/>
  <c r="E40" i="53"/>
  <c r="F40" i="53"/>
  <c r="J40" i="53"/>
  <c r="P40" i="53"/>
  <c r="E18" i="53"/>
  <c r="F18" i="53"/>
  <c r="J18" i="53"/>
  <c r="P18" i="53"/>
  <c r="N42" i="53"/>
  <c r="P23" i="53"/>
  <c r="N23" i="53"/>
  <c r="N49" i="53"/>
  <c r="G43" i="53"/>
  <c r="I43" i="53"/>
  <c r="J43" i="53"/>
  <c r="P43" i="53"/>
  <c r="G15" i="53"/>
  <c r="I15" i="53"/>
  <c r="J15" i="53"/>
  <c r="P15" i="53"/>
  <c r="N7" i="53"/>
  <c r="L7" i="54"/>
  <c r="N7" i="54"/>
  <c r="E34" i="53"/>
  <c r="F34" i="53"/>
  <c r="J34" i="53"/>
  <c r="P34" i="53"/>
  <c r="N20" i="53"/>
  <c r="S20" i="53"/>
  <c r="G30" i="53"/>
  <c r="I30" i="53"/>
  <c r="J30" i="53"/>
  <c r="P30" i="53"/>
  <c r="N55" i="53"/>
  <c r="G22" i="53"/>
  <c r="I22" i="53"/>
  <c r="J22" i="53"/>
  <c r="P22" i="53"/>
  <c r="E54" i="53"/>
  <c r="F54" i="53"/>
  <c r="J54" i="53"/>
  <c r="E56" i="53"/>
  <c r="F56" i="53"/>
  <c r="J56" i="53"/>
  <c r="P56" i="53"/>
  <c r="E41" i="59"/>
  <c r="F41" i="59"/>
  <c r="J41" i="59"/>
  <c r="P41" i="59"/>
  <c r="S41" i="59"/>
  <c r="E43" i="58"/>
  <c r="F43" i="58"/>
  <c r="J43" i="58"/>
  <c r="P43" i="58"/>
  <c r="E35" i="58"/>
  <c r="F35" i="58"/>
  <c r="J35" i="58"/>
  <c r="E44" i="58"/>
  <c r="F44" i="58"/>
  <c r="J44" i="58"/>
  <c r="P44" i="58"/>
  <c r="E48" i="59"/>
  <c r="F48" i="59"/>
  <c r="J48" i="59"/>
  <c r="P48" i="59"/>
  <c r="N35" i="59"/>
  <c r="E50" i="59"/>
  <c r="F50" i="59"/>
  <c r="J50" i="59"/>
  <c r="P50" i="59"/>
  <c r="S43" i="57"/>
  <c r="G39" i="57"/>
  <c r="I39" i="57"/>
  <c r="G46" i="52"/>
  <c r="I46" i="52"/>
  <c r="J46" i="52"/>
  <c r="P46" i="52"/>
  <c r="G35" i="57"/>
  <c r="I35" i="57"/>
  <c r="J35" i="57"/>
  <c r="P35" i="57"/>
  <c r="P38" i="57"/>
  <c r="S38" i="57"/>
  <c r="E51" i="57"/>
  <c r="F51" i="57"/>
  <c r="J51" i="57"/>
  <c r="P51" i="57"/>
  <c r="E27" i="59"/>
  <c r="F27" i="59"/>
  <c r="J27" i="59"/>
  <c r="P27" i="59"/>
  <c r="J54" i="59"/>
  <c r="P54" i="59"/>
  <c r="E27" i="58"/>
  <c r="F27" i="58"/>
  <c r="J27" i="58"/>
  <c r="P27" i="58"/>
  <c r="E32" i="58"/>
  <c r="F32" i="58"/>
  <c r="J32" i="58"/>
  <c r="P32" i="58"/>
  <c r="N53" i="59"/>
  <c r="P53" i="59"/>
  <c r="N31" i="59"/>
  <c r="P31" i="59"/>
  <c r="E45" i="59"/>
  <c r="F45" i="59"/>
  <c r="J45" i="59"/>
  <c r="P45" i="59"/>
  <c r="S15" i="59"/>
  <c r="E46" i="60"/>
  <c r="F46" i="60"/>
  <c r="J46" i="60"/>
  <c r="P46" i="60"/>
  <c r="N48" i="60"/>
  <c r="P48" i="60"/>
  <c r="E54" i="60"/>
  <c r="F54" i="60"/>
  <c r="J54" i="60"/>
  <c r="P54" i="60"/>
  <c r="E15" i="60"/>
  <c r="F15" i="60"/>
  <c r="J15" i="60"/>
  <c r="P15" i="60"/>
  <c r="E21" i="60"/>
  <c r="F21" i="60"/>
  <c r="J21" i="60"/>
  <c r="P21" i="60"/>
  <c r="S21" i="60"/>
  <c r="E20" i="60"/>
  <c r="F20" i="60"/>
  <c r="J20" i="60"/>
  <c r="P20" i="60"/>
  <c r="S20" i="60"/>
  <c r="E49" i="60"/>
  <c r="F49" i="60"/>
  <c r="J49" i="60"/>
  <c r="P49" i="60"/>
  <c r="E23" i="60"/>
  <c r="F23" i="60"/>
  <c r="J23" i="60"/>
  <c r="P23" i="60"/>
  <c r="E34" i="60"/>
  <c r="F34" i="60"/>
  <c r="J34" i="60"/>
  <c r="P34" i="60"/>
  <c r="N42" i="60"/>
  <c r="N36" i="60"/>
  <c r="E19" i="60"/>
  <c r="F19" i="60"/>
  <c r="J19" i="60"/>
  <c r="P19" i="60"/>
  <c r="E33" i="60"/>
  <c r="F33" i="60"/>
  <c r="J33" i="60"/>
  <c r="P33" i="60"/>
  <c r="E51" i="60"/>
  <c r="F51" i="60"/>
  <c r="J51" i="60"/>
  <c r="P51" i="60"/>
  <c r="N47" i="60"/>
  <c r="P47" i="60"/>
  <c r="E31" i="60"/>
  <c r="F31" i="60"/>
  <c r="J31" i="60"/>
  <c r="P31" i="60"/>
  <c r="E17" i="60"/>
  <c r="F17" i="60"/>
  <c r="J17" i="60"/>
  <c r="P17" i="60"/>
  <c r="E40" i="1"/>
  <c r="F40" i="1"/>
  <c r="J40" i="1"/>
  <c r="E51" i="1"/>
  <c r="F51" i="1"/>
  <c r="J51" i="1"/>
  <c r="E12" i="1"/>
  <c r="F12" i="1"/>
  <c r="J12" i="1"/>
  <c r="E46" i="1"/>
  <c r="F46" i="1"/>
  <c r="J46" i="1"/>
  <c r="E52" i="1"/>
  <c r="F52" i="1"/>
  <c r="J52" i="1"/>
  <c r="E11" i="1"/>
  <c r="F11" i="1"/>
  <c r="J11" i="1"/>
  <c r="S53" i="52"/>
  <c r="E42" i="1"/>
  <c r="F42" i="1"/>
  <c r="J42" i="1"/>
  <c r="N13" i="58"/>
  <c r="G37" i="58"/>
  <c r="I37" i="58"/>
  <c r="J37" i="58"/>
  <c r="P37" i="58"/>
  <c r="N52" i="58"/>
  <c r="E34" i="58"/>
  <c r="F34" i="58"/>
  <c r="J34" i="58"/>
  <c r="P34" i="58"/>
  <c r="N38" i="58"/>
  <c r="E26" i="59"/>
  <c r="F26" i="59"/>
  <c r="J26" i="59"/>
  <c r="P26" i="59"/>
  <c r="S26" i="59"/>
  <c r="N13" i="59"/>
  <c r="L13" i="60"/>
  <c r="N13" i="60"/>
  <c r="E24" i="59"/>
  <c r="F24" i="59"/>
  <c r="J24" i="59"/>
  <c r="P24" i="59"/>
  <c r="E9" i="54"/>
  <c r="F9" i="54"/>
  <c r="J9" i="54"/>
  <c r="P9" i="54"/>
  <c r="E10" i="54"/>
  <c r="F10" i="54"/>
  <c r="J10" i="54"/>
  <c r="P10" i="54"/>
  <c r="S10" i="54"/>
  <c r="E30" i="54"/>
  <c r="F30" i="54"/>
  <c r="J30" i="54"/>
  <c r="P30" i="54"/>
  <c r="S30" i="54"/>
  <c r="N22" i="54"/>
  <c r="E13" i="54"/>
  <c r="F13" i="54"/>
  <c r="J13" i="54"/>
  <c r="P13" i="54"/>
  <c r="S13" i="54"/>
  <c r="E55" i="54"/>
  <c r="F55" i="54"/>
  <c r="J55" i="54"/>
  <c r="P55" i="54"/>
  <c r="S55" i="54"/>
  <c r="E12" i="54"/>
  <c r="F12" i="54"/>
  <c r="J12" i="54"/>
  <c r="P12" i="54"/>
  <c r="D8" i="54"/>
  <c r="C8" i="55"/>
  <c r="D8" i="55"/>
  <c r="E32" i="54"/>
  <c r="F32" i="54"/>
  <c r="J32" i="54"/>
  <c r="P32" i="54"/>
  <c r="E47" i="54"/>
  <c r="F47" i="54"/>
  <c r="J47" i="54"/>
  <c r="P47" i="54"/>
  <c r="E39" i="54"/>
  <c r="F39" i="54"/>
  <c r="J39" i="54"/>
  <c r="P39" i="54"/>
  <c r="E31" i="54"/>
  <c r="F31" i="54"/>
  <c r="J31" i="54"/>
  <c r="P31" i="54"/>
  <c r="S31" i="54"/>
  <c r="P28" i="54"/>
  <c r="N28" i="54"/>
  <c r="N39" i="54"/>
  <c r="E43" i="52"/>
  <c r="F43" i="52"/>
  <c r="J43" i="52"/>
  <c r="P43" i="52"/>
  <c r="S43" i="52"/>
  <c r="E32" i="52"/>
  <c r="F32" i="52"/>
  <c r="J32" i="52"/>
  <c r="P32" i="52"/>
  <c r="G23" i="52"/>
  <c r="I23" i="52"/>
  <c r="J23" i="52"/>
  <c r="P23" i="52"/>
  <c r="E22" i="52"/>
  <c r="F22" i="52"/>
  <c r="J22" i="52"/>
  <c r="E8" i="52"/>
  <c r="F8" i="52"/>
  <c r="J8" i="52"/>
  <c r="P8" i="52"/>
  <c r="S8" i="52"/>
  <c r="E9" i="52"/>
  <c r="F9" i="52"/>
  <c r="J9" i="52"/>
  <c r="P9" i="52"/>
  <c r="S9" i="52"/>
  <c r="N44" i="52"/>
  <c r="N19" i="52"/>
  <c r="P19" i="52"/>
  <c r="E36" i="52"/>
  <c r="F36" i="52"/>
  <c r="J36" i="52"/>
  <c r="P36" i="52"/>
  <c r="E26" i="52"/>
  <c r="F26" i="52"/>
  <c r="J26" i="52"/>
  <c r="P26" i="52"/>
  <c r="P16" i="52"/>
  <c r="N16" i="52"/>
  <c r="E39" i="52"/>
  <c r="F39" i="52"/>
  <c r="J39" i="52"/>
  <c r="P39" i="52"/>
  <c r="E54" i="52"/>
  <c r="F54" i="52"/>
  <c r="J54" i="52"/>
  <c r="P54" i="52"/>
  <c r="N47" i="52"/>
  <c r="P47" i="52"/>
  <c r="D6" i="52"/>
  <c r="C6" i="53"/>
  <c r="D6" i="53"/>
  <c r="E49" i="52"/>
  <c r="F49" i="52"/>
  <c r="J49" i="52"/>
  <c r="P49" i="52"/>
  <c r="S49" i="52"/>
  <c r="J31" i="52"/>
  <c r="P31" i="52"/>
  <c r="S31" i="52"/>
  <c r="E42" i="58"/>
  <c r="F42" i="58"/>
  <c r="J42" i="58"/>
  <c r="P42" i="58"/>
  <c r="E51" i="58"/>
  <c r="F51" i="58"/>
  <c r="J51" i="58"/>
  <c r="P51" i="58"/>
  <c r="N24" i="58"/>
  <c r="S24" i="58"/>
  <c r="E32" i="59"/>
  <c r="F32" i="59"/>
  <c r="J32" i="59"/>
  <c r="P32" i="59"/>
  <c r="E15" i="58"/>
  <c r="F15" i="58"/>
  <c r="J15" i="58"/>
  <c r="P15" i="58"/>
  <c r="G48" i="58"/>
  <c r="I48" i="58"/>
  <c r="J48" i="58"/>
  <c r="P48" i="58"/>
  <c r="E18" i="59"/>
  <c r="F18" i="59"/>
  <c r="J18" i="59"/>
  <c r="P18" i="59"/>
  <c r="E16" i="59"/>
  <c r="F16" i="59"/>
  <c r="J16" i="59"/>
  <c r="N38" i="59"/>
  <c r="J34" i="52"/>
  <c r="P34" i="52"/>
  <c r="N24" i="59"/>
  <c r="N19" i="53"/>
  <c r="N16" i="53"/>
  <c r="E14" i="53"/>
  <c r="F14" i="53"/>
  <c r="J14" i="53"/>
  <c r="P14" i="53"/>
  <c r="E31" i="53"/>
  <c r="F31" i="53"/>
  <c r="J31" i="53"/>
  <c r="P31" i="53"/>
  <c r="N26" i="53"/>
  <c r="E25" i="53"/>
  <c r="F25" i="53"/>
  <c r="J25" i="53"/>
  <c r="P25" i="53"/>
  <c r="N45" i="53"/>
  <c r="E19" i="53"/>
  <c r="F19" i="53"/>
  <c r="J19" i="53"/>
  <c r="P19" i="53"/>
  <c r="G33" i="53"/>
  <c r="I33" i="53"/>
  <c r="J33" i="53"/>
  <c r="P33" i="53"/>
  <c r="E55" i="53"/>
  <c r="F55" i="53"/>
  <c r="J55" i="53"/>
  <c r="P55" i="53"/>
  <c r="N46" i="53"/>
  <c r="E35" i="53"/>
  <c r="F35" i="53"/>
  <c r="J35" i="53"/>
  <c r="P35" i="53"/>
  <c r="N14" i="53"/>
  <c r="N39" i="53"/>
  <c r="E45" i="53"/>
  <c r="F45" i="53"/>
  <c r="J45" i="53"/>
  <c r="P45" i="53"/>
  <c r="G17" i="53"/>
  <c r="I17" i="53"/>
  <c r="J17" i="53"/>
  <c r="P17" i="53"/>
  <c r="E32" i="53"/>
  <c r="F32" i="53"/>
  <c r="J32" i="53"/>
  <c r="P32" i="53"/>
  <c r="E28" i="53"/>
  <c r="F28" i="53"/>
  <c r="J28" i="53"/>
  <c r="P28" i="53"/>
  <c r="N18" i="53"/>
  <c r="N25" i="53"/>
  <c r="E9" i="53"/>
  <c r="F9" i="53"/>
  <c r="J9" i="53"/>
  <c r="P9" i="53"/>
  <c r="N54" i="53"/>
  <c r="P54" i="53"/>
  <c r="N31" i="53"/>
  <c r="E10" i="53"/>
  <c r="F10" i="53"/>
  <c r="J10" i="53"/>
  <c r="P10" i="53"/>
  <c r="P36" i="53"/>
  <c r="N36" i="53"/>
  <c r="N54" i="59"/>
  <c r="E46" i="59"/>
  <c r="F46" i="59"/>
  <c r="J46" i="59"/>
  <c r="P46" i="59"/>
  <c r="E47" i="58"/>
  <c r="F47" i="58"/>
  <c r="J47" i="58"/>
  <c r="P47" i="58"/>
  <c r="N39" i="58"/>
  <c r="N19" i="58"/>
  <c r="N44" i="58"/>
  <c r="E44" i="59"/>
  <c r="F44" i="59"/>
  <c r="J44" i="59"/>
  <c r="P44" i="59"/>
  <c r="N52" i="59"/>
  <c r="N43" i="59"/>
  <c r="E14" i="59"/>
  <c r="F14" i="59"/>
  <c r="J14" i="59"/>
  <c r="P14" i="59"/>
  <c r="S14" i="59"/>
  <c r="I37" i="54"/>
  <c r="S51" i="57"/>
  <c r="S53" i="54"/>
  <c r="E20" i="57"/>
  <c r="F20" i="57"/>
  <c r="J20" i="57"/>
  <c r="P20" i="57"/>
  <c r="E26" i="57"/>
  <c r="F26" i="57"/>
  <c r="J26" i="57"/>
  <c r="P26" i="57"/>
  <c r="E41" i="57"/>
  <c r="F41" i="57"/>
  <c r="J41" i="57"/>
  <c r="P41" i="57"/>
  <c r="E42" i="57"/>
  <c r="F42" i="57"/>
  <c r="J42" i="57"/>
  <c r="P42" i="57"/>
  <c r="S42" i="57"/>
  <c r="E22" i="57"/>
  <c r="F22" i="57"/>
  <c r="J22" i="57"/>
  <c r="P22" i="57"/>
  <c r="S22" i="57"/>
  <c r="E25" i="57"/>
  <c r="F25" i="57"/>
  <c r="J25" i="57"/>
  <c r="P25" i="57"/>
  <c r="S25" i="57"/>
  <c r="E39" i="59"/>
  <c r="F39" i="59"/>
  <c r="J39" i="59"/>
  <c r="P39" i="59"/>
  <c r="E49" i="58"/>
  <c r="F49" i="58"/>
  <c r="J49" i="58"/>
  <c r="P49" i="58"/>
  <c r="S49" i="58"/>
  <c r="E36" i="58"/>
  <c r="F36" i="58"/>
  <c r="J36" i="58"/>
  <c r="P36" i="58"/>
  <c r="E54" i="58"/>
  <c r="F54" i="58"/>
  <c r="J54" i="58"/>
  <c r="P54" i="58"/>
  <c r="S54" i="58"/>
  <c r="E16" i="58"/>
  <c r="F16" i="58"/>
  <c r="J16" i="58"/>
  <c r="P16" i="58"/>
  <c r="E28" i="59"/>
  <c r="F28" i="59"/>
  <c r="J28" i="59"/>
  <c r="P28" i="59"/>
  <c r="E34" i="59"/>
  <c r="F34" i="59"/>
  <c r="J34" i="59"/>
  <c r="P34" i="59"/>
  <c r="E39" i="1"/>
  <c r="F39" i="1"/>
  <c r="J39" i="1"/>
  <c r="E50" i="60"/>
  <c r="F50" i="60"/>
  <c r="J50" i="60"/>
  <c r="P50" i="60"/>
  <c r="S50" i="60"/>
  <c r="G29" i="60"/>
  <c r="I29" i="60"/>
  <c r="J29" i="60"/>
  <c r="P29" i="60"/>
  <c r="N55" i="60"/>
  <c r="N28" i="60"/>
  <c r="E35" i="60"/>
  <c r="F35" i="60"/>
  <c r="J35" i="60"/>
  <c r="P35" i="60"/>
  <c r="E22" i="60"/>
  <c r="F22" i="60"/>
  <c r="J22" i="60"/>
  <c r="P22" i="60"/>
  <c r="S22" i="60"/>
  <c r="E32" i="60"/>
  <c r="F32" i="60"/>
  <c r="J32" i="60"/>
  <c r="P32" i="60"/>
  <c r="E53" i="60"/>
  <c r="F53" i="60"/>
  <c r="J53" i="60"/>
  <c r="E44" i="60"/>
  <c r="F44" i="60"/>
  <c r="J44" i="60"/>
  <c r="P44" i="60"/>
  <c r="E40" i="60"/>
  <c r="F40" i="60"/>
  <c r="J40" i="60"/>
  <c r="P40" i="60"/>
  <c r="S40" i="60"/>
  <c r="E55" i="60"/>
  <c r="F55" i="60"/>
  <c r="J55" i="60"/>
  <c r="P55" i="60"/>
  <c r="S37" i="60"/>
  <c r="C14" i="61"/>
  <c r="D14" i="61"/>
  <c r="D14" i="60"/>
  <c r="E28" i="60"/>
  <c r="F28" i="60"/>
  <c r="J28" i="60"/>
  <c r="P28" i="60"/>
  <c r="N53" i="60"/>
  <c r="P53" i="60"/>
  <c r="E41" i="1"/>
  <c r="F41" i="1"/>
  <c r="J41" i="1"/>
  <c r="E45" i="1"/>
  <c r="F45" i="1"/>
  <c r="J45" i="1"/>
  <c r="E33" i="1"/>
  <c r="F33" i="1"/>
  <c r="J33" i="1"/>
  <c r="E34" i="1"/>
  <c r="F34" i="1"/>
  <c r="J34" i="1"/>
  <c r="E55" i="58"/>
  <c r="F55" i="58"/>
  <c r="J55" i="58"/>
  <c r="P55" i="58"/>
  <c r="E13" i="58"/>
  <c r="F13" i="58"/>
  <c r="J13" i="58"/>
  <c r="P13" i="58"/>
  <c r="G13" i="58"/>
  <c r="I13" i="58"/>
  <c r="N37" i="58"/>
  <c r="N29" i="59"/>
  <c r="N29" i="58"/>
  <c r="E38" i="58"/>
  <c r="F38" i="58"/>
  <c r="J38" i="58"/>
  <c r="P38" i="58"/>
  <c r="E21" i="59"/>
  <c r="F21" i="59"/>
  <c r="J21" i="59"/>
  <c r="P21" i="59"/>
  <c r="E29" i="59"/>
  <c r="F29" i="59"/>
  <c r="J29" i="59"/>
  <c r="P29" i="59"/>
  <c r="J36" i="59"/>
  <c r="P36" i="59"/>
  <c r="N56" i="58"/>
  <c r="S56" i="58"/>
  <c r="E40" i="54"/>
  <c r="F40" i="54"/>
  <c r="J40" i="54"/>
  <c r="P40" i="54"/>
  <c r="E45" i="54"/>
  <c r="F45" i="54"/>
  <c r="J45" i="54"/>
  <c r="P45" i="54"/>
  <c r="E29" i="54"/>
  <c r="F29" i="54"/>
  <c r="J29" i="54"/>
  <c r="P29" i="54"/>
  <c r="S29" i="54"/>
  <c r="G46" i="54"/>
  <c r="I46" i="54"/>
  <c r="J46" i="54"/>
  <c r="P46" i="54"/>
  <c r="S46" i="54"/>
  <c r="E15" i="54"/>
  <c r="F15" i="54"/>
  <c r="J15" i="54"/>
  <c r="P15" i="54"/>
  <c r="S15" i="54"/>
  <c r="E21" i="54"/>
  <c r="F21" i="54"/>
  <c r="J21" i="54"/>
  <c r="P21" i="54"/>
  <c r="S21" i="54"/>
  <c r="E35" i="54"/>
  <c r="F35" i="54"/>
  <c r="J35" i="54"/>
  <c r="P35" i="54"/>
  <c r="N35" i="54"/>
  <c r="E42" i="54"/>
  <c r="F42" i="54"/>
  <c r="J42" i="54"/>
  <c r="P42" i="54"/>
  <c r="E43" i="54"/>
  <c r="F43" i="54"/>
  <c r="J43" i="54"/>
  <c r="P43" i="54"/>
  <c r="E49" i="54"/>
  <c r="F49" i="54"/>
  <c r="J49" i="54"/>
  <c r="P49" i="54"/>
  <c r="S49" i="54"/>
  <c r="E22" i="54"/>
  <c r="F22" i="54"/>
  <c r="J22" i="54"/>
  <c r="P22" i="54"/>
  <c r="E27" i="54"/>
  <c r="F27" i="54"/>
  <c r="J27" i="54"/>
  <c r="P27" i="54"/>
  <c r="E56" i="52"/>
  <c r="F56" i="52"/>
  <c r="J56" i="52"/>
  <c r="P56" i="52"/>
  <c r="G52" i="52"/>
  <c r="I52" i="52"/>
  <c r="J52" i="52"/>
  <c r="P52" i="52"/>
  <c r="E40" i="52"/>
  <c r="F40" i="52"/>
  <c r="J40" i="52"/>
  <c r="P40" i="52"/>
  <c r="E21" i="52"/>
  <c r="F21" i="52"/>
  <c r="J21" i="52"/>
  <c r="P21" i="52"/>
  <c r="E27" i="52"/>
  <c r="F27" i="52"/>
  <c r="J27" i="52"/>
  <c r="P27" i="52"/>
  <c r="E55" i="52"/>
  <c r="F55" i="52"/>
  <c r="J55" i="52"/>
  <c r="P55" i="52"/>
  <c r="S55" i="52"/>
  <c r="G24" i="52"/>
  <c r="I24" i="52"/>
  <c r="J24" i="52"/>
  <c r="P24" i="52"/>
  <c r="E10" i="52"/>
  <c r="F10" i="52"/>
  <c r="J10" i="52"/>
  <c r="P10" i="52"/>
  <c r="N12" i="52"/>
  <c r="E37" i="52"/>
  <c r="F37" i="52"/>
  <c r="J37" i="52"/>
  <c r="P37" i="52"/>
  <c r="E30" i="52"/>
  <c r="F30" i="52"/>
  <c r="J30" i="52"/>
  <c r="P30" i="52"/>
  <c r="N34" i="52"/>
  <c r="P22" i="52"/>
  <c r="E15" i="52"/>
  <c r="F15" i="52"/>
  <c r="J15" i="52"/>
  <c r="P15" i="52"/>
  <c r="S15" i="52"/>
  <c r="E17" i="52"/>
  <c r="F17" i="52"/>
  <c r="J17" i="52"/>
  <c r="P17" i="52"/>
  <c r="E48" i="52"/>
  <c r="F48" i="52"/>
  <c r="J48" i="52"/>
  <c r="P48" i="52"/>
  <c r="N51" i="52"/>
  <c r="E11" i="52"/>
  <c r="F11" i="52"/>
  <c r="J11" i="52"/>
  <c r="P11" i="52"/>
  <c r="E44" i="52"/>
  <c r="F44" i="52"/>
  <c r="J44" i="52"/>
  <c r="P44" i="52"/>
  <c r="G51" i="52"/>
  <c r="I51" i="52"/>
  <c r="J51" i="52"/>
  <c r="P51" i="52"/>
  <c r="E26" i="58"/>
  <c r="F26" i="58"/>
  <c r="J26" i="58"/>
  <c r="P26" i="58"/>
  <c r="N21" i="58"/>
  <c r="E30" i="58"/>
  <c r="F30" i="58"/>
  <c r="J30" i="58"/>
  <c r="P30" i="58"/>
  <c r="E21" i="58"/>
  <c r="F21" i="58"/>
  <c r="J21" i="58"/>
  <c r="P21" i="58"/>
  <c r="N30" i="58"/>
  <c r="J17" i="59"/>
  <c r="P17" i="59"/>
  <c r="S17" i="59"/>
  <c r="E33" i="58"/>
  <c r="F33" i="58"/>
  <c r="J33" i="58"/>
  <c r="P33" i="58"/>
  <c r="S33" i="58"/>
  <c r="N53" i="58"/>
  <c r="E40" i="58"/>
  <c r="F40" i="58"/>
  <c r="J40" i="58"/>
  <c r="P40" i="58"/>
  <c r="S40" i="58"/>
  <c r="E28" i="58"/>
  <c r="F28" i="58"/>
  <c r="J28" i="58"/>
  <c r="P28" i="58"/>
  <c r="S28" i="58"/>
  <c r="E23" i="58"/>
  <c r="F23" i="58"/>
  <c r="J23" i="58"/>
  <c r="P23" i="58"/>
  <c r="G23" i="58"/>
  <c r="I23" i="58"/>
  <c r="E25" i="59"/>
  <c r="F25" i="59"/>
  <c r="J25" i="59"/>
  <c r="P25" i="59"/>
  <c r="P56" i="59"/>
  <c r="N56" i="59"/>
  <c r="E51" i="59"/>
  <c r="F51" i="59"/>
  <c r="J51" i="59"/>
  <c r="P51" i="59"/>
  <c r="N16" i="59"/>
  <c r="P16" i="59"/>
  <c r="E38" i="59"/>
  <c r="F38" i="59"/>
  <c r="J38" i="59"/>
  <c r="P38" i="59"/>
  <c r="I38" i="54"/>
  <c r="E12" i="53"/>
  <c r="F12" i="53"/>
  <c r="J12" i="53"/>
  <c r="P12" i="53"/>
  <c r="N17" i="53"/>
  <c r="N12" i="53"/>
  <c r="E37" i="53"/>
  <c r="F37" i="53"/>
  <c r="J37" i="53"/>
  <c r="P37" i="53"/>
  <c r="E8" i="53"/>
  <c r="F8" i="53"/>
  <c r="J8" i="53"/>
  <c r="P8" i="53"/>
  <c r="N47" i="53"/>
  <c r="E49" i="53"/>
  <c r="F49" i="53"/>
  <c r="J49" i="53"/>
  <c r="P49" i="53"/>
  <c r="E26" i="53"/>
  <c r="F26" i="53"/>
  <c r="J26" i="53"/>
  <c r="P26" i="53"/>
  <c r="E41" i="53"/>
  <c r="F41" i="53"/>
  <c r="J41" i="53"/>
  <c r="P41" i="53"/>
  <c r="N33" i="53"/>
  <c r="N15" i="53"/>
  <c r="N22" i="53"/>
  <c r="G16" i="53"/>
  <c r="I16" i="53"/>
  <c r="J16" i="53"/>
  <c r="P16" i="53"/>
  <c r="N11" i="53"/>
  <c r="E52" i="53"/>
  <c r="F52" i="53"/>
  <c r="J52" i="53"/>
  <c r="P52" i="53"/>
  <c r="N41" i="53"/>
  <c r="G29" i="53"/>
  <c r="I29" i="53"/>
  <c r="J29" i="53"/>
  <c r="P29" i="53"/>
  <c r="N51" i="53"/>
  <c r="E48" i="53"/>
  <c r="F48" i="53"/>
  <c r="J48" i="53"/>
  <c r="P48" i="53"/>
  <c r="N44" i="53"/>
  <c r="S44" i="53"/>
  <c r="N29" i="53"/>
  <c r="E53" i="53"/>
  <c r="F53" i="53"/>
  <c r="J53" i="53"/>
  <c r="P53" i="53"/>
  <c r="S53" i="53"/>
  <c r="N8" i="53"/>
  <c r="E24" i="53"/>
  <c r="F24" i="53"/>
  <c r="J24" i="53"/>
  <c r="P24" i="53"/>
  <c r="E42" i="53"/>
  <c r="F42" i="53"/>
  <c r="J42" i="53"/>
  <c r="P42" i="53"/>
  <c r="N43" i="58"/>
  <c r="P35" i="58"/>
  <c r="N35" i="58"/>
  <c r="E19" i="58"/>
  <c r="F19" i="58"/>
  <c r="J19" i="58"/>
  <c r="P19" i="58"/>
  <c r="N14" i="58"/>
  <c r="G52" i="59"/>
  <c r="I52" i="59"/>
  <c r="J52" i="59"/>
  <c r="P52" i="59"/>
  <c r="E43" i="59"/>
  <c r="F43" i="59"/>
  <c r="J43" i="59"/>
  <c r="P43" i="59"/>
  <c r="E15" i="55"/>
  <c r="F15" i="55"/>
  <c r="J15" i="55"/>
  <c r="N42" i="55"/>
  <c r="E45" i="56"/>
  <c r="F45" i="56"/>
  <c r="J45" i="56"/>
  <c r="P45" i="56"/>
  <c r="N18" i="56"/>
  <c r="N18" i="57"/>
  <c r="S18" i="57"/>
  <c r="E22" i="56"/>
  <c r="F22" i="56"/>
  <c r="J22" i="56"/>
  <c r="P22" i="56"/>
  <c r="S22" i="56"/>
  <c r="S34" i="57"/>
  <c r="N20" i="56"/>
  <c r="N20" i="57"/>
  <c r="N30" i="55"/>
  <c r="E11" i="56"/>
  <c r="F11" i="56"/>
  <c r="J11" i="56"/>
  <c r="P11" i="56"/>
  <c r="E28" i="1"/>
  <c r="F28" i="1"/>
  <c r="J28" i="1"/>
  <c r="E41" i="61"/>
  <c r="F41" i="61"/>
  <c r="J41" i="61"/>
  <c r="P41" i="61"/>
  <c r="N15" i="61"/>
  <c r="E27" i="61"/>
  <c r="F27" i="61"/>
  <c r="J27" i="61"/>
  <c r="N35" i="61"/>
  <c r="E35" i="61"/>
  <c r="F35" i="61"/>
  <c r="J35" i="61"/>
  <c r="P35" i="61"/>
  <c r="E17" i="61"/>
  <c r="F17" i="61"/>
  <c r="J17" i="61"/>
  <c r="E43" i="61"/>
  <c r="F43" i="61"/>
  <c r="J43" i="61"/>
  <c r="N19" i="61"/>
  <c r="N56" i="61"/>
  <c r="N24" i="61"/>
  <c r="E47" i="55"/>
  <c r="F47" i="55"/>
  <c r="J47" i="55"/>
  <c r="P47" i="55"/>
  <c r="E16" i="56"/>
  <c r="F16" i="56"/>
  <c r="J16" i="56"/>
  <c r="E37" i="1"/>
  <c r="F37" i="1"/>
  <c r="J37" i="1"/>
  <c r="E36" i="55"/>
  <c r="F36" i="55"/>
  <c r="J36" i="55"/>
  <c r="E53" i="55"/>
  <c r="F53" i="55"/>
  <c r="J53" i="55"/>
  <c r="P53" i="55"/>
  <c r="E29" i="55"/>
  <c r="F29" i="55"/>
  <c r="J29" i="55"/>
  <c r="P29" i="55"/>
  <c r="E40" i="55"/>
  <c r="F40" i="55"/>
  <c r="J40" i="55"/>
  <c r="N18" i="55"/>
  <c r="E25" i="1"/>
  <c r="F25" i="1"/>
  <c r="J25" i="1"/>
  <c r="E8" i="1"/>
  <c r="F8" i="1"/>
  <c r="J8" i="1"/>
  <c r="E39" i="55"/>
  <c r="F39" i="55"/>
  <c r="J39" i="55"/>
  <c r="E23" i="56"/>
  <c r="F23" i="56"/>
  <c r="J23" i="56"/>
  <c r="P23" i="56"/>
  <c r="E33" i="56"/>
  <c r="F33" i="56"/>
  <c r="J33" i="56"/>
  <c r="P33" i="56"/>
  <c r="S33" i="56"/>
  <c r="E21" i="56"/>
  <c r="F21" i="56"/>
  <c r="J21" i="56"/>
  <c r="P21" i="56"/>
  <c r="N32" i="56"/>
  <c r="N32" i="57"/>
  <c r="E42" i="56"/>
  <c r="F42" i="56"/>
  <c r="J42" i="56"/>
  <c r="P42" i="56"/>
  <c r="N41" i="57"/>
  <c r="S41" i="57"/>
  <c r="N41" i="56"/>
  <c r="G47" i="57"/>
  <c r="I47" i="57"/>
  <c r="G33" i="57"/>
  <c r="I33" i="57"/>
  <c r="G13" i="57"/>
  <c r="I13" i="57"/>
  <c r="G53" i="57"/>
  <c r="I53" i="57"/>
  <c r="S27" i="54"/>
  <c r="N35" i="55"/>
  <c r="N55" i="55"/>
  <c r="N25" i="56"/>
  <c r="E19" i="55"/>
  <c r="F19" i="55"/>
  <c r="J19" i="55"/>
  <c r="P19" i="55"/>
  <c r="E38" i="56"/>
  <c r="F38" i="56"/>
  <c r="J38" i="56"/>
  <c r="P38" i="56"/>
  <c r="N50" i="56"/>
  <c r="N50" i="57"/>
  <c r="E31" i="56"/>
  <c r="F31" i="56"/>
  <c r="J31" i="56"/>
  <c r="E30" i="56"/>
  <c r="F30" i="56"/>
  <c r="J30" i="56"/>
  <c r="P30" i="56"/>
  <c r="S30" i="56"/>
  <c r="E24" i="56"/>
  <c r="F24" i="56"/>
  <c r="J24" i="56"/>
  <c r="P24" i="56"/>
  <c r="E40" i="56"/>
  <c r="F40" i="56"/>
  <c r="J40" i="56"/>
  <c r="P40" i="56"/>
  <c r="S40" i="56"/>
  <c r="G27" i="57"/>
  <c r="I27" i="57"/>
  <c r="G54" i="57"/>
  <c r="I54" i="57"/>
  <c r="G21" i="57"/>
  <c r="I21" i="57"/>
  <c r="G17" i="57"/>
  <c r="I17" i="57"/>
  <c r="D5" i="1"/>
  <c r="C5" i="52"/>
  <c r="D5" i="52"/>
  <c r="E50" i="1"/>
  <c r="F50" i="1"/>
  <c r="J50" i="1"/>
  <c r="G15" i="57"/>
  <c r="I15" i="57"/>
  <c r="E34" i="55"/>
  <c r="F34" i="55"/>
  <c r="J34" i="55"/>
  <c r="N11" i="55"/>
  <c r="G13" i="52"/>
  <c r="I13" i="52"/>
  <c r="E49" i="56"/>
  <c r="F49" i="56"/>
  <c r="J49" i="56"/>
  <c r="P49" i="56"/>
  <c r="E56" i="56"/>
  <c r="F56" i="56"/>
  <c r="J56" i="56"/>
  <c r="E54" i="55"/>
  <c r="F54" i="55"/>
  <c r="J54" i="55"/>
  <c r="G13" i="55"/>
  <c r="I13" i="55"/>
  <c r="S15" i="57"/>
  <c r="G44" i="57"/>
  <c r="I44" i="57"/>
  <c r="G29" i="57"/>
  <c r="I29" i="57"/>
  <c r="E15" i="1"/>
  <c r="F15" i="1"/>
  <c r="J15" i="1"/>
  <c r="E37" i="61"/>
  <c r="F37" i="61"/>
  <c r="J37" i="61"/>
  <c r="P37" i="61"/>
  <c r="N38" i="61"/>
  <c r="E29" i="61"/>
  <c r="F29" i="61"/>
  <c r="J29" i="61"/>
  <c r="P29" i="61"/>
  <c r="E34" i="61"/>
  <c r="F34" i="61"/>
  <c r="J34" i="61"/>
  <c r="E19" i="61"/>
  <c r="F19" i="61"/>
  <c r="J19" i="61"/>
  <c r="P19" i="61"/>
  <c r="N53" i="61"/>
  <c r="E50" i="61"/>
  <c r="F50" i="61"/>
  <c r="J50" i="61"/>
  <c r="P50" i="61"/>
  <c r="N49" i="61"/>
  <c r="N48" i="61"/>
  <c r="N52" i="61"/>
  <c r="E51" i="61"/>
  <c r="F51" i="61"/>
  <c r="J51" i="61"/>
  <c r="E47" i="61"/>
  <c r="F47" i="61"/>
  <c r="J47" i="61"/>
  <c r="N45" i="61"/>
  <c r="N22" i="61"/>
  <c r="N44" i="61"/>
  <c r="N55" i="61"/>
  <c r="E52" i="61"/>
  <c r="F52" i="61"/>
  <c r="J52" i="61"/>
  <c r="P52" i="61"/>
  <c r="N50" i="61"/>
  <c r="E44" i="61"/>
  <c r="F44" i="61"/>
  <c r="J44" i="61"/>
  <c r="P44" i="61"/>
  <c r="E23" i="61"/>
  <c r="F23" i="61"/>
  <c r="J23" i="61"/>
  <c r="S23" i="59"/>
  <c r="E17" i="56"/>
  <c r="F17" i="56"/>
  <c r="J17" i="56"/>
  <c r="P17" i="56"/>
  <c r="S17" i="56"/>
  <c r="E26" i="56"/>
  <c r="F26" i="56"/>
  <c r="J26" i="56"/>
  <c r="P26" i="56"/>
  <c r="G22" i="59"/>
  <c r="I22" i="59"/>
  <c r="G37" i="57"/>
  <c r="I37" i="57"/>
  <c r="E51" i="55"/>
  <c r="F51" i="55"/>
  <c r="J51" i="55"/>
  <c r="E18" i="1"/>
  <c r="F18" i="1"/>
  <c r="J18" i="1"/>
  <c r="N53" i="55"/>
  <c r="E43" i="55"/>
  <c r="F43" i="55"/>
  <c r="J43" i="55"/>
  <c r="P43" i="55"/>
  <c r="N43" i="55"/>
  <c r="E32" i="55"/>
  <c r="F32" i="55"/>
  <c r="J32" i="55"/>
  <c r="G32" i="55"/>
  <c r="I32" i="55"/>
  <c r="E37" i="55"/>
  <c r="F37" i="55"/>
  <c r="J37" i="55"/>
  <c r="E46" i="55"/>
  <c r="F46" i="55"/>
  <c r="J46" i="55"/>
  <c r="P46" i="55"/>
  <c r="E21" i="55"/>
  <c r="F21" i="55"/>
  <c r="J21" i="55"/>
  <c r="P21" i="55"/>
  <c r="E26" i="55"/>
  <c r="F26" i="55"/>
  <c r="J26" i="55"/>
  <c r="P26" i="55"/>
  <c r="E6" i="1"/>
  <c r="F6" i="1"/>
  <c r="J6" i="1"/>
  <c r="E38" i="1"/>
  <c r="F38" i="1"/>
  <c r="J38" i="1"/>
  <c r="E28" i="55"/>
  <c r="F28" i="55"/>
  <c r="J28" i="55"/>
  <c r="P28" i="55"/>
  <c r="G46" i="57"/>
  <c r="I46" i="57"/>
  <c r="N55" i="56"/>
  <c r="N44" i="54"/>
  <c r="E20" i="55"/>
  <c r="F20" i="55"/>
  <c r="J20" i="55"/>
  <c r="E43" i="56"/>
  <c r="F43" i="56"/>
  <c r="J43" i="56"/>
  <c r="P43" i="56"/>
  <c r="S43" i="56"/>
  <c r="E55" i="56"/>
  <c r="F55" i="56"/>
  <c r="J55" i="56"/>
  <c r="P55" i="56"/>
  <c r="N52" i="54"/>
  <c r="E13" i="56"/>
  <c r="F13" i="56"/>
  <c r="J13" i="56"/>
  <c r="P13" i="56"/>
  <c r="E54" i="56"/>
  <c r="F54" i="56"/>
  <c r="J54" i="56"/>
  <c r="P54" i="56"/>
  <c r="S54" i="56"/>
  <c r="E37" i="56"/>
  <c r="F37" i="56"/>
  <c r="J37" i="56"/>
  <c r="P37" i="56"/>
  <c r="E32" i="56"/>
  <c r="F32" i="56"/>
  <c r="J32" i="56"/>
  <c r="P32" i="56"/>
  <c r="N37" i="56"/>
  <c r="N37" i="57"/>
  <c r="E35" i="55"/>
  <c r="F35" i="55"/>
  <c r="J35" i="55"/>
  <c r="P35" i="55"/>
  <c r="S33" i="57"/>
  <c r="N19" i="55"/>
  <c r="S38" i="52"/>
  <c r="E12" i="56"/>
  <c r="F12" i="56"/>
  <c r="J12" i="56"/>
  <c r="P12" i="56"/>
  <c r="S12" i="56"/>
  <c r="N11" i="56"/>
  <c r="N11" i="57"/>
  <c r="E55" i="1"/>
  <c r="F55" i="1"/>
  <c r="J55" i="1"/>
  <c r="E29" i="1"/>
  <c r="F29" i="1"/>
  <c r="J29" i="1"/>
  <c r="N23" i="55"/>
  <c r="E31" i="55"/>
  <c r="F31" i="55"/>
  <c r="J31" i="55"/>
  <c r="P31" i="55"/>
  <c r="E20" i="56"/>
  <c r="F20" i="56"/>
  <c r="J20" i="56"/>
  <c r="P20" i="56"/>
  <c r="E33" i="55"/>
  <c r="F33" i="55"/>
  <c r="J33" i="55"/>
  <c r="E15" i="56"/>
  <c r="F15" i="56"/>
  <c r="J15" i="56"/>
  <c r="P15" i="56"/>
  <c r="S52" i="57"/>
  <c r="E24" i="61"/>
  <c r="F24" i="61"/>
  <c r="J24" i="61"/>
  <c r="P24" i="61"/>
  <c r="E38" i="61"/>
  <c r="F38" i="61"/>
  <c r="J38" i="61"/>
  <c r="P38" i="61"/>
  <c r="E22" i="61"/>
  <c r="F22" i="61"/>
  <c r="J22" i="61"/>
  <c r="P22" i="61"/>
  <c r="N41" i="61"/>
  <c r="E26" i="61"/>
  <c r="F26" i="61"/>
  <c r="J26" i="61"/>
  <c r="P26" i="61"/>
  <c r="N31" i="61"/>
  <c r="E15" i="61"/>
  <c r="F15" i="61"/>
  <c r="J15" i="61"/>
  <c r="P15" i="61"/>
  <c r="E54" i="61"/>
  <c r="F54" i="61"/>
  <c r="J54" i="61"/>
  <c r="G48" i="61"/>
  <c r="I48" i="61"/>
  <c r="E48" i="61"/>
  <c r="F48" i="61"/>
  <c r="J48" i="61"/>
  <c r="P48" i="61"/>
  <c r="E42" i="61"/>
  <c r="F42" i="61"/>
  <c r="J42" i="61"/>
  <c r="P42" i="61"/>
  <c r="E36" i="61"/>
  <c r="F36" i="61"/>
  <c r="J36" i="61"/>
  <c r="P36" i="61"/>
  <c r="N16" i="61"/>
  <c r="N36" i="61"/>
  <c r="N28" i="61"/>
  <c r="E21" i="61"/>
  <c r="F21" i="61"/>
  <c r="J21" i="61"/>
  <c r="P21" i="61"/>
  <c r="N42" i="61"/>
  <c r="E28" i="61"/>
  <c r="F28" i="61"/>
  <c r="J28" i="61"/>
  <c r="P28" i="61"/>
  <c r="E33" i="61"/>
  <c r="F33" i="61"/>
  <c r="J33" i="61"/>
  <c r="P33" i="61"/>
  <c r="N26" i="61"/>
  <c r="N20" i="61"/>
  <c r="E36" i="56"/>
  <c r="F36" i="56"/>
  <c r="J36" i="56"/>
  <c r="P36" i="56"/>
  <c r="E51" i="56"/>
  <c r="F51" i="56"/>
  <c r="J51" i="56"/>
  <c r="P51" i="56"/>
  <c r="S51" i="56"/>
  <c r="E53" i="56"/>
  <c r="F53" i="56"/>
  <c r="J53" i="56"/>
  <c r="P53" i="56"/>
  <c r="S53" i="56"/>
  <c r="E19" i="56"/>
  <c r="F19" i="56"/>
  <c r="J19" i="56"/>
  <c r="P19" i="56"/>
  <c r="E10" i="1"/>
  <c r="F10" i="1"/>
  <c r="J10" i="1"/>
  <c r="E27" i="1"/>
  <c r="F27" i="1"/>
  <c r="J27" i="1"/>
  <c r="P13" i="55"/>
  <c r="N13" i="55"/>
  <c r="N29" i="55"/>
  <c r="E49" i="55"/>
  <c r="F49" i="55"/>
  <c r="J49" i="55"/>
  <c r="P49" i="55"/>
  <c r="E10" i="55"/>
  <c r="F10" i="55"/>
  <c r="J10" i="55"/>
  <c r="P10" i="55"/>
  <c r="E56" i="55"/>
  <c r="F56" i="55"/>
  <c r="J56" i="55"/>
  <c r="P56" i="55"/>
  <c r="N52" i="55"/>
  <c r="N21" i="55"/>
  <c r="N46" i="55"/>
  <c r="E25" i="55"/>
  <c r="F25" i="55"/>
  <c r="J25" i="55"/>
  <c r="P25" i="55"/>
  <c r="N41" i="55"/>
  <c r="N40" i="55"/>
  <c r="P40" i="55"/>
  <c r="E36" i="1"/>
  <c r="F36" i="1"/>
  <c r="J36" i="1"/>
  <c r="N50" i="55"/>
  <c r="N27" i="55"/>
  <c r="N39" i="55"/>
  <c r="P39" i="55"/>
  <c r="S55" i="57"/>
  <c r="N48" i="55"/>
  <c r="N35" i="56"/>
  <c r="N21" i="56"/>
  <c r="E22" i="55"/>
  <c r="F22" i="55"/>
  <c r="J22" i="55"/>
  <c r="S40" i="57"/>
  <c r="N42" i="56"/>
  <c r="E17" i="1"/>
  <c r="F17" i="1"/>
  <c r="J17" i="1"/>
  <c r="C10" i="57"/>
  <c r="D10" i="57"/>
  <c r="D10" i="56"/>
  <c r="N15" i="55"/>
  <c r="P15" i="55"/>
  <c r="E24" i="1"/>
  <c r="F24" i="1"/>
  <c r="J24" i="1"/>
  <c r="E42" i="55"/>
  <c r="F42" i="55"/>
  <c r="J42" i="55"/>
  <c r="P42" i="55"/>
  <c r="E12" i="55"/>
  <c r="F12" i="55"/>
  <c r="J12" i="55"/>
  <c r="P12" i="55"/>
  <c r="S12" i="55"/>
  <c r="E46" i="56"/>
  <c r="F46" i="56"/>
  <c r="J46" i="56"/>
  <c r="P46" i="56"/>
  <c r="E52" i="56"/>
  <c r="F52" i="56"/>
  <c r="J52" i="56"/>
  <c r="P52" i="56"/>
  <c r="E28" i="56"/>
  <c r="F28" i="56"/>
  <c r="J28" i="56"/>
  <c r="P28" i="56"/>
  <c r="S28" i="56"/>
  <c r="E35" i="56"/>
  <c r="F35" i="56"/>
  <c r="J35" i="56"/>
  <c r="P35" i="56"/>
  <c r="G34" i="57"/>
  <c r="I34" i="57"/>
  <c r="G48" i="57"/>
  <c r="I48" i="57"/>
  <c r="G36" i="57"/>
  <c r="I36" i="57"/>
  <c r="G14" i="57"/>
  <c r="I14" i="57"/>
  <c r="G12" i="57"/>
  <c r="I12" i="57"/>
  <c r="N22" i="55"/>
  <c r="P22" i="55"/>
  <c r="G23" i="59"/>
  <c r="I23" i="59"/>
  <c r="E25" i="56"/>
  <c r="F25" i="56"/>
  <c r="J25" i="56"/>
  <c r="P25" i="56"/>
  <c r="E52" i="54"/>
  <c r="F52" i="54"/>
  <c r="J52" i="54"/>
  <c r="P52" i="54"/>
  <c r="N47" i="55"/>
  <c r="E47" i="56"/>
  <c r="F47" i="56"/>
  <c r="J47" i="56"/>
  <c r="P47" i="56"/>
  <c r="S47" i="56"/>
  <c r="E50" i="56"/>
  <c r="F50" i="56"/>
  <c r="J50" i="56"/>
  <c r="P50" i="56"/>
  <c r="E18" i="56"/>
  <c r="F18" i="56"/>
  <c r="J18" i="56"/>
  <c r="P18" i="56"/>
  <c r="E48" i="56"/>
  <c r="F48" i="56"/>
  <c r="J48" i="56"/>
  <c r="P48" i="56"/>
  <c r="N49" i="56"/>
  <c r="N49" i="57"/>
  <c r="G56" i="57"/>
  <c r="I56" i="57"/>
  <c r="G32" i="57"/>
  <c r="I32" i="57"/>
  <c r="E7" i="1"/>
  <c r="F7" i="1"/>
  <c r="J7" i="1"/>
  <c r="E48" i="1"/>
  <c r="F48" i="1"/>
  <c r="J48" i="1"/>
  <c r="E26" i="1"/>
  <c r="F26" i="1"/>
  <c r="J26" i="1"/>
  <c r="E23" i="55"/>
  <c r="F23" i="55"/>
  <c r="J23" i="55"/>
  <c r="P23" i="55"/>
  <c r="E30" i="55"/>
  <c r="F30" i="55"/>
  <c r="J30" i="55"/>
  <c r="P30" i="55"/>
  <c r="E38" i="55"/>
  <c r="F38" i="55"/>
  <c r="J38" i="55"/>
  <c r="P38" i="55"/>
  <c r="E11" i="55"/>
  <c r="F11" i="55"/>
  <c r="J11" i="55"/>
  <c r="P11" i="55"/>
  <c r="G18" i="57"/>
  <c r="I18" i="57"/>
  <c r="P56" i="56"/>
  <c r="N56" i="57"/>
  <c r="S56" i="57"/>
  <c r="N56" i="56"/>
  <c r="P54" i="55"/>
  <c r="N54" i="55"/>
  <c r="P33" i="55"/>
  <c r="N33" i="55"/>
  <c r="E31" i="1"/>
  <c r="F31" i="1"/>
  <c r="J31" i="1"/>
  <c r="E55" i="61"/>
  <c r="F55" i="61"/>
  <c r="J55" i="61"/>
  <c r="P55" i="61"/>
  <c r="N39" i="61"/>
  <c r="N33" i="61"/>
  <c r="N37" i="61"/>
  <c r="E39" i="61"/>
  <c r="F39" i="61"/>
  <c r="J39" i="61"/>
  <c r="P39" i="61"/>
  <c r="E56" i="61"/>
  <c r="F56" i="61"/>
  <c r="J56" i="61"/>
  <c r="P56" i="61"/>
  <c r="E46" i="61"/>
  <c r="F46" i="61"/>
  <c r="J46" i="61"/>
  <c r="P46" i="61"/>
  <c r="N32" i="61"/>
  <c r="E49" i="61"/>
  <c r="F49" i="61"/>
  <c r="J49" i="61"/>
  <c r="P49" i="61"/>
  <c r="N25" i="61"/>
  <c r="E25" i="61"/>
  <c r="F25" i="61"/>
  <c r="J25" i="61"/>
  <c r="P25" i="61"/>
  <c r="N29" i="61"/>
  <c r="E40" i="61"/>
  <c r="F40" i="61"/>
  <c r="J40" i="61"/>
  <c r="P40" i="61"/>
  <c r="E16" i="61"/>
  <c r="F16" i="61"/>
  <c r="J16" i="61"/>
  <c r="P16" i="61"/>
  <c r="E32" i="61"/>
  <c r="F32" i="61"/>
  <c r="J32" i="61"/>
  <c r="P32" i="61"/>
  <c r="P17" i="61"/>
  <c r="N17" i="61"/>
  <c r="P27" i="61"/>
  <c r="N27" i="61"/>
  <c r="N46" i="61"/>
  <c r="E45" i="61"/>
  <c r="F45" i="61"/>
  <c r="J45" i="61"/>
  <c r="P45" i="61"/>
  <c r="E53" i="61"/>
  <c r="F53" i="61"/>
  <c r="J53" i="61"/>
  <c r="P53" i="61"/>
  <c r="E17" i="55"/>
  <c r="F17" i="55"/>
  <c r="J17" i="55"/>
  <c r="P17" i="55"/>
  <c r="S13" i="52"/>
  <c r="E39" i="56"/>
  <c r="F39" i="56"/>
  <c r="J39" i="56"/>
  <c r="P39" i="56"/>
  <c r="S39" i="56"/>
  <c r="E29" i="56"/>
  <c r="F29" i="56"/>
  <c r="J29" i="56"/>
  <c r="P29" i="56"/>
  <c r="E14" i="56"/>
  <c r="F14" i="56"/>
  <c r="J14" i="56"/>
  <c r="P14" i="56"/>
  <c r="N16" i="57"/>
  <c r="P16" i="56"/>
  <c r="N16" i="56"/>
  <c r="G43" i="57"/>
  <c r="I43" i="57"/>
  <c r="G17" i="58"/>
  <c r="I17" i="58"/>
  <c r="G30" i="59"/>
  <c r="I30" i="59"/>
  <c r="G40" i="57"/>
  <c r="I40" i="57"/>
  <c r="S11" i="54"/>
  <c r="E14" i="1"/>
  <c r="F14" i="1"/>
  <c r="J14" i="1"/>
  <c r="E9" i="1"/>
  <c r="F9" i="1"/>
  <c r="J9" i="1"/>
  <c r="N56" i="55"/>
  <c r="N10" i="55"/>
  <c r="P36" i="55"/>
  <c r="N36" i="55"/>
  <c r="N49" i="55"/>
  <c r="N37" i="55"/>
  <c r="P37" i="55"/>
  <c r="N32" i="55"/>
  <c r="S32" i="55"/>
  <c r="P32" i="55"/>
  <c r="N26" i="55"/>
  <c r="N51" i="55"/>
  <c r="P51" i="55"/>
  <c r="E24" i="55"/>
  <c r="F24" i="55"/>
  <c r="J24" i="55"/>
  <c r="P24" i="55"/>
  <c r="E14" i="55"/>
  <c r="F14" i="55"/>
  <c r="J14" i="55"/>
  <c r="P14" i="55"/>
  <c r="E41" i="55"/>
  <c r="F41" i="55"/>
  <c r="J41" i="55"/>
  <c r="P41" i="55"/>
  <c r="E18" i="55"/>
  <c r="F18" i="55"/>
  <c r="J18" i="55"/>
  <c r="P18" i="55"/>
  <c r="E35" i="1"/>
  <c r="F35" i="1"/>
  <c r="J35" i="1"/>
  <c r="N28" i="55"/>
  <c r="E50" i="55"/>
  <c r="F50" i="55"/>
  <c r="J50" i="55"/>
  <c r="P50" i="55"/>
  <c r="E27" i="55"/>
  <c r="F27" i="55"/>
  <c r="J27" i="55"/>
  <c r="P27" i="55"/>
  <c r="N20" i="55"/>
  <c r="P20" i="55"/>
  <c r="G16" i="57"/>
  <c r="I16" i="57"/>
  <c r="E21" i="1"/>
  <c r="F21" i="1"/>
  <c r="J21" i="1"/>
  <c r="E44" i="54"/>
  <c r="F44" i="54"/>
  <c r="J44" i="54"/>
  <c r="P44" i="54"/>
  <c r="S47" i="57"/>
  <c r="S45" i="56"/>
  <c r="E44" i="56"/>
  <c r="F44" i="56"/>
  <c r="J44" i="56"/>
  <c r="P44" i="56"/>
  <c r="E55" i="55"/>
  <c r="F55" i="55"/>
  <c r="J55" i="55"/>
  <c r="P55" i="55"/>
  <c r="S17" i="58"/>
  <c r="E49" i="1"/>
  <c r="F49" i="1"/>
  <c r="J49" i="1"/>
  <c r="N31" i="56"/>
  <c r="P31" i="56"/>
  <c r="N31" i="57"/>
  <c r="S31" i="57"/>
  <c r="E22" i="1"/>
  <c r="F22" i="1"/>
  <c r="J22" i="1"/>
  <c r="N34" i="55"/>
  <c r="P34" i="55"/>
  <c r="N38" i="55"/>
  <c r="E32" i="1"/>
  <c r="F32" i="1"/>
  <c r="J32" i="1"/>
  <c r="S15" i="56"/>
  <c r="E20" i="61"/>
  <c r="F20" i="61"/>
  <c r="J20" i="61"/>
  <c r="P20" i="61"/>
  <c r="N47" i="61"/>
  <c r="P47" i="61"/>
  <c r="E30" i="61"/>
  <c r="F30" i="61"/>
  <c r="J30" i="61"/>
  <c r="P30" i="61"/>
  <c r="S30" i="61"/>
  <c r="P43" i="61"/>
  <c r="N43" i="61"/>
  <c r="P54" i="61"/>
  <c r="N54" i="61"/>
  <c r="E31" i="61"/>
  <c r="F31" i="61"/>
  <c r="J31" i="61"/>
  <c r="P31" i="61"/>
  <c r="N51" i="61"/>
  <c r="P51" i="61"/>
  <c r="N40" i="61"/>
  <c r="N18" i="61"/>
  <c r="N21" i="61"/>
  <c r="N34" i="61"/>
  <c r="P34" i="61"/>
  <c r="N23" i="61"/>
  <c r="P23" i="61"/>
  <c r="E18" i="61"/>
  <c r="F18" i="61"/>
  <c r="J18" i="61"/>
  <c r="P18" i="61"/>
  <c r="G18" i="61"/>
  <c r="I18" i="61"/>
  <c r="N17" i="55"/>
  <c r="E34" i="56"/>
  <c r="F34" i="56"/>
  <c r="J34" i="56"/>
  <c r="P34" i="56"/>
  <c r="S34" i="56"/>
  <c r="E27" i="56"/>
  <c r="F27" i="56"/>
  <c r="J27" i="56"/>
  <c r="P27" i="56"/>
  <c r="S25" i="54"/>
  <c r="E54" i="1"/>
  <c r="F54" i="1"/>
  <c r="J54" i="1"/>
  <c r="E16" i="55"/>
  <c r="F16" i="55"/>
  <c r="J16" i="55"/>
  <c r="P16" i="55"/>
  <c r="E45" i="55"/>
  <c r="F45" i="55"/>
  <c r="J45" i="55"/>
  <c r="P45" i="55"/>
  <c r="S45" i="55"/>
  <c r="D9" i="55"/>
  <c r="C9" i="56"/>
  <c r="D9" i="56"/>
  <c r="N9" i="55"/>
  <c r="L9" i="56"/>
  <c r="N9" i="56"/>
  <c r="E52" i="55"/>
  <c r="F52" i="55"/>
  <c r="J52" i="55"/>
  <c r="P52" i="55"/>
  <c r="N25" i="55"/>
  <c r="N24" i="55"/>
  <c r="N14" i="55"/>
  <c r="E43" i="1"/>
  <c r="F43" i="1"/>
  <c r="J43" i="1"/>
  <c r="E41" i="56"/>
  <c r="F41" i="56"/>
  <c r="J41" i="56"/>
  <c r="P41" i="56"/>
  <c r="E48" i="55"/>
  <c r="F48" i="55"/>
  <c r="J48" i="55"/>
  <c r="P48" i="55"/>
  <c r="G28" i="56"/>
  <c r="I28" i="56"/>
  <c r="G21" i="58"/>
  <c r="I21" i="58"/>
  <c r="G15" i="54"/>
  <c r="I15" i="54"/>
  <c r="G29" i="54"/>
  <c r="I29" i="54"/>
  <c r="G31" i="53"/>
  <c r="I31" i="53"/>
  <c r="G52" i="1"/>
  <c r="I52" i="1"/>
  <c r="G45" i="59"/>
  <c r="I45" i="59"/>
  <c r="S43" i="53"/>
  <c r="G48" i="54"/>
  <c r="I48" i="54"/>
  <c r="G27" i="56"/>
  <c r="I27" i="56"/>
  <c r="G14" i="55"/>
  <c r="I14" i="55"/>
  <c r="G9" i="1"/>
  <c r="I9" i="1"/>
  <c r="G19" i="56"/>
  <c r="I19" i="56"/>
  <c r="G12" i="56"/>
  <c r="I12" i="56"/>
  <c r="S16" i="59"/>
  <c r="G29" i="59"/>
  <c r="I29" i="59"/>
  <c r="G17" i="60"/>
  <c r="I17" i="60"/>
  <c r="G18" i="53"/>
  <c r="I18" i="53"/>
  <c r="S27" i="53"/>
  <c r="G47" i="52"/>
  <c r="I47" i="52"/>
  <c r="G49" i="57"/>
  <c r="I49" i="57"/>
  <c r="G39" i="58"/>
  <c r="I39" i="58"/>
  <c r="G36" i="53"/>
  <c r="I36" i="53"/>
  <c r="S14" i="52"/>
  <c r="G54" i="58"/>
  <c r="I54" i="58"/>
  <c r="G45" i="53"/>
  <c r="I45" i="53"/>
  <c r="S47" i="61"/>
  <c r="G17" i="52"/>
  <c r="I17" i="52"/>
  <c r="G28" i="59"/>
  <c r="I28" i="59"/>
  <c r="G15" i="58"/>
  <c r="I15" i="58"/>
  <c r="G10" i="54"/>
  <c r="I10" i="54"/>
  <c r="G51" i="60"/>
  <c r="I51" i="60"/>
  <c r="G49" i="60"/>
  <c r="I49" i="60"/>
  <c r="G27" i="58"/>
  <c r="I27" i="58"/>
  <c r="S45" i="52"/>
  <c r="G51" i="54"/>
  <c r="I51" i="54"/>
  <c r="G48" i="60"/>
  <c r="I48" i="60"/>
  <c r="G19" i="59"/>
  <c r="I19" i="59"/>
  <c r="G22" i="58"/>
  <c r="I22" i="58"/>
  <c r="G35" i="52"/>
  <c r="I35" i="52"/>
  <c r="G21" i="61"/>
  <c r="I21" i="61"/>
  <c r="G31" i="55"/>
  <c r="I31" i="55"/>
  <c r="G52" i="61"/>
  <c r="I52" i="61"/>
  <c r="S32" i="57"/>
  <c r="G26" i="53"/>
  <c r="I26" i="53"/>
  <c r="G40" i="58"/>
  <c r="I40" i="58"/>
  <c r="S22" i="52"/>
  <c r="G37" i="52"/>
  <c r="I37" i="52"/>
  <c r="G35" i="54"/>
  <c r="I35" i="54"/>
  <c r="G34" i="1"/>
  <c r="I34" i="1"/>
  <c r="G49" i="58"/>
  <c r="I49" i="58"/>
  <c r="G14" i="59"/>
  <c r="I14" i="59"/>
  <c r="G47" i="58"/>
  <c r="I47" i="58"/>
  <c r="G55" i="53"/>
  <c r="I55" i="53"/>
  <c r="G19" i="53"/>
  <c r="I19" i="53"/>
  <c r="G50" i="54"/>
  <c r="I50" i="54"/>
  <c r="G38" i="60"/>
  <c r="I38" i="60"/>
  <c r="S49" i="53"/>
  <c r="S42" i="54"/>
  <c r="S54" i="52"/>
  <c r="S36" i="60"/>
  <c r="S15" i="60"/>
  <c r="G26" i="60"/>
  <c r="I26" i="60"/>
  <c r="G45" i="61"/>
  <c r="I45" i="61"/>
  <c r="G16" i="61"/>
  <c r="I16" i="61"/>
  <c r="S30" i="58"/>
  <c r="G32" i="59"/>
  <c r="I32" i="59"/>
  <c r="G55" i="54"/>
  <c r="I55" i="54"/>
  <c r="G30" i="54"/>
  <c r="I30" i="54"/>
  <c r="G50" i="59"/>
  <c r="I50" i="59"/>
  <c r="S34" i="53"/>
  <c r="G56" i="60"/>
  <c r="I56" i="60"/>
  <c r="G46" i="53"/>
  <c r="I46" i="53"/>
  <c r="G51" i="53"/>
  <c r="I51" i="53"/>
  <c r="G33" i="52"/>
  <c r="I33" i="52"/>
  <c r="G17" i="54"/>
  <c r="I17" i="54"/>
  <c r="G18" i="54"/>
  <c r="I18" i="54"/>
  <c r="G19" i="54"/>
  <c r="I19" i="54"/>
  <c r="G34" i="54"/>
  <c r="I34" i="54"/>
  <c r="G38" i="57"/>
  <c r="I38" i="57"/>
  <c r="G50" i="55"/>
  <c r="I50" i="55"/>
  <c r="G11" i="55"/>
  <c r="I11" i="55"/>
  <c r="G12" i="55"/>
  <c r="I12" i="55"/>
  <c r="G37" i="56"/>
  <c r="I37" i="56"/>
  <c r="G6" i="1"/>
  <c r="I6" i="1"/>
  <c r="S20" i="57"/>
  <c r="G8" i="53"/>
  <c r="I8" i="53"/>
  <c r="G25" i="59"/>
  <c r="I25" i="59"/>
  <c r="G28" i="58"/>
  <c r="I28" i="58"/>
  <c r="G15" i="52"/>
  <c r="I15" i="52"/>
  <c r="G30" i="52"/>
  <c r="I30" i="52"/>
  <c r="G42" i="54"/>
  <c r="I42" i="54"/>
  <c r="G21" i="59"/>
  <c r="I21" i="59"/>
  <c r="G41" i="1"/>
  <c r="I41" i="1"/>
  <c r="G28" i="60"/>
  <c r="I28" i="60"/>
  <c r="G44" i="60"/>
  <c r="I44" i="60"/>
  <c r="G34" i="59"/>
  <c r="I34" i="59"/>
  <c r="G16" i="58"/>
  <c r="I16" i="58"/>
  <c r="G36" i="58"/>
  <c r="I36" i="58"/>
  <c r="G22" i="57"/>
  <c r="I22" i="57"/>
  <c r="G46" i="59"/>
  <c r="I46" i="59"/>
  <c r="G35" i="53"/>
  <c r="I35" i="53"/>
  <c r="S39" i="54"/>
  <c r="G34" i="58"/>
  <c r="I34" i="58"/>
  <c r="G11" i="1"/>
  <c r="I11" i="1"/>
  <c r="G40" i="1"/>
  <c r="I40" i="1"/>
  <c r="G31" i="60"/>
  <c r="I31" i="60"/>
  <c r="G51" i="57"/>
  <c r="I51" i="57"/>
  <c r="G40" i="53"/>
  <c r="I40" i="53"/>
  <c r="G47" i="59"/>
  <c r="I47" i="59"/>
  <c r="G19" i="52"/>
  <c r="I19" i="52"/>
  <c r="G45" i="52"/>
  <c r="I45" i="52"/>
  <c r="G37" i="59"/>
  <c r="I37" i="59"/>
  <c r="G14" i="58"/>
  <c r="I14" i="58"/>
  <c r="G50" i="58"/>
  <c r="I50" i="58"/>
  <c r="G44" i="53"/>
  <c r="I44" i="53"/>
  <c r="G20" i="58"/>
  <c r="I20" i="58"/>
  <c r="G33" i="54"/>
  <c r="I33" i="54"/>
  <c r="G20" i="54"/>
  <c r="I20" i="54"/>
  <c r="G43" i="60"/>
  <c r="I43" i="60"/>
  <c r="G45" i="60"/>
  <c r="I45" i="60"/>
  <c r="G15" i="59"/>
  <c r="I15" i="59"/>
  <c r="G16" i="55"/>
  <c r="I16" i="55"/>
  <c r="S16" i="56"/>
  <c r="G18" i="56"/>
  <c r="I18" i="56"/>
  <c r="G10" i="55"/>
  <c r="I10" i="55"/>
  <c r="G38" i="61"/>
  <c r="I38" i="61"/>
  <c r="G20" i="56"/>
  <c r="I20" i="56"/>
  <c r="S29" i="53"/>
  <c r="G21" i="54"/>
  <c r="I21" i="54"/>
  <c r="G45" i="54"/>
  <c r="I45" i="54"/>
  <c r="G55" i="58"/>
  <c r="I55" i="58"/>
  <c r="G33" i="1"/>
  <c r="I33" i="1"/>
  <c r="S55" i="60"/>
  <c r="G20" i="57"/>
  <c r="I20" i="57"/>
  <c r="G9" i="53"/>
  <c r="I9" i="53"/>
  <c r="G28" i="53"/>
  <c r="I28" i="53"/>
  <c r="G14" i="53"/>
  <c r="I14" i="53"/>
  <c r="G51" i="58"/>
  <c r="I51" i="58"/>
  <c r="G12" i="1"/>
  <c r="I12" i="1"/>
  <c r="S31" i="59"/>
  <c r="G32" i="58"/>
  <c r="I32" i="58"/>
  <c r="G28" i="54"/>
  <c r="I28" i="54"/>
  <c r="G52" i="58"/>
  <c r="I52" i="58"/>
  <c r="G30" i="60"/>
  <c r="I30" i="60"/>
  <c r="G46" i="58"/>
  <c r="I46" i="58"/>
  <c r="G23" i="57"/>
  <c r="I23" i="57"/>
  <c r="G50" i="53"/>
  <c r="I50" i="53"/>
  <c r="G13" i="53"/>
  <c r="I13" i="53"/>
  <c r="G39" i="53"/>
  <c r="I39" i="53"/>
  <c r="G16" i="52"/>
  <c r="I16" i="52"/>
  <c r="G53" i="54"/>
  <c r="I53" i="54"/>
  <c r="G41" i="54"/>
  <c r="I41" i="54"/>
  <c r="G52" i="60"/>
  <c r="I52" i="60"/>
  <c r="G37" i="60"/>
  <c r="I37" i="60"/>
  <c r="S54" i="55"/>
  <c r="G25" i="55"/>
  <c r="I25" i="55"/>
  <c r="G33" i="55"/>
  <c r="I33" i="55"/>
  <c r="G38" i="1"/>
  <c r="I38" i="1"/>
  <c r="G26" i="55"/>
  <c r="I26" i="55"/>
  <c r="G17" i="56"/>
  <c r="I17" i="56"/>
  <c r="G15" i="1"/>
  <c r="I15" i="1"/>
  <c r="G34" i="55"/>
  <c r="I34" i="55"/>
  <c r="G45" i="56"/>
  <c r="I45" i="56"/>
  <c r="G43" i="59"/>
  <c r="I43" i="59"/>
  <c r="G37" i="53"/>
  <c r="I37" i="53"/>
  <c r="G12" i="53"/>
  <c r="I12" i="53"/>
  <c r="S43" i="54"/>
  <c r="E14" i="60"/>
  <c r="F14" i="60"/>
  <c r="J14" i="60"/>
  <c r="P14" i="60"/>
  <c r="S14" i="60"/>
  <c r="S25" i="53"/>
  <c r="G25" i="58"/>
  <c r="I25" i="58"/>
  <c r="G45" i="58"/>
  <c r="I45" i="58"/>
  <c r="G35" i="59"/>
  <c r="I35" i="59"/>
  <c r="G23" i="53"/>
  <c r="I23" i="53"/>
  <c r="G21" i="53"/>
  <c r="I21" i="53"/>
  <c r="G47" i="53"/>
  <c r="I47" i="53"/>
  <c r="S24" i="53"/>
  <c r="G56" i="59"/>
  <c r="I56" i="59"/>
  <c r="G12" i="52"/>
  <c r="I12" i="52"/>
  <c r="G42" i="52"/>
  <c r="I42" i="52"/>
  <c r="G11" i="54"/>
  <c r="I11" i="54"/>
  <c r="E13" i="60"/>
  <c r="F13" i="60"/>
  <c r="J13" i="60"/>
  <c r="G33" i="59"/>
  <c r="I33" i="59"/>
  <c r="G29" i="58"/>
  <c r="I29" i="58"/>
  <c r="G13" i="1"/>
  <c r="I13" i="1"/>
  <c r="G24" i="60"/>
  <c r="I24" i="60"/>
  <c r="G39" i="60"/>
  <c r="I39" i="60"/>
  <c r="G16" i="60"/>
  <c r="I16" i="60"/>
  <c r="G41" i="60"/>
  <c r="I41" i="60"/>
  <c r="G53" i="59"/>
  <c r="I53" i="59"/>
  <c r="G30" i="57"/>
  <c r="I30" i="57"/>
  <c r="G24" i="57"/>
  <c r="I24" i="57"/>
  <c r="S23" i="61"/>
  <c r="S21" i="61"/>
  <c r="G21" i="1"/>
  <c r="I21" i="1"/>
  <c r="G30" i="55"/>
  <c r="I30" i="55"/>
  <c r="G24" i="1"/>
  <c r="I24" i="1"/>
  <c r="G22" i="55"/>
  <c r="I22" i="55"/>
  <c r="G42" i="61"/>
  <c r="I42" i="61"/>
  <c r="G54" i="61"/>
  <c r="I54" i="61"/>
  <c r="G29" i="1"/>
  <c r="I29" i="1"/>
  <c r="G43" i="55"/>
  <c r="I43" i="55"/>
  <c r="G18" i="1"/>
  <c r="I18" i="1"/>
  <c r="G34" i="61"/>
  <c r="I34" i="61"/>
  <c r="G54" i="55"/>
  <c r="I54" i="55"/>
  <c r="G24" i="56"/>
  <c r="I24" i="56"/>
  <c r="G31" i="56"/>
  <c r="I31" i="56"/>
  <c r="G29" i="55"/>
  <c r="I29" i="55"/>
  <c r="G15" i="55"/>
  <c r="I15" i="55"/>
  <c r="G42" i="53"/>
  <c r="I42" i="53"/>
  <c r="G52" i="53"/>
  <c r="I52" i="53"/>
  <c r="G41" i="53"/>
  <c r="I41" i="53"/>
  <c r="G49" i="53"/>
  <c r="I49" i="53"/>
  <c r="G38" i="59"/>
  <c r="I38" i="59"/>
  <c r="G51" i="59"/>
  <c r="I51" i="59"/>
  <c r="G30" i="58"/>
  <c r="I30" i="58"/>
  <c r="G26" i="58"/>
  <c r="I26" i="58"/>
  <c r="G44" i="52"/>
  <c r="I44" i="52"/>
  <c r="G10" i="52"/>
  <c r="I10" i="52"/>
  <c r="G55" i="52"/>
  <c r="I55" i="52"/>
  <c r="G21" i="52"/>
  <c r="I21" i="52"/>
  <c r="G27" i="54"/>
  <c r="I27" i="54"/>
  <c r="G49" i="54"/>
  <c r="I49" i="54"/>
  <c r="G45" i="1"/>
  <c r="I45" i="1"/>
  <c r="E14" i="61"/>
  <c r="F14" i="61"/>
  <c r="J14" i="61"/>
  <c r="G40" i="60"/>
  <c r="I40" i="60"/>
  <c r="G53" i="60"/>
  <c r="I53" i="60"/>
  <c r="G22" i="60"/>
  <c r="I22" i="60"/>
  <c r="G50" i="60"/>
  <c r="I50" i="60"/>
  <c r="G25" i="57"/>
  <c r="I25" i="57"/>
  <c r="G42" i="57"/>
  <c r="I42" i="57"/>
  <c r="G26" i="57"/>
  <c r="I26" i="57"/>
  <c r="G44" i="59"/>
  <c r="I44" i="59"/>
  <c r="G10" i="53"/>
  <c r="I10" i="53"/>
  <c r="G32" i="53"/>
  <c r="I32" i="53"/>
  <c r="G18" i="59"/>
  <c r="I18" i="59"/>
  <c r="G42" i="58"/>
  <c r="I42" i="58"/>
  <c r="E6" i="53"/>
  <c r="F6" i="53"/>
  <c r="J6" i="53"/>
  <c r="G54" i="52"/>
  <c r="I54" i="52"/>
  <c r="S16" i="52"/>
  <c r="G36" i="52"/>
  <c r="I36" i="52"/>
  <c r="G8" i="52"/>
  <c r="I8" i="52"/>
  <c r="G43" i="52"/>
  <c r="I43" i="52"/>
  <c r="G31" i="54"/>
  <c r="I31" i="54"/>
  <c r="G47" i="54"/>
  <c r="I47" i="54"/>
  <c r="E8" i="55"/>
  <c r="F8" i="55"/>
  <c r="J8" i="55"/>
  <c r="G24" i="59"/>
  <c r="I24" i="59"/>
  <c r="G42" i="1"/>
  <c r="I42" i="1"/>
  <c r="G46" i="1"/>
  <c r="I46" i="1"/>
  <c r="G51" i="1"/>
  <c r="I51" i="1"/>
  <c r="G33" i="60"/>
  <c r="I33" i="60"/>
  <c r="G23" i="60"/>
  <c r="I23" i="60"/>
  <c r="G20" i="60"/>
  <c r="I20" i="60"/>
  <c r="G15" i="60"/>
  <c r="I15" i="60"/>
  <c r="S48" i="60"/>
  <c r="G44" i="58"/>
  <c r="I44" i="58"/>
  <c r="G43" i="58"/>
  <c r="I43" i="58"/>
  <c r="G56" i="53"/>
  <c r="I56" i="53"/>
  <c r="S22" i="53"/>
  <c r="G38" i="53"/>
  <c r="I38" i="53"/>
  <c r="G41" i="58"/>
  <c r="I41" i="58"/>
  <c r="G24" i="58"/>
  <c r="I24" i="58"/>
  <c r="G7" i="52"/>
  <c r="I7" i="52"/>
  <c r="G53" i="52"/>
  <c r="I53" i="52"/>
  <c r="G24" i="54"/>
  <c r="I24" i="54"/>
  <c r="G16" i="54"/>
  <c r="I16" i="54"/>
  <c r="G36" i="54"/>
  <c r="I36" i="54"/>
  <c r="G23" i="54"/>
  <c r="I23" i="54"/>
  <c r="G54" i="54"/>
  <c r="I54" i="54"/>
  <c r="G26" i="54"/>
  <c r="I26" i="54"/>
  <c r="G44" i="1"/>
  <c r="I44" i="1"/>
  <c r="G30" i="1"/>
  <c r="I30" i="1"/>
  <c r="G53" i="1"/>
  <c r="I53" i="1"/>
  <c r="G42" i="60"/>
  <c r="I42" i="60"/>
  <c r="G20" i="59"/>
  <c r="I20" i="59"/>
  <c r="G49" i="59"/>
  <c r="I49" i="59"/>
  <c r="E12" i="58"/>
  <c r="F12" i="58"/>
  <c r="J12" i="58"/>
  <c r="P12" i="58"/>
  <c r="G12" i="58"/>
  <c r="G14" i="52"/>
  <c r="I14" i="52"/>
  <c r="G38" i="52"/>
  <c r="I38" i="52"/>
  <c r="E13" i="59"/>
  <c r="F13" i="59"/>
  <c r="J13" i="59"/>
  <c r="P13" i="59"/>
  <c r="S36" i="58"/>
  <c r="G55" i="59"/>
  <c r="I55" i="59"/>
  <c r="E11" i="57"/>
  <c r="F11" i="57"/>
  <c r="J11" i="57"/>
  <c r="P11" i="57"/>
  <c r="S11" i="57"/>
  <c r="S16" i="53"/>
  <c r="S38" i="59"/>
  <c r="E6" i="52"/>
  <c r="F6" i="52"/>
  <c r="J6" i="52"/>
  <c r="P6" i="52"/>
  <c r="E8" i="54"/>
  <c r="F8" i="54"/>
  <c r="J8" i="54"/>
  <c r="P8" i="54"/>
  <c r="S8" i="54"/>
  <c r="S51" i="59"/>
  <c r="S42" i="60"/>
  <c r="G12" i="59"/>
  <c r="I12" i="59"/>
  <c r="J12" i="59"/>
  <c r="S39" i="58"/>
  <c r="G7" i="53"/>
  <c r="J7" i="53"/>
  <c r="P7" i="53"/>
  <c r="S7" i="53"/>
  <c r="S30" i="53"/>
  <c r="S26" i="58"/>
  <c r="S40" i="59"/>
  <c r="G19" i="1"/>
  <c r="I19" i="1"/>
  <c r="G20" i="1"/>
  <c r="I20" i="1"/>
  <c r="G36" i="60"/>
  <c r="I36" i="60"/>
  <c r="E11" i="58"/>
  <c r="F11" i="58"/>
  <c r="J11" i="58"/>
  <c r="G43" i="1"/>
  <c r="I43" i="1"/>
  <c r="G30" i="61"/>
  <c r="I30" i="61"/>
  <c r="G20" i="61"/>
  <c r="I20" i="61"/>
  <c r="G49" i="1"/>
  <c r="I49" i="1"/>
  <c r="S36" i="55"/>
  <c r="G47" i="56"/>
  <c r="I47" i="56"/>
  <c r="G52" i="56"/>
  <c r="I52" i="56"/>
  <c r="G17" i="1"/>
  <c r="I17" i="1"/>
  <c r="G27" i="1"/>
  <c r="I27" i="1"/>
  <c r="G51" i="56"/>
  <c r="I51" i="56"/>
  <c r="G55" i="1"/>
  <c r="I55" i="1"/>
  <c r="G13" i="56"/>
  <c r="I13" i="56"/>
  <c r="G46" i="55"/>
  <c r="I46" i="55"/>
  <c r="G23" i="61"/>
  <c r="I23" i="61"/>
  <c r="G56" i="56"/>
  <c r="I56" i="56"/>
  <c r="G40" i="56"/>
  <c r="I40" i="56"/>
  <c r="G30" i="56"/>
  <c r="I30" i="56"/>
  <c r="G19" i="58"/>
  <c r="I19" i="58"/>
  <c r="G24" i="53"/>
  <c r="I24" i="53"/>
  <c r="G53" i="53"/>
  <c r="I53" i="53"/>
  <c r="G48" i="53"/>
  <c r="I48" i="53"/>
  <c r="S12" i="53"/>
  <c r="G33" i="58"/>
  <c r="I33" i="58"/>
  <c r="G11" i="52"/>
  <c r="I11" i="52"/>
  <c r="G48" i="52"/>
  <c r="I48" i="52"/>
  <c r="G27" i="52"/>
  <c r="I27" i="52"/>
  <c r="G40" i="52"/>
  <c r="I40" i="52"/>
  <c r="G56" i="52"/>
  <c r="I56" i="52"/>
  <c r="G22" i="54"/>
  <c r="I22" i="54"/>
  <c r="G43" i="54"/>
  <c r="I43" i="54"/>
  <c r="G40" i="54"/>
  <c r="I40" i="54"/>
  <c r="G38" i="58"/>
  <c r="I38" i="58"/>
  <c r="S28" i="60"/>
  <c r="G55" i="60"/>
  <c r="I55" i="60"/>
  <c r="G32" i="60"/>
  <c r="I32" i="60"/>
  <c r="G35" i="60"/>
  <c r="I35" i="60"/>
  <c r="G39" i="1"/>
  <c r="I39" i="1"/>
  <c r="G39" i="59"/>
  <c r="I39" i="59"/>
  <c r="G41" i="57"/>
  <c r="I41" i="57"/>
  <c r="G25" i="53"/>
  <c r="I25" i="53"/>
  <c r="G16" i="59"/>
  <c r="I16" i="59"/>
  <c r="G49" i="52"/>
  <c r="I49" i="52"/>
  <c r="S47" i="52"/>
  <c r="G39" i="52"/>
  <c r="I39" i="52"/>
  <c r="G26" i="52"/>
  <c r="I26" i="52"/>
  <c r="G9" i="52"/>
  <c r="I9" i="52"/>
  <c r="G22" i="52"/>
  <c r="I22" i="52"/>
  <c r="G32" i="52"/>
  <c r="I32" i="52"/>
  <c r="G39" i="54"/>
  <c r="I39" i="54"/>
  <c r="G32" i="54"/>
  <c r="I32" i="54"/>
  <c r="G12" i="54"/>
  <c r="I12" i="54"/>
  <c r="G13" i="54"/>
  <c r="I13" i="54"/>
  <c r="G9" i="54"/>
  <c r="I9" i="54"/>
  <c r="G26" i="59"/>
  <c r="I26" i="59"/>
  <c r="G19" i="60"/>
  <c r="I19" i="60"/>
  <c r="G34" i="60"/>
  <c r="I34" i="60"/>
  <c r="G21" i="60"/>
  <c r="I21" i="60"/>
  <c r="G54" i="60"/>
  <c r="I54" i="60"/>
  <c r="G46" i="60"/>
  <c r="I46" i="60"/>
  <c r="G27" i="59"/>
  <c r="I27" i="59"/>
  <c r="G48" i="59"/>
  <c r="I48" i="59"/>
  <c r="G35" i="58"/>
  <c r="I35" i="58"/>
  <c r="G41" i="59"/>
  <c r="I41" i="59"/>
  <c r="G54" i="53"/>
  <c r="I54" i="53"/>
  <c r="S55" i="53"/>
  <c r="G34" i="53"/>
  <c r="I34" i="53"/>
  <c r="G53" i="58"/>
  <c r="I53" i="58"/>
  <c r="G31" i="58"/>
  <c r="I31" i="58"/>
  <c r="G50" i="52"/>
  <c r="I50" i="52"/>
  <c r="G25" i="54"/>
  <c r="I25" i="54"/>
  <c r="G56" i="54"/>
  <c r="I56" i="54"/>
  <c r="G14" i="54"/>
  <c r="I14" i="54"/>
  <c r="G40" i="59"/>
  <c r="I40" i="59"/>
  <c r="G16" i="1"/>
  <c r="I16" i="1"/>
  <c r="G47" i="1"/>
  <c r="I47" i="1"/>
  <c r="G56" i="1"/>
  <c r="I56" i="1"/>
  <c r="G23" i="1"/>
  <c r="I23" i="1"/>
  <c r="G27" i="60"/>
  <c r="I27" i="60"/>
  <c r="E7" i="54"/>
  <c r="F7" i="54"/>
  <c r="J7" i="54"/>
  <c r="S51" i="58"/>
  <c r="G56" i="58"/>
  <c r="I56" i="58"/>
  <c r="G19" i="55"/>
  <c r="I19" i="55"/>
  <c r="G33" i="56"/>
  <c r="I33" i="56"/>
  <c r="G39" i="55"/>
  <c r="I39" i="55"/>
  <c r="G25" i="1"/>
  <c r="I25" i="1"/>
  <c r="G40" i="55"/>
  <c r="I40" i="55"/>
  <c r="G36" i="55"/>
  <c r="I36" i="55"/>
  <c r="G16" i="56"/>
  <c r="I16" i="56"/>
  <c r="G43" i="61"/>
  <c r="I43" i="61"/>
  <c r="G35" i="61"/>
  <c r="I35" i="61"/>
  <c r="G27" i="61"/>
  <c r="I27" i="61"/>
  <c r="G41" i="61"/>
  <c r="I41" i="61"/>
  <c r="G28" i="1"/>
  <c r="I28" i="1"/>
  <c r="S30" i="55"/>
  <c r="E9" i="56"/>
  <c r="F9" i="56"/>
  <c r="J9" i="56"/>
  <c r="S34" i="61"/>
  <c r="S33" i="61"/>
  <c r="E10" i="56"/>
  <c r="F10" i="56"/>
  <c r="J10" i="56"/>
  <c r="P10" i="56"/>
  <c r="S10" i="56"/>
  <c r="S50" i="55"/>
  <c r="S37" i="56"/>
  <c r="G48" i="55"/>
  <c r="I48" i="55"/>
  <c r="G45" i="55"/>
  <c r="I45" i="55"/>
  <c r="G54" i="1"/>
  <c r="I54" i="1"/>
  <c r="G34" i="56"/>
  <c r="I34" i="56"/>
  <c r="S40" i="61"/>
  <c r="G31" i="61"/>
  <c r="I31" i="61"/>
  <c r="G22" i="1"/>
  <c r="I22" i="1"/>
  <c r="G44" i="54"/>
  <c r="I44" i="54"/>
  <c r="G18" i="55"/>
  <c r="I18" i="55"/>
  <c r="S37" i="55"/>
  <c r="G29" i="56"/>
  <c r="I29" i="56"/>
  <c r="G53" i="61"/>
  <c r="I53" i="61"/>
  <c r="S46" i="61"/>
  <c r="S29" i="61"/>
  <c r="G56" i="61"/>
  <c r="I56" i="61"/>
  <c r="S37" i="61"/>
  <c r="G35" i="56"/>
  <c r="I35" i="56"/>
  <c r="E10" i="57"/>
  <c r="F10" i="57"/>
  <c r="J10" i="57"/>
  <c r="S40" i="55"/>
  <c r="S52" i="55"/>
  <c r="G33" i="61"/>
  <c r="I33" i="61"/>
  <c r="S42" i="61"/>
  <c r="S41" i="61"/>
  <c r="S19" i="55"/>
  <c r="S22" i="61"/>
  <c r="E5" i="52"/>
  <c r="F5" i="52"/>
  <c r="J5" i="52"/>
  <c r="S50" i="56"/>
  <c r="S25" i="56"/>
  <c r="S32" i="56"/>
  <c r="S25" i="55"/>
  <c r="E9" i="55"/>
  <c r="F9" i="55"/>
  <c r="J9" i="55"/>
  <c r="P9" i="55"/>
  <c r="S9" i="55"/>
  <c r="S49" i="56"/>
  <c r="G41" i="56"/>
  <c r="I41" i="56"/>
  <c r="S24" i="55"/>
  <c r="G52" i="55"/>
  <c r="I52" i="55"/>
  <c r="S17" i="55"/>
  <c r="G32" i="1"/>
  <c r="I32" i="1"/>
  <c r="G55" i="55"/>
  <c r="I55" i="55"/>
  <c r="G44" i="56"/>
  <c r="I44" i="56"/>
  <c r="G27" i="55"/>
  <c r="I27" i="55"/>
  <c r="G35" i="1"/>
  <c r="I35" i="1"/>
  <c r="G41" i="55"/>
  <c r="I41" i="55"/>
  <c r="G24" i="55"/>
  <c r="I24" i="55"/>
  <c r="G31" i="1"/>
  <c r="I31" i="1"/>
  <c r="G38" i="55"/>
  <c r="I38" i="55"/>
  <c r="G23" i="55"/>
  <c r="I23" i="55"/>
  <c r="G48" i="1"/>
  <c r="I48" i="1"/>
  <c r="G48" i="56"/>
  <c r="I48" i="56"/>
  <c r="G50" i="56"/>
  <c r="I50" i="56"/>
  <c r="S47" i="55"/>
  <c r="G25" i="56"/>
  <c r="I25" i="56"/>
  <c r="G46" i="56"/>
  <c r="I46" i="56"/>
  <c r="G42" i="55"/>
  <c r="I42" i="55"/>
  <c r="G36" i="1"/>
  <c r="I36" i="1"/>
  <c r="S21" i="55"/>
  <c r="G56" i="55"/>
  <c r="I56" i="55"/>
  <c r="G49" i="55"/>
  <c r="I49" i="55"/>
  <c r="S13" i="55"/>
  <c r="G53" i="56"/>
  <c r="I53" i="56"/>
  <c r="G36" i="56"/>
  <c r="I36" i="56"/>
  <c r="G28" i="61"/>
  <c r="I28" i="61"/>
  <c r="G36" i="61"/>
  <c r="I36" i="61"/>
  <c r="G15" i="61"/>
  <c r="I15" i="61"/>
  <c r="G26" i="61"/>
  <c r="I26" i="61"/>
  <c r="G22" i="61"/>
  <c r="I22" i="61"/>
  <c r="G24" i="61"/>
  <c r="I24" i="61"/>
  <c r="G15" i="56"/>
  <c r="I15" i="56"/>
  <c r="G35" i="55"/>
  <c r="I35" i="55"/>
  <c r="G32" i="56"/>
  <c r="I32" i="56"/>
  <c r="G54" i="56"/>
  <c r="I54" i="56"/>
  <c r="G55" i="56"/>
  <c r="I55" i="56"/>
  <c r="G21" i="55"/>
  <c r="I21" i="55"/>
  <c r="G37" i="55"/>
  <c r="I37" i="55"/>
  <c r="S43" i="55"/>
  <c r="G51" i="55"/>
  <c r="I51" i="55"/>
  <c r="S55" i="61"/>
  <c r="G47" i="61"/>
  <c r="I47" i="61"/>
  <c r="S38" i="61"/>
  <c r="G50" i="1"/>
  <c r="I50" i="1"/>
  <c r="E5" i="1"/>
  <c r="F5" i="1"/>
  <c r="J5" i="1"/>
  <c r="G38" i="56"/>
  <c r="I38" i="56"/>
  <c r="S55" i="55"/>
  <c r="G42" i="56"/>
  <c r="I42" i="56"/>
  <c r="G21" i="56"/>
  <c r="I21" i="56"/>
  <c r="G23" i="56"/>
  <c r="I23" i="56"/>
  <c r="G8" i="1"/>
  <c r="I8" i="1"/>
  <c r="G53" i="55"/>
  <c r="I53" i="55"/>
  <c r="G37" i="1"/>
  <c r="I37" i="1"/>
  <c r="G47" i="55"/>
  <c r="I47" i="55"/>
  <c r="G17" i="61"/>
  <c r="I17" i="61"/>
  <c r="G11" i="56"/>
  <c r="I11" i="56"/>
  <c r="G22" i="56"/>
  <c r="I22" i="56"/>
  <c r="S18" i="56"/>
  <c r="G14" i="1"/>
  <c r="I14" i="1"/>
  <c r="G14" i="56"/>
  <c r="I14" i="56"/>
  <c r="G39" i="56"/>
  <c r="I39" i="56"/>
  <c r="G17" i="55"/>
  <c r="I17" i="55"/>
  <c r="G32" i="61"/>
  <c r="I32" i="61"/>
  <c r="G40" i="61"/>
  <c r="I40" i="61"/>
  <c r="G25" i="61"/>
  <c r="I25" i="61"/>
  <c r="G49" i="61"/>
  <c r="I49" i="61"/>
  <c r="G46" i="61"/>
  <c r="I46" i="61"/>
  <c r="G39" i="61"/>
  <c r="I39" i="61"/>
  <c r="G55" i="61"/>
  <c r="I55" i="61"/>
  <c r="S33" i="55"/>
  <c r="G26" i="1"/>
  <c r="I26" i="1"/>
  <c r="G7" i="1"/>
  <c r="I7" i="1"/>
  <c r="G52" i="54"/>
  <c r="I52" i="54"/>
  <c r="G10" i="1"/>
  <c r="I10" i="1"/>
  <c r="S26" i="61"/>
  <c r="S36" i="61"/>
  <c r="G43" i="56"/>
  <c r="I43" i="56"/>
  <c r="G20" i="55"/>
  <c r="I20" i="55"/>
  <c r="S44" i="54"/>
  <c r="G28" i="55"/>
  <c r="I28" i="55"/>
  <c r="G26" i="56"/>
  <c r="I26" i="56"/>
  <c r="G44" i="61"/>
  <c r="I44" i="61"/>
  <c r="G51" i="61"/>
  <c r="I51" i="61"/>
  <c r="G50" i="61"/>
  <c r="I50" i="61"/>
  <c r="G19" i="61"/>
  <c r="I19" i="61"/>
  <c r="G29" i="61"/>
  <c r="I29" i="61"/>
  <c r="G37" i="61"/>
  <c r="I37" i="61"/>
  <c r="G49" i="56"/>
  <c r="I49" i="56"/>
  <c r="S18" i="55"/>
  <c r="G5" i="1"/>
  <c r="G14" i="60"/>
  <c r="G8" i="54"/>
  <c r="Q8" i="55"/>
  <c r="S8" i="55"/>
  <c r="G6" i="53"/>
  <c r="I6" i="53"/>
  <c r="G13" i="59"/>
  <c r="G5" i="52"/>
  <c r="I5" i="52"/>
  <c r="G11" i="58"/>
  <c r="I11" i="58"/>
  <c r="Q7" i="54"/>
  <c r="S7" i="54"/>
  <c r="I7" i="53"/>
  <c r="G6" i="52"/>
  <c r="G11" i="57"/>
  <c r="G9" i="55"/>
  <c r="Q9" i="56"/>
  <c r="S9" i="56"/>
  <c r="G7" i="54"/>
  <c r="I7" i="54"/>
  <c r="G8" i="55"/>
  <c r="I8" i="55"/>
  <c r="G14" i="61"/>
  <c r="I14" i="61"/>
  <c r="G13" i="60"/>
  <c r="I13" i="60"/>
  <c r="Q13" i="60"/>
  <c r="S13" i="60"/>
  <c r="I13" i="59"/>
  <c r="I14" i="60"/>
  <c r="Q14" i="61"/>
  <c r="S14" i="61"/>
  <c r="I12" i="58"/>
  <c r="Q12" i="59"/>
  <c r="S12" i="59"/>
  <c r="G10" i="57"/>
  <c r="I10" i="57"/>
  <c r="G10" i="56"/>
  <c r="Q5" i="52"/>
  <c r="S5" i="52"/>
  <c r="I5" i="1"/>
  <c r="G9" i="56"/>
  <c r="I9" i="56"/>
  <c r="I9" i="55"/>
  <c r="I8" i="54"/>
  <c r="I6" i="52"/>
  <c r="Q6" i="53"/>
  <c r="S6" i="53"/>
  <c r="Q11" i="58"/>
  <c r="S11" i="58"/>
  <c r="I11" i="57"/>
  <c r="Q10" i="57"/>
  <c r="S10" i="57"/>
  <c r="I10" i="56"/>
  <c r="O35" i="61" l="1"/>
  <c r="S35" i="61" s="1"/>
  <c r="O35" i="60"/>
  <c r="S35" i="60" s="1"/>
  <c r="O10" i="53"/>
  <c r="S10" i="53" s="1"/>
  <c r="O10" i="52"/>
  <c r="S10" i="52" s="1"/>
  <c r="O57" i="53"/>
  <c r="S57" i="53" s="1"/>
  <c r="O57" i="52"/>
  <c r="S57" i="52" s="1"/>
  <c r="O51" i="53"/>
  <c r="S51" i="53" s="1"/>
  <c r="O52" i="60"/>
  <c r="S52" i="60" s="1"/>
  <c r="O52" i="61"/>
  <c r="S52" i="61" s="1"/>
  <c r="O32" i="61"/>
  <c r="S32" i="61" s="1"/>
  <c r="O32" i="60"/>
  <c r="S32" i="60" s="1"/>
  <c r="O50" i="53"/>
  <c r="S50" i="53" s="1"/>
  <c r="O50" i="52"/>
  <c r="S50" i="52" s="1"/>
  <c r="O57" i="60"/>
  <c r="S57" i="60" s="1"/>
  <c r="O57" i="59"/>
  <c r="S57" i="59" s="1"/>
  <c r="O19" i="58"/>
  <c r="S19" i="58" s="1"/>
  <c r="O19" i="59"/>
  <c r="S19" i="59" s="1"/>
  <c r="O52" i="52"/>
  <c r="S52" i="52" s="1"/>
  <c r="O48" i="59"/>
  <c r="S48" i="59" s="1"/>
  <c r="O48" i="58"/>
  <c r="S48" i="58" s="1"/>
  <c r="O56" i="55"/>
  <c r="S56" i="55" s="1"/>
  <c r="O56" i="56"/>
  <c r="S56" i="56" s="1"/>
  <c r="O35" i="56"/>
  <c r="S35" i="56" s="1"/>
  <c r="O35" i="55"/>
  <c r="S35" i="55" s="1"/>
  <c r="O60" i="56"/>
  <c r="S60" i="56" s="1"/>
  <c r="O60" i="55"/>
  <c r="S60" i="55" s="1"/>
  <c r="O51" i="55"/>
  <c r="S51" i="55" s="1"/>
  <c r="O51" i="54"/>
  <c r="S51" i="54" s="1"/>
  <c r="O20" i="54"/>
  <c r="S20" i="54" s="1"/>
  <c r="O20" i="55"/>
  <c r="S20" i="55" s="1"/>
  <c r="O22" i="54"/>
  <c r="S22" i="54" s="1"/>
  <c r="O22" i="55"/>
  <c r="S22" i="55" s="1"/>
  <c r="O48" i="55"/>
  <c r="S48" i="55" s="1"/>
  <c r="O23" i="54"/>
  <c r="S23" i="54" s="1"/>
  <c r="O23" i="55"/>
  <c r="S23" i="55" s="1"/>
  <c r="O66" i="54"/>
  <c r="S66" i="54" s="1"/>
  <c r="O66" i="55"/>
  <c r="S66" i="55" s="1"/>
  <c r="O69" i="54"/>
  <c r="S69" i="54" s="1"/>
  <c r="O69" i="55"/>
  <c r="S69" i="55" s="1"/>
  <c r="O53" i="61"/>
  <c r="S53" i="61" s="1"/>
  <c r="O46" i="53"/>
  <c r="S46" i="53" s="1"/>
  <c r="O46" i="52"/>
  <c r="S46" i="52" s="1"/>
  <c r="O44" i="59"/>
  <c r="S44" i="59" s="1"/>
  <c r="O35" i="53"/>
  <c r="S35" i="53" s="1"/>
  <c r="O35" i="52"/>
  <c r="S35" i="52" s="1"/>
  <c r="O29" i="59"/>
  <c r="S29" i="59" s="1"/>
  <c r="O29" i="60"/>
  <c r="S29" i="60" s="1"/>
  <c r="O45" i="59"/>
  <c r="S45" i="59" s="1"/>
  <c r="O45" i="60"/>
  <c r="S45" i="60" s="1"/>
  <c r="O9" i="53"/>
  <c r="S9" i="53" s="1"/>
  <c r="O9" i="54"/>
  <c r="S9" i="54" s="1"/>
  <c r="O39" i="52"/>
  <c r="S39" i="52" s="1"/>
  <c r="O13" i="59"/>
  <c r="S13" i="59" s="1"/>
  <c r="O13" i="58"/>
  <c r="S13" i="58" s="1"/>
  <c r="O44" i="55"/>
  <c r="S44" i="55" s="1"/>
  <c r="O44" i="56"/>
  <c r="S44" i="56" s="1"/>
  <c r="O31" i="56"/>
  <c r="S31" i="56" s="1"/>
  <c r="O31" i="55"/>
  <c r="S31" i="55" s="1"/>
  <c r="O41" i="54"/>
  <c r="S41" i="54" s="1"/>
  <c r="O41" i="55"/>
  <c r="S41" i="55" s="1"/>
  <c r="O37" i="52"/>
  <c r="S37" i="52" s="1"/>
  <c r="O37" i="53"/>
  <c r="S37" i="53" s="1"/>
  <c r="O59" i="59"/>
  <c r="S59" i="59" s="1"/>
  <c r="O24" i="61"/>
  <c r="S24" i="61" s="1"/>
  <c r="O47" i="60"/>
  <c r="S47" i="60" s="1"/>
  <c r="O65" i="53"/>
  <c r="S65" i="53" s="1"/>
  <c r="O30" i="52"/>
  <c r="S30" i="52" s="1"/>
  <c r="O54" i="59"/>
  <c r="S54" i="59" s="1"/>
  <c r="O31" i="58"/>
  <c r="S31" i="58" s="1"/>
  <c r="O57" i="57"/>
  <c r="S57" i="57" s="1"/>
  <c r="O14" i="58"/>
  <c r="S14" i="58" s="1"/>
  <c r="O18" i="54"/>
  <c r="S18" i="54" s="1"/>
  <c r="O24" i="57"/>
  <c r="S24" i="57" s="1"/>
  <c r="O58" i="52"/>
  <c r="S58" i="52" s="1"/>
  <c r="O58" i="58"/>
  <c r="S58" i="58" s="1"/>
  <c r="O34" i="58"/>
  <c r="S34" i="58" s="1"/>
  <c r="O60" i="57"/>
  <c r="S60" i="57" s="1"/>
  <c r="O51" i="61"/>
  <c r="S51" i="61" s="1"/>
  <c r="O49" i="61"/>
  <c r="S49" i="61" s="1"/>
  <c r="O6" i="52"/>
  <c r="S6" i="52" s="1"/>
  <c r="O48" i="52"/>
  <c r="S48" i="52" s="1"/>
  <c r="O35" i="58"/>
  <c r="S35" i="58" s="1"/>
  <c r="O65" i="57"/>
  <c r="S65" i="57" s="1"/>
  <c r="O59" i="57"/>
  <c r="S59" i="57" s="1"/>
  <c r="O30" i="57"/>
  <c r="S30" i="57" s="1"/>
  <c r="O60" i="52"/>
  <c r="S60" i="52" s="1"/>
  <c r="O48" i="57"/>
  <c r="S48" i="57" s="1"/>
  <c r="O45" i="53"/>
  <c r="S45" i="53" s="1"/>
  <c r="O31" i="61"/>
  <c r="S31" i="61" s="1"/>
  <c r="O62" i="61"/>
  <c r="S62" i="61" s="1"/>
  <c r="O27" i="61"/>
  <c r="S27" i="61" s="1"/>
  <c r="O23" i="53"/>
  <c r="S23" i="53" s="1"/>
  <c r="O56" i="54"/>
  <c r="S56" i="54" s="1"/>
  <c r="O17" i="61"/>
  <c r="S17" i="61" s="1"/>
  <c r="O41" i="58"/>
  <c r="S41" i="58" s="1"/>
  <c r="O52" i="54"/>
  <c r="S52" i="54" s="1"/>
  <c r="O61" i="53"/>
  <c r="S61" i="53" s="1"/>
  <c r="O41" i="56"/>
  <c r="S41" i="56" s="1"/>
  <c r="O14" i="56"/>
  <c r="S14" i="56" s="1"/>
  <c r="O28" i="55"/>
  <c r="S28" i="55" s="1"/>
  <c r="O28" i="54"/>
  <c r="S28" i="54" s="1"/>
  <c r="O41" i="53"/>
  <c r="S41" i="53" s="1"/>
  <c r="O41" i="52"/>
  <c r="S41" i="52" s="1"/>
  <c r="O42" i="52"/>
  <c r="S42" i="52" s="1"/>
  <c r="O42" i="53"/>
  <c r="S42" i="53" s="1"/>
  <c r="O27" i="57"/>
  <c r="S27" i="57" s="1"/>
  <c r="O27" i="58"/>
  <c r="S27" i="58" s="1"/>
  <c r="O36" i="57"/>
  <c r="S36" i="57" s="1"/>
  <c r="O36" i="56"/>
  <c r="S36" i="56" s="1"/>
  <c r="O25" i="61"/>
  <c r="S25" i="61" s="1"/>
  <c r="O25" i="60"/>
  <c r="S25" i="60" s="1"/>
  <c r="O11" i="56"/>
  <c r="S11" i="56" s="1"/>
  <c r="O11" i="55"/>
  <c r="S11" i="55" s="1"/>
  <c r="O53" i="60"/>
  <c r="S53" i="60" s="1"/>
  <c r="O53" i="59"/>
  <c r="S53" i="59" s="1"/>
  <c r="O42" i="56"/>
  <c r="S42" i="56" s="1"/>
  <c r="O42" i="55"/>
  <c r="S42" i="55" s="1"/>
  <c r="O18" i="61"/>
  <c r="S18" i="61" s="1"/>
  <c r="O18" i="60"/>
  <c r="S18" i="60" s="1"/>
  <c r="O58" i="59"/>
  <c r="S58" i="59" s="1"/>
  <c r="O58" i="60"/>
  <c r="S58" i="60" s="1"/>
  <c r="O64" i="58"/>
  <c r="S64" i="58" s="1"/>
  <c r="O64" i="59"/>
  <c r="S64" i="59" s="1"/>
  <c r="O68" i="54"/>
  <c r="S68" i="54" s="1"/>
  <c r="O68" i="53"/>
  <c r="S68" i="53" s="1"/>
  <c r="O26" i="52"/>
  <c r="S26" i="52" s="1"/>
  <c r="O26" i="53"/>
  <c r="S26" i="53" s="1"/>
  <c r="O11" i="53"/>
  <c r="S11" i="53" s="1"/>
  <c r="O11" i="52"/>
  <c r="S11" i="52" s="1"/>
  <c r="O18" i="53"/>
  <c r="S18" i="53" s="1"/>
  <c r="O34" i="60"/>
  <c r="S34" i="60" s="1"/>
  <c r="O34" i="59"/>
  <c r="S34" i="59" s="1"/>
  <c r="O69" i="60"/>
  <c r="S69" i="60" s="1"/>
  <c r="O63" i="59"/>
  <c r="S63" i="59" s="1"/>
  <c r="O68" i="60"/>
  <c r="S68" i="60" s="1"/>
  <c r="O68" i="59"/>
  <c r="S68" i="59" s="1"/>
  <c r="O61" i="59"/>
  <c r="S61" i="59" s="1"/>
  <c r="O69" i="59"/>
  <c r="S69" i="59" s="1"/>
  <c r="O12" i="58"/>
  <c r="S12" i="58" s="1"/>
  <c r="O12" i="57"/>
  <c r="S12" i="57" s="1"/>
  <c r="O35" i="57"/>
  <c r="S35" i="57" s="1"/>
  <c r="O19" i="56"/>
  <c r="S19" i="56" s="1"/>
  <c r="O19" i="57"/>
  <c r="S19" i="57" s="1"/>
  <c r="O48" i="61"/>
  <c r="S48" i="61" s="1"/>
  <c r="O46" i="57"/>
  <c r="S46" i="57" s="1"/>
  <c r="O46" i="56"/>
  <c r="S46" i="56" s="1"/>
  <c r="O16" i="58"/>
  <c r="S16" i="58" s="1"/>
  <c r="O16" i="57"/>
  <c r="S16" i="57" s="1"/>
  <c r="O18" i="58"/>
  <c r="S18" i="58" s="1"/>
  <c r="O13" i="56"/>
  <c r="S13" i="56" s="1"/>
  <c r="O13" i="57"/>
  <c r="S13" i="57" s="1"/>
  <c r="O29" i="55"/>
  <c r="S29" i="55" s="1"/>
  <c r="O29" i="56"/>
  <c r="S29" i="56" s="1"/>
  <c r="O44" i="60"/>
  <c r="S44" i="60" s="1"/>
  <c r="O44" i="61"/>
  <c r="S44" i="61" s="1"/>
  <c r="O56" i="53"/>
  <c r="S56" i="53" s="1"/>
  <c r="O21" i="52"/>
  <c r="S21" i="52" s="1"/>
  <c r="O21" i="53"/>
  <c r="S21" i="53" s="1"/>
  <c r="O46" i="59"/>
  <c r="S46" i="59" s="1"/>
  <c r="O46" i="60"/>
  <c r="S46" i="60" s="1"/>
  <c r="O39" i="60"/>
  <c r="S39" i="60" s="1"/>
  <c r="O39" i="61"/>
  <c r="S39" i="61" s="1"/>
  <c r="O42" i="59"/>
  <c r="S42" i="59" s="1"/>
  <c r="O42" i="58"/>
  <c r="S42" i="58" s="1"/>
  <c r="O34" i="54"/>
  <c r="S34" i="54" s="1"/>
  <c r="O34" i="55"/>
  <c r="S34" i="55" s="1"/>
  <c r="O55" i="58"/>
  <c r="S55" i="58" s="1"/>
  <c r="O55" i="59"/>
  <c r="S55" i="59" s="1"/>
  <c r="O43" i="58"/>
  <c r="S43" i="58" s="1"/>
  <c r="O43" i="59"/>
  <c r="S43" i="59" s="1"/>
  <c r="O21" i="57"/>
  <c r="S21" i="57" s="1"/>
  <c r="O21" i="58"/>
  <c r="S21" i="58" s="1"/>
  <c r="O56" i="60"/>
  <c r="S56" i="60" s="1"/>
  <c r="O56" i="61"/>
  <c r="S56" i="61" s="1"/>
  <c r="O17" i="53"/>
  <c r="S17" i="53" s="1"/>
  <c r="O17" i="52"/>
  <c r="S17" i="52" s="1"/>
  <c r="O19" i="53"/>
  <c r="S19" i="53" s="1"/>
  <c r="O19" i="52"/>
  <c r="S19" i="52" s="1"/>
  <c r="O37" i="57"/>
  <c r="S37" i="57" s="1"/>
  <c r="O37" i="58"/>
  <c r="S37" i="58" s="1"/>
  <c r="O47" i="53"/>
  <c r="S47" i="53" s="1"/>
  <c r="O47" i="54"/>
  <c r="S47" i="54" s="1"/>
  <c r="O45" i="58"/>
  <c r="S45" i="58" s="1"/>
  <c r="O45" i="57"/>
  <c r="S45" i="57" s="1"/>
  <c r="O14" i="57"/>
  <c r="S14" i="57" s="1"/>
  <c r="T2" i="55" l="1"/>
  <c r="T2" i="59"/>
  <c r="T2" i="60"/>
  <c r="T47" i="60" s="1"/>
  <c r="T2" i="52"/>
  <c r="T5" i="52"/>
  <c r="T60" i="52"/>
  <c r="T67" i="52"/>
  <c r="T47" i="52"/>
  <c r="T68" i="52"/>
  <c r="T59" i="52"/>
  <c r="T34" i="52"/>
  <c r="T52" i="52"/>
  <c r="T32" i="52"/>
  <c r="T27" i="52"/>
  <c r="T7" i="52"/>
  <c r="T18" i="52"/>
  <c r="T37" i="52"/>
  <c r="T38" i="52"/>
  <c r="D3" i="50"/>
  <c r="T39" i="52"/>
  <c r="T23" i="52"/>
  <c r="T14" i="52"/>
  <c r="T53" i="52"/>
  <c r="T61" i="52"/>
  <c r="T20" i="52"/>
  <c r="T35" i="52"/>
  <c r="T24" i="52"/>
  <c r="T13" i="52"/>
  <c r="T33" i="52"/>
  <c r="T62" i="52"/>
  <c r="T8" i="52"/>
  <c r="T50" i="52"/>
  <c r="T55" i="52"/>
  <c r="T28" i="52"/>
  <c r="T40" i="52"/>
  <c r="T25" i="52"/>
  <c r="T36" i="52"/>
  <c r="T69" i="52"/>
  <c r="T45" i="52"/>
  <c r="T12" i="52"/>
  <c r="T56" i="52"/>
  <c r="T49" i="52"/>
  <c r="T54" i="52"/>
  <c r="T22" i="52"/>
  <c r="T15" i="52"/>
  <c r="T9" i="52"/>
  <c r="T66" i="52"/>
  <c r="T65" i="52"/>
  <c r="T31" i="52"/>
  <c r="T6" i="52"/>
  <c r="T29" i="52"/>
  <c r="T43" i="52"/>
  <c r="T64" i="52"/>
  <c r="T10" i="52"/>
  <c r="T16" i="52"/>
  <c r="T63" i="52"/>
  <c r="T58" i="52"/>
  <c r="T30" i="52"/>
  <c r="T51" i="52"/>
  <c r="T46" i="52"/>
  <c r="T57" i="52"/>
  <c r="T48" i="52"/>
  <c r="T44" i="52"/>
  <c r="T37" i="55"/>
  <c r="T58" i="55"/>
  <c r="T56" i="55"/>
  <c r="T31" i="55"/>
  <c r="T53" i="55"/>
  <c r="T25" i="55"/>
  <c r="T18" i="55"/>
  <c r="T19" i="55"/>
  <c r="T35" i="55"/>
  <c r="T22" i="55"/>
  <c r="T47" i="55"/>
  <c r="T46" i="55"/>
  <c r="D6" i="50"/>
  <c r="T62" i="55"/>
  <c r="T8" i="55"/>
  <c r="T32" i="55"/>
  <c r="T54" i="55"/>
  <c r="T16" i="55"/>
  <c r="T55" i="55"/>
  <c r="T50" i="55"/>
  <c r="T27" i="55"/>
  <c r="T21" i="55"/>
  <c r="T68" i="55"/>
  <c r="T60" i="55"/>
  <c r="T66" i="55"/>
  <c r="T12" i="55"/>
  <c r="T14" i="55"/>
  <c r="T10" i="55"/>
  <c r="T13" i="55"/>
  <c r="T40" i="55"/>
  <c r="T69" i="55"/>
  <c r="T36" i="55"/>
  <c r="T43" i="55"/>
  <c r="T24" i="55"/>
  <c r="T63" i="55"/>
  <c r="T61" i="55"/>
  <c r="T49" i="55"/>
  <c r="T41" i="55"/>
  <c r="T23" i="55"/>
  <c r="T26" i="55"/>
  <c r="T65" i="55"/>
  <c r="T39" i="55"/>
  <c r="T9" i="55"/>
  <c r="T38" i="55"/>
  <c r="T20" i="55"/>
  <c r="T57" i="55"/>
  <c r="T45" i="55"/>
  <c r="T51" i="55"/>
  <c r="T48" i="55"/>
  <c r="T59" i="55"/>
  <c r="T44" i="55"/>
  <c r="T67" i="55"/>
  <c r="T30" i="55"/>
  <c r="T15" i="55"/>
  <c r="T33" i="55"/>
  <c r="T52" i="55"/>
  <c r="T17" i="55"/>
  <c r="T64" i="55"/>
  <c r="T48" i="59"/>
  <c r="T40" i="59"/>
  <c r="T13" i="59"/>
  <c r="T44" i="59"/>
  <c r="T24" i="59"/>
  <c r="T35" i="59"/>
  <c r="T22" i="59"/>
  <c r="T32" i="59"/>
  <c r="T14" i="59"/>
  <c r="T25" i="59"/>
  <c r="T30" i="59"/>
  <c r="T33" i="59"/>
  <c r="T12" i="59"/>
  <c r="T54" i="59"/>
  <c r="T15" i="59"/>
  <c r="T52" i="59"/>
  <c r="T50" i="59"/>
  <c r="T66" i="59"/>
  <c r="D10" i="50"/>
  <c r="T60" i="59"/>
  <c r="T18" i="59"/>
  <c r="T57" i="59"/>
  <c r="T45" i="59"/>
  <c r="T67" i="59"/>
  <c r="T49" i="59"/>
  <c r="T56" i="59"/>
  <c r="T28" i="59"/>
  <c r="T41" i="59"/>
  <c r="T29" i="59"/>
  <c r="T39" i="59"/>
  <c r="T47" i="59"/>
  <c r="T23" i="59"/>
  <c r="T26" i="59"/>
  <c r="T19" i="59"/>
  <c r="T31" i="59"/>
  <c r="T17" i="59"/>
  <c r="T62" i="59"/>
  <c r="T20" i="59"/>
  <c r="T21" i="59"/>
  <c r="T27" i="59"/>
  <c r="T37" i="59"/>
  <c r="T16" i="59"/>
  <c r="T59" i="59"/>
  <c r="T38" i="59"/>
  <c r="T65" i="59"/>
  <c r="T36" i="59"/>
  <c r="T51" i="59"/>
  <c r="T19" i="52"/>
  <c r="T43" i="59"/>
  <c r="T34" i="55"/>
  <c r="T69" i="59"/>
  <c r="T63" i="59"/>
  <c r="T2" i="53"/>
  <c r="T68" i="53" s="1"/>
  <c r="T2" i="61"/>
  <c r="T25" i="61" s="1"/>
  <c r="T41" i="52"/>
  <c r="T19" i="53"/>
  <c r="T21" i="52"/>
  <c r="T35" i="57"/>
  <c r="T61" i="59"/>
  <c r="T26" i="52"/>
  <c r="T58" i="59"/>
  <c r="T53" i="59"/>
  <c r="T28" i="55"/>
  <c r="T17" i="52"/>
  <c r="T55" i="59"/>
  <c r="T56" i="53"/>
  <c r="T29" i="55"/>
  <c r="T2" i="57"/>
  <c r="T21" i="57" s="1"/>
  <c r="T12" i="57"/>
  <c r="T68" i="59"/>
  <c r="T11" i="52"/>
  <c r="T2" i="54"/>
  <c r="T28" i="54" s="1"/>
  <c r="T64" i="59"/>
  <c r="T11" i="55"/>
  <c r="T42" i="53"/>
  <c r="T17" i="53"/>
  <c r="T42" i="59"/>
  <c r="T46" i="59"/>
  <c r="T2" i="58"/>
  <c r="T34" i="59"/>
  <c r="T11" i="53"/>
  <c r="T42" i="55"/>
  <c r="T2" i="56"/>
  <c r="T19" i="56" s="1"/>
  <c r="T42" i="52"/>
  <c r="T68" i="60" l="1"/>
  <c r="T44" i="61"/>
  <c r="T18" i="60"/>
  <c r="T45" i="57"/>
  <c r="T56" i="60"/>
  <c r="T25" i="60"/>
  <c r="T44" i="60"/>
  <c r="T47" i="54"/>
  <c r="T32" i="60"/>
  <c r="T29" i="60"/>
  <c r="T27" i="60"/>
  <c r="T50" i="60"/>
  <c r="T42" i="60"/>
  <c r="T38" i="60"/>
  <c r="T20" i="60"/>
  <c r="T16" i="60"/>
  <c r="T13" i="60"/>
  <c r="T57" i="60"/>
  <c r="T66" i="60"/>
  <c r="T19" i="60"/>
  <c r="T18" i="53"/>
  <c r="T58" i="60"/>
  <c r="T48" i="60"/>
  <c r="T23" i="60"/>
  <c r="T17" i="60"/>
  <c r="T35" i="60"/>
  <c r="T15" i="60"/>
  <c r="T31" i="60"/>
  <c r="T51" i="60"/>
  <c r="T40" i="60"/>
  <c r="T62" i="60"/>
  <c r="T55" i="60"/>
  <c r="T41" i="60"/>
  <c r="T43" i="60"/>
  <c r="T46" i="60"/>
  <c r="T34" i="60"/>
  <c r="T14" i="60"/>
  <c r="T45" i="60"/>
  <c r="T67" i="60"/>
  <c r="T54" i="60"/>
  <c r="T26" i="60"/>
  <c r="T24" i="60"/>
  <c r="T22" i="60"/>
  <c r="T21" i="60"/>
  <c r="T64" i="60"/>
  <c r="T59" i="60"/>
  <c r="T52" i="60"/>
  <c r="T53" i="60"/>
  <c r="T69" i="60"/>
  <c r="T39" i="60"/>
  <c r="T30" i="60"/>
  <c r="T63" i="60"/>
  <c r="T28" i="60"/>
  <c r="D11" i="50"/>
  <c r="T37" i="60"/>
  <c r="T36" i="60"/>
  <c r="T33" i="60"/>
  <c r="T49" i="60"/>
  <c r="T65" i="60"/>
  <c r="T61" i="60"/>
  <c r="T60" i="60"/>
  <c r="T10" i="57"/>
  <c r="T63" i="57"/>
  <c r="T62" i="57"/>
  <c r="T66" i="57"/>
  <c r="T51" i="57"/>
  <c r="T23" i="57"/>
  <c r="T54" i="57"/>
  <c r="T11" i="57"/>
  <c r="T49" i="57"/>
  <c r="T60" i="57"/>
  <c r="T61" i="57"/>
  <c r="T68" i="57"/>
  <c r="T43" i="57"/>
  <c r="T22" i="57"/>
  <c r="T47" i="57"/>
  <c r="T32" i="57"/>
  <c r="T15" i="57"/>
  <c r="T50" i="57"/>
  <c r="T40" i="57"/>
  <c r="T65" i="57"/>
  <c r="T57" i="57"/>
  <c r="T25" i="57"/>
  <c r="T41" i="57"/>
  <c r="T33" i="57"/>
  <c r="T64" i="57"/>
  <c r="T29" i="57"/>
  <c r="T26" i="57"/>
  <c r="T55" i="57"/>
  <c r="T53" i="57"/>
  <c r="D8" i="50"/>
  <c r="T59" i="57"/>
  <c r="T58" i="57"/>
  <c r="T42" i="57"/>
  <c r="T38" i="57"/>
  <c r="T39" i="57"/>
  <c r="T52" i="57"/>
  <c r="T34" i="57"/>
  <c r="T48" i="57"/>
  <c r="T67" i="57"/>
  <c r="T69" i="57"/>
  <c r="T30" i="57"/>
  <c r="T28" i="57"/>
  <c r="T31" i="57"/>
  <c r="T20" i="57"/>
  <c r="T18" i="57"/>
  <c r="T17" i="57"/>
  <c r="T44" i="57"/>
  <c r="T56" i="57"/>
  <c r="T24" i="57"/>
  <c r="T28" i="61"/>
  <c r="T64" i="61"/>
  <c r="T58" i="61"/>
  <c r="T68" i="61"/>
  <c r="T60" i="61"/>
  <c r="T51" i="61"/>
  <c r="T15" i="61"/>
  <c r="T32" i="61"/>
  <c r="T43" i="61"/>
  <c r="T29" i="61"/>
  <c r="T50" i="61"/>
  <c r="T65" i="61"/>
  <c r="T69" i="61"/>
  <c r="T14" i="61"/>
  <c r="T20" i="61"/>
  <c r="T33" i="61"/>
  <c r="T42" i="61"/>
  <c r="T34" i="61"/>
  <c r="T19" i="61"/>
  <c r="T37" i="61"/>
  <c r="T38" i="61"/>
  <c r="T57" i="61"/>
  <c r="T61" i="61"/>
  <c r="T21" i="61"/>
  <c r="T26" i="61"/>
  <c r="T16" i="61"/>
  <c r="T66" i="61"/>
  <c r="T54" i="61"/>
  <c r="T49" i="61"/>
  <c r="T27" i="61"/>
  <c r="T22" i="61"/>
  <c r="D12" i="50"/>
  <c r="T62" i="61"/>
  <c r="T52" i="61"/>
  <c r="T36" i="61"/>
  <c r="T47" i="61"/>
  <c r="T40" i="61"/>
  <c r="T46" i="61"/>
  <c r="T59" i="61"/>
  <c r="T67" i="61"/>
  <c r="T31" i="61"/>
  <c r="T17" i="61"/>
  <c r="T24" i="61"/>
  <c r="T41" i="61"/>
  <c r="T30" i="61"/>
  <c r="T45" i="61"/>
  <c r="T35" i="61"/>
  <c r="T23" i="61"/>
  <c r="T55" i="61"/>
  <c r="T63" i="61"/>
  <c r="T53" i="61"/>
  <c r="T61" i="53"/>
  <c r="T67" i="53"/>
  <c r="T54" i="53"/>
  <c r="T15" i="53"/>
  <c r="T66" i="53"/>
  <c r="T27" i="53"/>
  <c r="T65" i="53"/>
  <c r="T29" i="53"/>
  <c r="T25" i="53"/>
  <c r="T28" i="53"/>
  <c r="T7" i="53"/>
  <c r="T55" i="53"/>
  <c r="T6" i="53"/>
  <c r="T60" i="53"/>
  <c r="T13" i="53"/>
  <c r="T62" i="53"/>
  <c r="T59" i="53"/>
  <c r="T45" i="53"/>
  <c r="T34" i="53"/>
  <c r="T38" i="53"/>
  <c r="T36" i="53"/>
  <c r="T50" i="53"/>
  <c r="T8" i="53"/>
  <c r="T46" i="53"/>
  <c r="T57" i="53"/>
  <c r="T23" i="53"/>
  <c r="T40" i="53"/>
  <c r="T32" i="53"/>
  <c r="T64" i="53"/>
  <c r="T10" i="53"/>
  <c r="T51" i="53"/>
  <c r="T31" i="53"/>
  <c r="T16" i="53"/>
  <c r="T58" i="53"/>
  <c r="T35" i="53"/>
  <c r="T14" i="53"/>
  <c r="T48" i="53"/>
  <c r="T43" i="53"/>
  <c r="T63" i="53"/>
  <c r="T20" i="53"/>
  <c r="T44" i="53"/>
  <c r="T49" i="53"/>
  <c r="T9" i="53"/>
  <c r="T12" i="53"/>
  <c r="T24" i="53"/>
  <c r="T33" i="53"/>
  <c r="T69" i="53"/>
  <c r="D4" i="50"/>
  <c r="T39" i="53"/>
  <c r="T30" i="53"/>
  <c r="T52" i="53"/>
  <c r="T37" i="53"/>
  <c r="T22" i="53"/>
  <c r="T53" i="53"/>
  <c r="F10" i="50"/>
  <c r="U10" i="50"/>
  <c r="V10" i="50" s="1"/>
  <c r="G10" i="50" s="1"/>
  <c r="F6" i="50"/>
  <c r="U6" i="50"/>
  <c r="V6" i="50" s="1"/>
  <c r="G6" i="50" s="1"/>
  <c r="T69" i="58"/>
  <c r="T51" i="58"/>
  <c r="T29" i="58"/>
  <c r="T35" i="58"/>
  <c r="T24" i="58"/>
  <c r="T23" i="58"/>
  <c r="D9" i="50"/>
  <c r="T28" i="58"/>
  <c r="T36" i="58"/>
  <c r="T67" i="58"/>
  <c r="T32" i="58"/>
  <c r="T44" i="58"/>
  <c r="T11" i="58"/>
  <c r="T65" i="58"/>
  <c r="T59" i="58"/>
  <c r="T50" i="58"/>
  <c r="T53" i="58"/>
  <c r="T66" i="58"/>
  <c r="T62" i="58"/>
  <c r="T40" i="58"/>
  <c r="T17" i="58"/>
  <c r="T46" i="58"/>
  <c r="T30" i="58"/>
  <c r="T41" i="58"/>
  <c r="T26" i="58"/>
  <c r="T57" i="58"/>
  <c r="T19" i="58"/>
  <c r="T60" i="58"/>
  <c r="T61" i="58"/>
  <c r="T48" i="58"/>
  <c r="T39" i="58"/>
  <c r="T15" i="58"/>
  <c r="T14" i="58"/>
  <c r="T63" i="58"/>
  <c r="T33" i="58"/>
  <c r="T13" i="58"/>
  <c r="T34" i="58"/>
  <c r="T22" i="58"/>
  <c r="T25" i="58"/>
  <c r="T38" i="58"/>
  <c r="T52" i="58"/>
  <c r="T56" i="58"/>
  <c r="T68" i="58"/>
  <c r="T54" i="58"/>
  <c r="T47" i="58"/>
  <c r="T58" i="58"/>
  <c r="T20" i="58"/>
  <c r="T31" i="58"/>
  <c r="T49" i="58"/>
  <c r="T59" i="54"/>
  <c r="T22" i="54"/>
  <c r="T51" i="54"/>
  <c r="T69" i="54"/>
  <c r="T21" i="54"/>
  <c r="T15" i="54"/>
  <c r="T25" i="54"/>
  <c r="T63" i="54"/>
  <c r="T17" i="54"/>
  <c r="T24" i="54"/>
  <c r="T8" i="54"/>
  <c r="T16" i="54"/>
  <c r="T38" i="54"/>
  <c r="T12" i="54"/>
  <c r="T10" i="54"/>
  <c r="T61" i="54"/>
  <c r="T49" i="54"/>
  <c r="D5" i="50"/>
  <c r="T50" i="54"/>
  <c r="T39" i="54"/>
  <c r="T48" i="54"/>
  <c r="T46" i="54"/>
  <c r="T32" i="54"/>
  <c r="T60" i="54"/>
  <c r="T43" i="54"/>
  <c r="T64" i="54"/>
  <c r="T52" i="54"/>
  <c r="T29" i="54"/>
  <c r="T7" i="54"/>
  <c r="T57" i="54"/>
  <c r="T66" i="54"/>
  <c r="T54" i="54"/>
  <c r="T55" i="54"/>
  <c r="T30" i="54"/>
  <c r="T42" i="54"/>
  <c r="T58" i="54"/>
  <c r="T11" i="54"/>
  <c r="T44" i="54"/>
  <c r="T33" i="54"/>
  <c r="T35" i="54"/>
  <c r="T45" i="54"/>
  <c r="T67" i="54"/>
  <c r="T18" i="54"/>
  <c r="T41" i="54"/>
  <c r="T36" i="54"/>
  <c r="T14" i="54"/>
  <c r="T19" i="54"/>
  <c r="T13" i="54"/>
  <c r="T40" i="54"/>
  <c r="T65" i="54"/>
  <c r="T53" i="54"/>
  <c r="T20" i="54"/>
  <c r="T56" i="54"/>
  <c r="T62" i="54"/>
  <c r="T9" i="54"/>
  <c r="T27" i="54"/>
  <c r="T31" i="54"/>
  <c r="T26" i="54"/>
  <c r="T23" i="54"/>
  <c r="T37" i="54"/>
  <c r="T46" i="57"/>
  <c r="T27" i="58"/>
  <c r="T18" i="61"/>
  <c r="T16" i="58"/>
  <c r="T37" i="57"/>
  <c r="T48" i="61"/>
  <c r="T41" i="53"/>
  <c r="T18" i="58"/>
  <c r="T34" i="54"/>
  <c r="T47" i="53"/>
  <c r="T27" i="57"/>
  <c r="T42" i="56"/>
  <c r="T26" i="53"/>
  <c r="T21" i="53"/>
  <c r="T56" i="61"/>
  <c r="F3" i="50"/>
  <c r="L6" i="50"/>
  <c r="M6" i="50" s="1"/>
  <c r="L3" i="50"/>
  <c r="M3" i="50" s="1"/>
  <c r="D7" i="50"/>
  <c r="T61" i="56"/>
  <c r="T63" i="56"/>
  <c r="T57" i="56"/>
  <c r="T23" i="56"/>
  <c r="T28" i="56"/>
  <c r="T37" i="56"/>
  <c r="T69" i="56"/>
  <c r="T62" i="56"/>
  <c r="T27" i="56"/>
  <c r="T22" i="56"/>
  <c r="T47" i="56"/>
  <c r="T55" i="56"/>
  <c r="T53" i="56"/>
  <c r="T32" i="56"/>
  <c r="T59" i="56"/>
  <c r="T15" i="56"/>
  <c r="T34" i="56"/>
  <c r="T30" i="56"/>
  <c r="T35" i="56"/>
  <c r="T67" i="56"/>
  <c r="T16" i="56"/>
  <c r="T44" i="56"/>
  <c r="T10" i="56"/>
  <c r="T60" i="56"/>
  <c r="T66" i="56"/>
  <c r="T12" i="56"/>
  <c r="T51" i="56"/>
  <c r="T14" i="56"/>
  <c r="T25" i="56"/>
  <c r="T65" i="56"/>
  <c r="T39" i="56"/>
  <c r="T54" i="56"/>
  <c r="T31" i="56"/>
  <c r="T9" i="56"/>
  <c r="T58" i="56"/>
  <c r="T20" i="56"/>
  <c r="T64" i="56"/>
  <c r="T17" i="56"/>
  <c r="T52" i="56"/>
  <c r="T41" i="56"/>
  <c r="T18" i="56"/>
  <c r="T68" i="56"/>
  <c r="T33" i="56"/>
  <c r="T43" i="56"/>
  <c r="T56" i="56"/>
  <c r="T48" i="56"/>
  <c r="T21" i="56"/>
  <c r="T26" i="56"/>
  <c r="T45" i="56"/>
  <c r="T49" i="56"/>
  <c r="T38" i="56"/>
  <c r="T40" i="56"/>
  <c r="T50" i="56"/>
  <c r="T24" i="56"/>
  <c r="T13" i="56"/>
  <c r="S70" i="52"/>
  <c r="S70" i="60"/>
  <c r="T19" i="57"/>
  <c r="T21" i="58"/>
  <c r="T11" i="56"/>
  <c r="T64" i="58"/>
  <c r="T12" i="58"/>
  <c r="T13" i="57"/>
  <c r="T55" i="58"/>
  <c r="T45" i="58"/>
  <c r="T16" i="57"/>
  <c r="T42" i="58"/>
  <c r="T37" i="58"/>
  <c r="T36" i="57"/>
  <c r="T68" i="54"/>
  <c r="T29" i="56"/>
  <c r="T43" i="58"/>
  <c r="T14" i="57"/>
  <c r="T36" i="56"/>
  <c r="T46" i="56"/>
  <c r="T39" i="61"/>
  <c r="S70" i="59"/>
  <c r="S70" i="55"/>
  <c r="L12" i="50"/>
  <c r="M12" i="50" s="1"/>
  <c r="L11" i="50"/>
  <c r="M11" i="50" s="1"/>
  <c r="F11" i="50"/>
  <c r="G11" i="50" l="1"/>
  <c r="O5" i="50"/>
  <c r="P5" i="50" s="1"/>
  <c r="O4" i="50"/>
  <c r="P4" i="50" s="1"/>
  <c r="O6" i="50"/>
  <c r="P6" i="50" s="1"/>
  <c r="F4" i="50"/>
  <c r="S70" i="58"/>
  <c r="S70" i="61"/>
  <c r="S70" i="56"/>
  <c r="L5" i="50"/>
  <c r="M5" i="50" s="1"/>
  <c r="O10" i="50"/>
  <c r="P10" i="50" s="1"/>
  <c r="F8" i="50"/>
  <c r="O8" i="50"/>
  <c r="P8" i="50" s="1"/>
  <c r="O9" i="50"/>
  <c r="P9" i="50" s="1"/>
  <c r="L8" i="50"/>
  <c r="M8" i="50" s="1"/>
  <c r="F7" i="50"/>
  <c r="L7" i="50"/>
  <c r="M7" i="50" s="1"/>
  <c r="L10" i="50"/>
  <c r="M10" i="50" s="1"/>
  <c r="L9" i="50"/>
  <c r="M9" i="50" s="1"/>
  <c r="S70" i="54"/>
  <c r="L4" i="50"/>
  <c r="M4" i="50" s="1"/>
  <c r="G3" i="50" s="1"/>
  <c r="F5" i="50"/>
  <c r="R5" i="50"/>
  <c r="S5" i="50" s="1"/>
  <c r="R6" i="50"/>
  <c r="S6" i="50" s="1"/>
  <c r="R10" i="50"/>
  <c r="S10" i="50" s="1"/>
  <c r="F9" i="50"/>
  <c r="R9" i="50"/>
  <c r="S9" i="50" s="1"/>
  <c r="S70" i="53"/>
  <c r="O12" i="50"/>
  <c r="P12" i="50" s="1"/>
  <c r="G12" i="50" s="1"/>
  <c r="F12" i="50"/>
  <c r="S70" i="57"/>
  <c r="G7" i="50" l="1"/>
  <c r="G8" i="50"/>
  <c r="G4" i="50"/>
  <c r="G5" i="50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<sst xmlns="http://schemas.openxmlformats.org/spreadsheetml/2006/main" count="416" uniqueCount="61">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</sst>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Q7" sqref="Q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37694</v>
      </c>
      <c r="C2" s="19">
        <v>16965</v>
      </c>
      <c r="D2" s="24">
        <v>6.3E-2</v>
      </c>
      <c r="E2" s="24">
        <v>1</v>
      </c>
      <c r="F2" s="24">
        <v>0.60199999999999998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50357</v>
      </c>
      <c r="U2" s="19">
        <v>22120</v>
      </c>
      <c r="V2" s="24">
        <v>4.5999999999999999E-2</v>
      </c>
      <c r="W2" s="19">
        <v>1290</v>
      </c>
      <c r="X2" s="24">
        <v>0.67400000000000004</v>
      </c>
    </row>
    <row r="3" spans="1:24" x14ac:dyDescent="0.2">
      <c r="A3" s="18">
        <v>9</v>
      </c>
      <c r="B3" s="19">
        <v>39271</v>
      </c>
      <c r="C3" s="19">
        <v>17675</v>
      </c>
      <c r="D3" s="24">
        <v>0.06</v>
      </c>
      <c r="E3" s="24">
        <v>0.98</v>
      </c>
      <c r="F3" s="24">
        <v>0.61799999999999999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52464</v>
      </c>
      <c r="U3" s="19">
        <v>23045</v>
      </c>
      <c r="V3" s="24">
        <v>4.3999999999999997E-2</v>
      </c>
      <c r="W3" s="19">
        <v>1229</v>
      </c>
      <c r="X3" s="24">
        <v>0.69199999999999995</v>
      </c>
    </row>
    <row r="4" spans="1:24" x14ac:dyDescent="0.2">
      <c r="A4" s="18">
        <v>10</v>
      </c>
      <c r="B4" s="19">
        <v>40914</v>
      </c>
      <c r="C4" s="19">
        <v>18415</v>
      </c>
      <c r="D4" s="24">
        <v>5.7000000000000002E-2</v>
      </c>
      <c r="E4" s="24">
        <v>0.98</v>
      </c>
      <c r="F4" s="24">
        <v>0.63400000000000001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54658</v>
      </c>
      <c r="U4" s="19">
        <v>24010</v>
      </c>
      <c r="V4" s="24">
        <v>4.2000000000000003E-2</v>
      </c>
      <c r="W4" s="19">
        <v>1170</v>
      </c>
      <c r="X4" s="24">
        <v>0.71</v>
      </c>
    </row>
    <row r="5" spans="1:24" x14ac:dyDescent="0.2">
      <c r="A5" s="18">
        <v>11</v>
      </c>
      <c r="B5" s="19">
        <v>42625</v>
      </c>
      <c r="C5" s="19">
        <v>19185</v>
      </c>
      <c r="D5" s="24">
        <v>5.3999999999999999E-2</v>
      </c>
      <c r="E5" s="24">
        <v>0.98</v>
      </c>
      <c r="F5" s="24">
        <v>0.65100000000000002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56945</v>
      </c>
      <c r="U5" s="19">
        <v>25014</v>
      </c>
      <c r="V5" s="24">
        <v>0.04</v>
      </c>
      <c r="W5" s="19">
        <v>1115</v>
      </c>
      <c r="X5" s="24">
        <v>0.72799999999999998</v>
      </c>
    </row>
    <row r="6" spans="1:24" x14ac:dyDescent="0.2">
      <c r="A6" s="18">
        <v>12</v>
      </c>
      <c r="B6" s="19">
        <v>48688</v>
      </c>
      <c r="C6" s="19">
        <v>21914</v>
      </c>
      <c r="D6" s="24">
        <v>4.4999999999999998E-2</v>
      </c>
      <c r="E6" s="24">
        <v>0.98</v>
      </c>
      <c r="F6" s="24">
        <v>0.70899999999999996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59327</v>
      </c>
      <c r="U6" s="19">
        <v>26060</v>
      </c>
      <c r="V6" s="24">
        <v>3.7999999999999999E-2</v>
      </c>
      <c r="W6" s="19">
        <v>1062</v>
      </c>
      <c r="X6" s="24">
        <v>0.748</v>
      </c>
    </row>
    <row r="7" spans="1:24" x14ac:dyDescent="0.2">
      <c r="A7" s="18">
        <v>13</v>
      </c>
      <c r="B7" s="19">
        <v>50629</v>
      </c>
      <c r="C7" s="19">
        <v>22666</v>
      </c>
      <c r="D7" s="24">
        <v>4.3999999999999997E-2</v>
      </c>
      <c r="E7" s="24">
        <v>0.81200000000000006</v>
      </c>
      <c r="F7" s="24">
        <v>0.71599999999999997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61692</v>
      </c>
      <c r="U7" s="19">
        <v>26955</v>
      </c>
      <c r="V7" s="24">
        <v>3.6999999999999998E-2</v>
      </c>
      <c r="W7" s="19">
        <v>1044</v>
      </c>
      <c r="X7" s="24">
        <v>0.755</v>
      </c>
    </row>
    <row r="8" spans="1:24" x14ac:dyDescent="0.2">
      <c r="A8" s="18">
        <v>14</v>
      </c>
      <c r="B8" s="19">
        <v>52647</v>
      </c>
      <c r="C8" s="19">
        <v>23444</v>
      </c>
      <c r="D8" s="24">
        <v>4.2999999999999997E-2</v>
      </c>
      <c r="E8" s="24">
        <v>0.81200000000000006</v>
      </c>
      <c r="F8" s="24">
        <v>0.72299999999999998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64152</v>
      </c>
      <c r="U8" s="19">
        <v>27881</v>
      </c>
      <c r="V8" s="24">
        <v>3.5999999999999997E-2</v>
      </c>
      <c r="W8" s="19">
        <v>1027</v>
      </c>
      <c r="X8" s="24">
        <v>0.76200000000000001</v>
      </c>
    </row>
    <row r="9" spans="1:24" x14ac:dyDescent="0.2">
      <c r="A9" s="18">
        <v>15</v>
      </c>
      <c r="B9" s="19">
        <v>54746</v>
      </c>
      <c r="C9" s="19">
        <v>24249</v>
      </c>
      <c r="D9" s="24">
        <v>4.2000000000000003E-2</v>
      </c>
      <c r="E9" s="24">
        <v>0.81200000000000006</v>
      </c>
      <c r="F9" s="24">
        <v>0.73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66709</v>
      </c>
      <c r="U9" s="19">
        <v>28838</v>
      </c>
      <c r="V9" s="24">
        <v>3.5000000000000003E-2</v>
      </c>
      <c r="W9" s="19">
        <v>1010</v>
      </c>
      <c r="X9" s="24">
        <v>0.77</v>
      </c>
    </row>
    <row r="10" spans="1:24" x14ac:dyDescent="0.2">
      <c r="A10" s="18">
        <v>16</v>
      </c>
      <c r="B10" s="19">
        <v>69369</v>
      </c>
      <c r="C10" s="19">
        <v>29828</v>
      </c>
      <c r="D10" s="24">
        <v>3.4000000000000002E-2</v>
      </c>
      <c r="E10" s="24">
        <v>0.81200000000000006</v>
      </c>
      <c r="F10" s="24">
        <v>0.77700000000000002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69369</v>
      </c>
      <c r="U10" s="19">
        <v>29828</v>
      </c>
      <c r="V10" s="24">
        <v>3.4000000000000002E-2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70817</v>
      </c>
      <c r="C11" s="19">
        <v>30327</v>
      </c>
      <c r="D11" s="24">
        <v>3.3000000000000002E-2</v>
      </c>
      <c r="E11" s="24">
        <v>0.57199999999999995</v>
      </c>
      <c r="F11" s="24">
        <v>0.77700000000000002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70817</v>
      </c>
      <c r="U11" s="19">
        <v>30327</v>
      </c>
      <c r="V11" s="24">
        <v>3.3000000000000002E-2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80726</v>
      </c>
      <c r="C12" s="19">
        <v>33722</v>
      </c>
      <c r="D12" s="24">
        <v>0.03</v>
      </c>
      <c r="E12" s="24">
        <v>0.57199999999999995</v>
      </c>
      <c r="F12" s="24">
        <v>0.77700000000000002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72296</v>
      </c>
      <c r="U12" s="19">
        <v>30834</v>
      </c>
      <c r="V12" s="24">
        <v>3.3000000000000002E-2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54746</v>
      </c>
      <c r="D2" s="7">
        <f>Meta!C9</f>
        <v>24249</v>
      </c>
      <c r="E2" s="1">
        <f>Meta!D9</f>
        <v>4.2000000000000003E-2</v>
      </c>
      <c r="F2" s="1">
        <f>Meta!F9</f>
        <v>0.73</v>
      </c>
      <c r="G2" s="1">
        <f>Meta!I9</f>
        <v>1.8114695812355892</v>
      </c>
      <c r="H2" s="1">
        <f>Meta!E9</f>
        <v>0.81200000000000006</v>
      </c>
      <c r="I2" s="13"/>
      <c r="J2" s="1">
        <f>Meta!X8</f>
        <v>0.76200000000000001</v>
      </c>
      <c r="K2" s="1">
        <f>Meta!D8</f>
        <v>4.2999999999999997E-2</v>
      </c>
      <c r="L2" s="29"/>
      <c r="N2" s="22">
        <f>Meta!T9</f>
        <v>66709</v>
      </c>
      <c r="O2" s="22">
        <f>Meta!U9</f>
        <v>28838</v>
      </c>
      <c r="P2" s="1">
        <f>Meta!V9</f>
        <v>3.5000000000000003E-2</v>
      </c>
      <c r="Q2" s="1">
        <f>Meta!X9</f>
        <v>0.77</v>
      </c>
      <c r="R2" s="22">
        <f>Meta!W9</f>
        <v>1010</v>
      </c>
      <c r="T2" s="12">
        <f>IRR(S5:S69)+1</f>
        <v>1.0173372287903024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2864.1590152345325</v>
      </c>
      <c r="D11" s="5">
        <f t="shared" ref="D11:D36" si="0">IF(A11&lt;startage,1,0)*(C11*(1-initialunempprob))+IF(A11=startage,1,0)*(C11*(1-unempprob))+IF(A11&gt;startage,1,0)*(C11*(1-unempprob)+unempprob*300*52)</f>
        <v>2741.0001775794476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209.68651358482774</v>
      </c>
      <c r="G11" s="5">
        <f t="shared" ref="G11:G56" si="3">D11-F11</f>
        <v>2531.3136639946197</v>
      </c>
      <c r="H11" s="22">
        <f>0.1*Grade14!H11</f>
        <v>1275.4258353402545</v>
      </c>
      <c r="I11" s="5">
        <f t="shared" ref="I11:I36" si="4">G11+IF(A11&lt;startage,1,0)*(H11*(1-initialunempprob))+IF(A11&gt;=startage,1,0)*(H11*(1-unempprob))</f>
        <v>3751.8961884152432</v>
      </c>
      <c r="J11" s="26">
        <f t="shared" ref="J11:J56" si="5">(F11-(IF(A11&gt;startage,1,0)*(unempprob*300*52)))/(IF(A11&lt;startage,1,0)*((C11+H11)*(1-initialunempprob))+IF(A11&gt;=startage,1,0)*((C11+H11)*(1-unempprob)))</f>
        <v>5.2929985149360634E-2</v>
      </c>
      <c r="L11" s="22">
        <f>0.1*Grade14!L11</f>
        <v>4826.6311351019585</v>
      </c>
      <c r="M11" s="5">
        <f>scrimecost*Meta!O8</f>
        <v>3407.7400000000002</v>
      </c>
      <c r="N11" s="5">
        <f>L11-Grade14!L11</f>
        <v>-43439.680215917622</v>
      </c>
      <c r="O11" s="5"/>
      <c r="P11" s="22"/>
      <c r="Q11" s="22">
        <f>0.05*feel*Grade14!G11</f>
        <v>297.64890674396611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-52016.329122661591</v>
      </c>
      <c r="T11" s="22">
        <f t="shared" ref="T11:T42" si="7">S11/sreturn^(A11-startage+1)</f>
        <v>-52016.329122661591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30221.870997501479</v>
      </c>
      <c r="D12" s="5">
        <f t="shared" si="0"/>
        <v>28952.552415606417</v>
      </c>
      <c r="E12" s="5">
        <f t="shared" si="1"/>
        <v>19452.552415606417</v>
      </c>
      <c r="F12" s="5">
        <f t="shared" si="2"/>
        <v>6653.0083636954951</v>
      </c>
      <c r="G12" s="5">
        <f t="shared" si="3"/>
        <v>22299.544051910922</v>
      </c>
      <c r="H12" s="22">
        <f t="shared" ref="H12:H36" si="10">benefits*B12/expnorm</f>
        <v>13386.368863814951</v>
      </c>
      <c r="I12" s="5">
        <f t="shared" si="4"/>
        <v>35123.68542344564</v>
      </c>
      <c r="J12" s="26">
        <f t="shared" si="5"/>
        <v>0.15925167265733439</v>
      </c>
      <c r="L12" s="22">
        <f t="shared" ref="L12:L36" si="11">(sincome+sbenefits)*(1-sunemp)*B12/expnorm</f>
        <v>50899.477393989226</v>
      </c>
      <c r="M12" s="5">
        <f>scrimecost*Meta!O9</f>
        <v>3094.64</v>
      </c>
      <c r="N12" s="5">
        <f>L12-Grade14!L12</f>
        <v>1426.5082591941537</v>
      </c>
      <c r="O12" s="5">
        <f>Grade14!M12-M12</f>
        <v>52.088000000000193</v>
      </c>
      <c r="P12" s="22">
        <f t="shared" ref="P12:P56" si="12">(spart-initialspart)*(L12*J12+nptrans)</f>
        <v>117.27861529901581</v>
      </c>
      <c r="Q12" s="22"/>
      <c r="R12" s="22"/>
      <c r="S12" s="22">
        <f t="shared" si="6"/>
        <v>1029.4357156013539</v>
      </c>
      <c r="T12" s="22">
        <f t="shared" si="7"/>
        <v>1011.8923071609574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30977.41777243901</v>
      </c>
      <c r="D13" s="5">
        <f t="shared" si="0"/>
        <v>30331.566225996572</v>
      </c>
      <c r="E13" s="5">
        <f t="shared" si="1"/>
        <v>20831.566225996572</v>
      </c>
      <c r="F13" s="5">
        <f t="shared" si="2"/>
        <v>7103.2563727878796</v>
      </c>
      <c r="G13" s="5">
        <f t="shared" si="3"/>
        <v>23228.309853208691</v>
      </c>
      <c r="H13" s="22">
        <f t="shared" si="10"/>
        <v>13721.028085410324</v>
      </c>
      <c r="I13" s="5">
        <f t="shared" si="4"/>
        <v>36373.05475903178</v>
      </c>
      <c r="J13" s="26">
        <f t="shared" si="5"/>
        <v>0.15058124841595796</v>
      </c>
      <c r="L13" s="22">
        <f t="shared" si="11"/>
        <v>52171.964328838942</v>
      </c>
      <c r="M13" s="5">
        <f>scrimecost*Meta!O10</f>
        <v>2836.08</v>
      </c>
      <c r="N13" s="5">
        <f>L13-Grade14!L13</f>
        <v>1462.1709656739913</v>
      </c>
      <c r="O13" s="5">
        <f>Grade14!M13-M13</f>
        <v>47.735999999999876</v>
      </c>
      <c r="P13" s="22">
        <f t="shared" si="12"/>
        <v>115.28095616759526</v>
      </c>
      <c r="Q13" s="22"/>
      <c r="R13" s="22"/>
      <c r="S13" s="22">
        <f t="shared" si="6"/>
        <v>1046.5775429860935</v>
      </c>
      <c r="T13" s="22">
        <f t="shared" si="7"/>
        <v>1011.210421012728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31751.853216749987</v>
      </c>
      <c r="D14" s="5">
        <f t="shared" si="0"/>
        <v>31073.475381646487</v>
      </c>
      <c r="E14" s="5">
        <f t="shared" si="1"/>
        <v>21573.475381646487</v>
      </c>
      <c r="F14" s="5">
        <f t="shared" si="2"/>
        <v>7345.4897121075774</v>
      </c>
      <c r="G14" s="5">
        <f t="shared" si="3"/>
        <v>23727.98566953891</v>
      </c>
      <c r="H14" s="22">
        <f t="shared" si="10"/>
        <v>14064.053787545581</v>
      </c>
      <c r="I14" s="5">
        <f t="shared" si="4"/>
        <v>37201.349198007578</v>
      </c>
      <c r="J14" s="26">
        <f t="shared" si="5"/>
        <v>0.15242742987584704</v>
      </c>
      <c r="L14" s="22">
        <f t="shared" si="11"/>
        <v>53476.263437059926</v>
      </c>
      <c r="M14" s="5">
        <f>scrimecost*Meta!O11</f>
        <v>2650.2400000000002</v>
      </c>
      <c r="N14" s="5">
        <f>L14-Grade14!L14</f>
        <v>1498.7252398158598</v>
      </c>
      <c r="O14" s="5">
        <f>Grade14!M14-M14</f>
        <v>44.60799999999972</v>
      </c>
      <c r="P14" s="22">
        <f t="shared" si="12"/>
        <v>117.6419951605983</v>
      </c>
      <c r="Q14" s="22"/>
      <c r="R14" s="22"/>
      <c r="S14" s="22">
        <f t="shared" si="6"/>
        <v>1068.8099650128738</v>
      </c>
      <c r="T14" s="22">
        <f t="shared" si="7"/>
        <v>1015.0926466445263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32545.649547168738</v>
      </c>
      <c r="D15" s="5">
        <f t="shared" si="0"/>
        <v>31833.93226618765</v>
      </c>
      <c r="E15" s="5">
        <f t="shared" si="1"/>
        <v>22333.93226618765</v>
      </c>
      <c r="F15" s="5">
        <f t="shared" si="2"/>
        <v>7593.7788849102672</v>
      </c>
      <c r="G15" s="5">
        <f t="shared" si="3"/>
        <v>24240.153381277385</v>
      </c>
      <c r="H15" s="22">
        <f t="shared" si="10"/>
        <v>14415.655132234222</v>
      </c>
      <c r="I15" s="5">
        <f t="shared" si="4"/>
        <v>38050.350997957765</v>
      </c>
      <c r="J15" s="26">
        <f t="shared" si="5"/>
        <v>0.15422858251964128</v>
      </c>
      <c r="L15" s="22">
        <f t="shared" si="11"/>
        <v>54813.170022986422</v>
      </c>
      <c r="M15" s="5">
        <f>scrimecost*Meta!O12</f>
        <v>2532.0700000000002</v>
      </c>
      <c r="N15" s="5">
        <f>L15-Grade14!L15</f>
        <v>1536.1933708112629</v>
      </c>
      <c r="O15" s="5">
        <f>Grade14!M15-M15</f>
        <v>42.619000000000142</v>
      </c>
      <c r="P15" s="22">
        <f t="shared" si="12"/>
        <v>120.06206012842642</v>
      </c>
      <c r="Q15" s="22"/>
      <c r="R15" s="22"/>
      <c r="S15" s="22">
        <f t="shared" si="6"/>
        <v>1092.5865639903166</v>
      </c>
      <c r="T15" s="22">
        <f t="shared" si="7"/>
        <v>1019.9904497792161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33359.290785847952</v>
      </c>
      <c r="D16" s="5">
        <f t="shared" si="0"/>
        <v>32613.400572842336</v>
      </c>
      <c r="E16" s="5">
        <f t="shared" si="1"/>
        <v>23113.400572842336</v>
      </c>
      <c r="F16" s="5">
        <f t="shared" si="2"/>
        <v>7848.2752870330223</v>
      </c>
      <c r="G16" s="5">
        <f t="shared" si="3"/>
        <v>24765.125285809314</v>
      </c>
      <c r="H16" s="22">
        <f t="shared" si="10"/>
        <v>14776.046510540076</v>
      </c>
      <c r="I16" s="5">
        <f t="shared" si="4"/>
        <v>38920.577842906707</v>
      </c>
      <c r="J16" s="26">
        <f t="shared" si="5"/>
        <v>0.1559858046111478</v>
      </c>
      <c r="L16" s="22">
        <f t="shared" si="11"/>
        <v>56183.499273561072</v>
      </c>
      <c r="M16" s="5">
        <f>scrimecost*Meta!O13</f>
        <v>2126.0500000000002</v>
      </c>
      <c r="N16" s="5">
        <f>L16-Grade14!L16</f>
        <v>1574.5982050815292</v>
      </c>
      <c r="O16" s="5">
        <f>Grade14!M16-M16</f>
        <v>35.784999999999854</v>
      </c>
      <c r="P16" s="22">
        <f t="shared" si="12"/>
        <v>122.5426267204502</v>
      </c>
      <c r="Q16" s="22"/>
      <c r="R16" s="22"/>
      <c r="S16" s="22">
        <f t="shared" si="6"/>
        <v>1113.0638146421809</v>
      </c>
      <c r="T16" s="22">
        <f t="shared" si="7"/>
        <v>1021.3988784636526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34193.273055494145</v>
      </c>
      <c r="D17" s="5">
        <f t="shared" si="0"/>
        <v>33412.355587163387</v>
      </c>
      <c r="E17" s="5">
        <f t="shared" si="1"/>
        <v>23912.355587163387</v>
      </c>
      <c r="F17" s="5">
        <f t="shared" si="2"/>
        <v>8109.1340992088462</v>
      </c>
      <c r="G17" s="5">
        <f t="shared" si="3"/>
        <v>25303.221487954543</v>
      </c>
      <c r="H17" s="22">
        <f t="shared" si="10"/>
        <v>15145.447673303575</v>
      </c>
      <c r="I17" s="5">
        <f t="shared" si="4"/>
        <v>39812.560358979368</v>
      </c>
      <c r="J17" s="26">
        <f t="shared" si="5"/>
        <v>0.15770016762725172</v>
      </c>
      <c r="L17" s="22">
        <f t="shared" si="11"/>
        <v>57588.086755400094</v>
      </c>
      <c r="M17" s="5">
        <f>scrimecost*Meta!O14</f>
        <v>2126.0500000000002</v>
      </c>
      <c r="N17" s="5">
        <f>L17-Grade14!L17</f>
        <v>1613.9631602085719</v>
      </c>
      <c r="O17" s="5">
        <f>Grade14!M17-M17</f>
        <v>35.784999999999854</v>
      </c>
      <c r="P17" s="22">
        <f t="shared" si="12"/>
        <v>125.08520747727459</v>
      </c>
      <c r="Q17" s="22"/>
      <c r="R17" s="22"/>
      <c r="S17" s="22">
        <f t="shared" si="6"/>
        <v>1139.7409347603545</v>
      </c>
      <c r="T17" s="22">
        <f t="shared" si="7"/>
        <v>1028.0554069311343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35048.104881881496</v>
      </c>
      <c r="D18" s="5">
        <f t="shared" si="0"/>
        <v>34231.284476842469</v>
      </c>
      <c r="E18" s="5">
        <f t="shared" si="1"/>
        <v>24731.284476842469</v>
      </c>
      <c r="F18" s="5">
        <f t="shared" si="2"/>
        <v>8376.5143816890668</v>
      </c>
      <c r="G18" s="5">
        <f t="shared" si="3"/>
        <v>25854.770095153403</v>
      </c>
      <c r="H18" s="22">
        <f t="shared" si="10"/>
        <v>15524.083865136163</v>
      </c>
      <c r="I18" s="5">
        <f t="shared" si="4"/>
        <v>40726.842437953848</v>
      </c>
      <c r="J18" s="26">
        <f t="shared" si="5"/>
        <v>0.1593727169112556</v>
      </c>
      <c r="L18" s="22">
        <f t="shared" si="11"/>
        <v>59027.788924285094</v>
      </c>
      <c r="M18" s="5">
        <f>scrimecost*Meta!O15</f>
        <v>2126.0500000000002</v>
      </c>
      <c r="N18" s="5">
        <f>L18-Grade14!L18</f>
        <v>1654.3122392137811</v>
      </c>
      <c r="O18" s="5">
        <f>Grade14!M18-M18</f>
        <v>35.784999999999854</v>
      </c>
      <c r="P18" s="22">
        <f t="shared" si="12"/>
        <v>127.69135275301961</v>
      </c>
      <c r="Q18" s="22"/>
      <c r="R18" s="22"/>
      <c r="S18" s="22">
        <f t="shared" si="6"/>
        <v>1167.0849828814764</v>
      </c>
      <c r="T18" s="22">
        <f t="shared" si="7"/>
        <v>1034.7797431154947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35924.307503928532</v>
      </c>
      <c r="D19" s="5">
        <f t="shared" si="0"/>
        <v>35070.686588763529</v>
      </c>
      <c r="E19" s="5">
        <f t="shared" si="1"/>
        <v>25570.686588763529</v>
      </c>
      <c r="F19" s="5">
        <f t="shared" si="2"/>
        <v>8650.579171231293</v>
      </c>
      <c r="G19" s="5">
        <f t="shared" si="3"/>
        <v>26420.107417532236</v>
      </c>
      <c r="H19" s="22">
        <f t="shared" si="10"/>
        <v>15912.18596176457</v>
      </c>
      <c r="I19" s="5">
        <f t="shared" si="4"/>
        <v>41663.981568902695</v>
      </c>
      <c r="J19" s="26">
        <f t="shared" si="5"/>
        <v>0.16100447231028372</v>
      </c>
      <c r="L19" s="22">
        <f t="shared" si="11"/>
        <v>60503.483647392219</v>
      </c>
      <c r="M19" s="5">
        <f>scrimecost*Meta!O16</f>
        <v>2126.0500000000002</v>
      </c>
      <c r="N19" s="5">
        <f>L19-Grade14!L19</f>
        <v>1695.6700451941288</v>
      </c>
      <c r="O19" s="5">
        <f>Grade14!M19-M19</f>
        <v>35.784999999999854</v>
      </c>
      <c r="P19" s="22">
        <f t="shared" si="12"/>
        <v>130.36265166065823</v>
      </c>
      <c r="Q19" s="22"/>
      <c r="R19" s="22"/>
      <c r="S19" s="22">
        <f t="shared" si="6"/>
        <v>1195.1126322056316</v>
      </c>
      <c r="T19" s="22">
        <f t="shared" si="7"/>
        <v>1041.5720966370263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36822.415191526743</v>
      </c>
      <c r="D20" s="5">
        <f t="shared" si="0"/>
        <v>35931.073753482618</v>
      </c>
      <c r="E20" s="5">
        <f t="shared" si="1"/>
        <v>26431.073753482618</v>
      </c>
      <c r="F20" s="5">
        <f t="shared" si="2"/>
        <v>8931.4955805120753</v>
      </c>
      <c r="G20" s="5">
        <f t="shared" si="3"/>
        <v>26999.578172970541</v>
      </c>
      <c r="H20" s="22">
        <f t="shared" si="10"/>
        <v>16309.990610808682</v>
      </c>
      <c r="I20" s="5">
        <f t="shared" si="4"/>
        <v>42624.549178125257</v>
      </c>
      <c r="J20" s="26">
        <f t="shared" si="5"/>
        <v>0.16259642879714045</v>
      </c>
      <c r="L20" s="22">
        <f t="shared" si="11"/>
        <v>62016.070738577022</v>
      </c>
      <c r="M20" s="5">
        <f>scrimecost*Meta!O17</f>
        <v>2126.0500000000002</v>
      </c>
      <c r="N20" s="5">
        <f>L20-Grade14!L20</f>
        <v>1738.0617963239929</v>
      </c>
      <c r="O20" s="5">
        <f>Grade14!M20-M20</f>
        <v>35.784999999999854</v>
      </c>
      <c r="P20" s="22">
        <f t="shared" si="12"/>
        <v>133.10073304098785</v>
      </c>
      <c r="Q20" s="22"/>
      <c r="R20" s="22"/>
      <c r="S20" s="22">
        <f t="shared" si="6"/>
        <v>1223.8409727628955</v>
      </c>
      <c r="T20" s="22">
        <f t="shared" si="7"/>
        <v>1048.4326838265265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37742.975571314913</v>
      </c>
      <c r="D21" s="5">
        <f t="shared" si="0"/>
        <v>36812.970597319683</v>
      </c>
      <c r="E21" s="5">
        <f t="shared" si="1"/>
        <v>27312.970597319683</v>
      </c>
      <c r="F21" s="5">
        <f t="shared" si="2"/>
        <v>9219.4349000248767</v>
      </c>
      <c r="G21" s="5">
        <f t="shared" si="3"/>
        <v>27593.535697294807</v>
      </c>
      <c r="H21" s="22">
        <f t="shared" si="10"/>
        <v>16717.740376078895</v>
      </c>
      <c r="I21" s="5">
        <f t="shared" si="4"/>
        <v>43609.130977578388</v>
      </c>
      <c r="J21" s="26">
        <f t="shared" si="5"/>
        <v>0.16414955707700066</v>
      </c>
      <c r="L21" s="22">
        <f t="shared" si="11"/>
        <v>63566.472507041435</v>
      </c>
      <c r="M21" s="5">
        <f>scrimecost*Meta!O18</f>
        <v>1713.97</v>
      </c>
      <c r="N21" s="5">
        <f>L21-Grade14!L21</f>
        <v>1781.5133412320793</v>
      </c>
      <c r="O21" s="5">
        <f>Grade14!M21-M21</f>
        <v>28.848999999999933</v>
      </c>
      <c r="P21" s="22">
        <f t="shared" si="12"/>
        <v>135.90726645582566</v>
      </c>
      <c r="Q21" s="22"/>
      <c r="R21" s="22"/>
      <c r="S21" s="22">
        <f t="shared" si="6"/>
        <v>1247.6554898340758</v>
      </c>
      <c r="T21" s="22">
        <f t="shared" si="7"/>
        <v>1050.6191359699105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38686.549960597782</v>
      </c>
      <c r="D22" s="5">
        <f t="shared" si="0"/>
        <v>37716.91486225267</v>
      </c>
      <c r="E22" s="5">
        <f t="shared" si="1"/>
        <v>28216.91486225267</v>
      </c>
      <c r="F22" s="5">
        <f t="shared" si="2"/>
        <v>9514.5727025254964</v>
      </c>
      <c r="G22" s="5">
        <f t="shared" si="3"/>
        <v>28202.342159727174</v>
      </c>
      <c r="H22" s="22">
        <f t="shared" si="10"/>
        <v>17135.683885480867</v>
      </c>
      <c r="I22" s="5">
        <f t="shared" si="4"/>
        <v>44618.327322017838</v>
      </c>
      <c r="J22" s="26">
        <f t="shared" si="5"/>
        <v>0.16566480417930329</v>
      </c>
      <c r="L22" s="22">
        <f t="shared" si="11"/>
        <v>65155.634319717472</v>
      </c>
      <c r="M22" s="5">
        <f>scrimecost*Meta!O19</f>
        <v>1713.97</v>
      </c>
      <c r="N22" s="5">
        <f>L22-Grade14!L22</f>
        <v>1826.0511747628843</v>
      </c>
      <c r="O22" s="5">
        <f>Grade14!M22-M22</f>
        <v>28.848999999999933</v>
      </c>
      <c r="P22" s="22">
        <f t="shared" si="12"/>
        <v>138.78396320603443</v>
      </c>
      <c r="Q22" s="22"/>
      <c r="R22" s="22"/>
      <c r="S22" s="22">
        <f t="shared" si="6"/>
        <v>1277.8382026320457</v>
      </c>
      <c r="T22" s="22">
        <f t="shared" si="7"/>
        <v>1057.6976883117782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39653.713709612726</v>
      </c>
      <c r="D23" s="5">
        <f t="shared" si="0"/>
        <v>38643.457733808988</v>
      </c>
      <c r="E23" s="5">
        <f t="shared" si="1"/>
        <v>29143.457733808988</v>
      </c>
      <c r="F23" s="5">
        <f t="shared" si="2"/>
        <v>9817.0889500886333</v>
      </c>
      <c r="G23" s="5">
        <f t="shared" si="3"/>
        <v>28826.368783720354</v>
      </c>
      <c r="H23" s="22">
        <f t="shared" si="10"/>
        <v>17564.075982617891</v>
      </c>
      <c r="I23" s="5">
        <f t="shared" si="4"/>
        <v>45652.753575068295</v>
      </c>
      <c r="J23" s="26">
        <f t="shared" si="5"/>
        <v>0.1671430940352083</v>
      </c>
      <c r="L23" s="22">
        <f t="shared" si="11"/>
        <v>66784.525177710413</v>
      </c>
      <c r="M23" s="5">
        <f>scrimecost*Meta!O20</f>
        <v>1713.97</v>
      </c>
      <c r="N23" s="5">
        <f>L23-Grade14!L23</f>
        <v>1871.7024541319624</v>
      </c>
      <c r="O23" s="5">
        <f>Grade14!M23-M23</f>
        <v>28.848999999999933</v>
      </c>
      <c r="P23" s="22">
        <f t="shared" si="12"/>
        <v>141.73257737499844</v>
      </c>
      <c r="Q23" s="22"/>
      <c r="R23" s="22"/>
      <c r="S23" s="22">
        <f t="shared" si="6"/>
        <v>1308.7754832499672</v>
      </c>
      <c r="T23" s="22">
        <f t="shared" si="7"/>
        <v>1064.8437858611837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40645.056552353046</v>
      </c>
      <c r="D24" s="5">
        <f t="shared" si="0"/>
        <v>39593.164177154213</v>
      </c>
      <c r="E24" s="5">
        <f t="shared" si="1"/>
        <v>30093.164177154213</v>
      </c>
      <c r="F24" s="5">
        <f t="shared" si="2"/>
        <v>10127.16810384085</v>
      </c>
      <c r="G24" s="5">
        <f t="shared" si="3"/>
        <v>29465.996073313363</v>
      </c>
      <c r="H24" s="22">
        <f t="shared" si="10"/>
        <v>18003.177882183336</v>
      </c>
      <c r="I24" s="5">
        <f t="shared" si="4"/>
        <v>46713.040484444995</v>
      </c>
      <c r="J24" s="26">
        <f t="shared" si="5"/>
        <v>0.16858532804096932</v>
      </c>
      <c r="L24" s="22">
        <f t="shared" si="11"/>
        <v>68454.13830715316</v>
      </c>
      <c r="M24" s="5">
        <f>scrimecost*Meta!O21</f>
        <v>1713.97</v>
      </c>
      <c r="N24" s="5">
        <f>L24-Grade14!L24</f>
        <v>1918.4950154852559</v>
      </c>
      <c r="O24" s="5">
        <f>Grade14!M24-M24</f>
        <v>28.848999999999933</v>
      </c>
      <c r="P24" s="22">
        <f t="shared" si="12"/>
        <v>144.75490689818653</v>
      </c>
      <c r="Q24" s="22"/>
      <c r="R24" s="22"/>
      <c r="S24" s="22">
        <f t="shared" si="6"/>
        <v>1340.4861958833289</v>
      </c>
      <c r="T24" s="22">
        <f t="shared" si="7"/>
        <v>1072.057694906485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41661.182966161861</v>
      </c>
      <c r="D25" s="5">
        <f t="shared" si="0"/>
        <v>40566.613281583057</v>
      </c>
      <c r="E25" s="5">
        <f t="shared" si="1"/>
        <v>31066.613281583057</v>
      </c>
      <c r="F25" s="5">
        <f t="shared" si="2"/>
        <v>10444.999236436868</v>
      </c>
      <c r="G25" s="5">
        <f t="shared" si="3"/>
        <v>30121.614045146191</v>
      </c>
      <c r="H25" s="22">
        <f t="shared" si="10"/>
        <v>18453.257329237917</v>
      </c>
      <c r="I25" s="5">
        <f t="shared" si="4"/>
        <v>47799.834566556114</v>
      </c>
      <c r="J25" s="26">
        <f t="shared" si="5"/>
        <v>0.16999238560756541</v>
      </c>
      <c r="L25" s="22">
        <f t="shared" si="11"/>
        <v>70165.491764831982</v>
      </c>
      <c r="M25" s="5">
        <f>scrimecost*Meta!O22</f>
        <v>1713.97</v>
      </c>
      <c r="N25" s="5">
        <f>L25-Grade14!L25</f>
        <v>1966.4573908723833</v>
      </c>
      <c r="O25" s="5">
        <f>Grade14!M25-M25</f>
        <v>28.848999999999933</v>
      </c>
      <c r="P25" s="22">
        <f t="shared" si="12"/>
        <v>147.85279465945433</v>
      </c>
      <c r="Q25" s="22"/>
      <c r="R25" s="22"/>
      <c r="S25" s="22">
        <f t="shared" si="6"/>
        <v>1372.9896763325257</v>
      </c>
      <c r="T25" s="22">
        <f t="shared" si="7"/>
        <v>1079.3396878739834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42702.712540315901</v>
      </c>
      <c r="D26" s="5">
        <f t="shared" si="0"/>
        <v>41564.39861362263</v>
      </c>
      <c r="E26" s="5">
        <f t="shared" si="1"/>
        <v>32064.39861362263</v>
      </c>
      <c r="F26" s="5">
        <f t="shared" si="2"/>
        <v>10770.776147347788</v>
      </c>
      <c r="G26" s="5">
        <f t="shared" si="3"/>
        <v>30793.622466274843</v>
      </c>
      <c r="H26" s="22">
        <f t="shared" si="10"/>
        <v>18914.588762468866</v>
      </c>
      <c r="I26" s="5">
        <f t="shared" si="4"/>
        <v>48913.798500720019</v>
      </c>
      <c r="J26" s="26">
        <f t="shared" si="5"/>
        <v>0.17136512469692744</v>
      </c>
      <c r="L26" s="22">
        <f t="shared" si="11"/>
        <v>71919.629058952778</v>
      </c>
      <c r="M26" s="5">
        <f>scrimecost*Meta!O23</f>
        <v>1330.1699999999998</v>
      </c>
      <c r="N26" s="5">
        <f>L26-Grade14!L26</f>
        <v>2015.6188256441674</v>
      </c>
      <c r="O26" s="5">
        <f>Grade14!M26-M26</f>
        <v>22.389000000000124</v>
      </c>
      <c r="P26" s="22">
        <f t="shared" si="12"/>
        <v>151.02812961475382</v>
      </c>
      <c r="Q26" s="22"/>
      <c r="R26" s="22"/>
      <c r="S26" s="22">
        <f t="shared" si="6"/>
        <v>1401.0602237929397</v>
      </c>
      <c r="T26" s="22">
        <f t="shared" si="7"/>
        <v>1082.6366897700859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43770.280353823808</v>
      </c>
      <c r="D27" s="5">
        <f t="shared" si="0"/>
        <v>42587.128578963202</v>
      </c>
      <c r="E27" s="5">
        <f t="shared" si="1"/>
        <v>33087.128578963202</v>
      </c>
      <c r="F27" s="5">
        <f t="shared" si="2"/>
        <v>11104.697481031486</v>
      </c>
      <c r="G27" s="5">
        <f t="shared" si="3"/>
        <v>31482.431097931716</v>
      </c>
      <c r="H27" s="22">
        <f t="shared" si="10"/>
        <v>19387.453481530585</v>
      </c>
      <c r="I27" s="5">
        <f t="shared" si="4"/>
        <v>50055.611533238014</v>
      </c>
      <c r="J27" s="26">
        <f t="shared" si="5"/>
        <v>0.17270438234508559</v>
      </c>
      <c r="L27" s="22">
        <f t="shared" si="11"/>
        <v>73717.619785426621</v>
      </c>
      <c r="M27" s="5">
        <f>scrimecost*Meta!O24</f>
        <v>1330.1699999999998</v>
      </c>
      <c r="N27" s="5">
        <f>L27-Grade14!L27</f>
        <v>2066.0092962853087</v>
      </c>
      <c r="O27" s="5">
        <f>Grade14!M27-M27</f>
        <v>22.389000000000124</v>
      </c>
      <c r="P27" s="22">
        <f t="shared" si="12"/>
        <v>154.28284794393585</v>
      </c>
      <c r="Q27" s="22"/>
      <c r="R27" s="22"/>
      <c r="S27" s="22">
        <f t="shared" si="6"/>
        <v>1435.2091929399026</v>
      </c>
      <c r="T27" s="22">
        <f t="shared" si="7"/>
        <v>1090.1247686181957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44864.537362669405</v>
      </c>
      <c r="D28" s="5">
        <f t="shared" si="0"/>
        <v>43635.426793437284</v>
      </c>
      <c r="E28" s="5">
        <f t="shared" si="1"/>
        <v>34135.426793437284</v>
      </c>
      <c r="F28" s="5">
        <f t="shared" si="2"/>
        <v>11446.966848057273</v>
      </c>
      <c r="G28" s="5">
        <f t="shared" si="3"/>
        <v>32188.459945380011</v>
      </c>
      <c r="H28" s="22">
        <f t="shared" si="10"/>
        <v>19872.139818568849</v>
      </c>
      <c r="I28" s="5">
        <f t="shared" si="4"/>
        <v>51225.969891568966</v>
      </c>
      <c r="J28" s="26">
        <f t="shared" si="5"/>
        <v>0.1740109751725569</v>
      </c>
      <c r="L28" s="22">
        <f t="shared" si="11"/>
        <v>75560.560280062273</v>
      </c>
      <c r="M28" s="5">
        <f>scrimecost*Meta!O25</f>
        <v>1330.1699999999998</v>
      </c>
      <c r="N28" s="5">
        <f>L28-Grade14!L28</f>
        <v>2117.6595286924421</v>
      </c>
      <c r="O28" s="5">
        <f>Grade14!M28-M28</f>
        <v>22.389000000000124</v>
      </c>
      <c r="P28" s="22">
        <f t="shared" si="12"/>
        <v>157.61893423134737</v>
      </c>
      <c r="Q28" s="22"/>
      <c r="R28" s="22"/>
      <c r="S28" s="22">
        <f t="shared" si="6"/>
        <v>1470.2118863155167</v>
      </c>
      <c r="T28" s="22">
        <f t="shared" si="7"/>
        <v>1097.6806080751719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45986.150796736125</v>
      </c>
      <c r="D29" s="5">
        <f t="shared" si="0"/>
        <v>44709.932463273202</v>
      </c>
      <c r="E29" s="5">
        <f t="shared" si="1"/>
        <v>35209.932463273202</v>
      </c>
      <c r="F29" s="5">
        <f t="shared" si="2"/>
        <v>11868.786195586021</v>
      </c>
      <c r="G29" s="5">
        <f t="shared" si="3"/>
        <v>32841.146267687182</v>
      </c>
      <c r="H29" s="22">
        <f t="shared" si="10"/>
        <v>20368.943314033069</v>
      </c>
      <c r="I29" s="5">
        <f t="shared" si="4"/>
        <v>52354.59396253086</v>
      </c>
      <c r="J29" s="26">
        <f t="shared" si="5"/>
        <v>0.17640250464452192</v>
      </c>
      <c r="L29" s="22">
        <f t="shared" si="11"/>
        <v>77449.574287063821</v>
      </c>
      <c r="M29" s="5">
        <f>scrimecost*Meta!O26</f>
        <v>1330.1699999999998</v>
      </c>
      <c r="N29" s="5">
        <f>L29-Grade14!L29</f>
        <v>2170.6010169097426</v>
      </c>
      <c r="O29" s="5">
        <f>Grade14!M29-M29</f>
        <v>22.389000000000124</v>
      </c>
      <c r="P29" s="22">
        <f t="shared" si="12"/>
        <v>161.73039110312033</v>
      </c>
      <c r="Q29" s="22"/>
      <c r="R29" s="22"/>
      <c r="S29" s="22">
        <f t="shared" si="6"/>
        <v>1506.6515253883815</v>
      </c>
      <c r="T29" s="22">
        <f t="shared" si="7"/>
        <v>1105.7168820072311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47135.804566654537</v>
      </c>
      <c r="D30" s="5">
        <f t="shared" si="0"/>
        <v>45811.300774855044</v>
      </c>
      <c r="E30" s="5">
        <f t="shared" si="1"/>
        <v>36311.300774855044</v>
      </c>
      <c r="F30" s="5">
        <f t="shared" si="2"/>
        <v>12338.519780475675</v>
      </c>
      <c r="G30" s="5">
        <f t="shared" si="3"/>
        <v>33472.780994379369</v>
      </c>
      <c r="H30" s="22">
        <f t="shared" si="10"/>
        <v>20878.166896883897</v>
      </c>
      <c r="I30" s="5">
        <f t="shared" si="4"/>
        <v>53474.064881594139</v>
      </c>
      <c r="J30" s="26">
        <f t="shared" si="5"/>
        <v>0.17930921937812072</v>
      </c>
      <c r="L30" s="22">
        <f t="shared" si="11"/>
        <v>79385.813644240421</v>
      </c>
      <c r="M30" s="5">
        <f>scrimecost*Meta!O27</f>
        <v>1330.1699999999998</v>
      </c>
      <c r="N30" s="5">
        <f>L30-Grade14!L30</f>
        <v>2224.8660423324909</v>
      </c>
      <c r="O30" s="5">
        <f>Grade14!M30-M30</f>
        <v>22.389000000000124</v>
      </c>
      <c r="P30" s="22">
        <f t="shared" si="12"/>
        <v>166.30886619396586</v>
      </c>
      <c r="Q30" s="22"/>
      <c r="R30" s="22"/>
      <c r="S30" s="22">
        <f t="shared" si="6"/>
        <v>1544.2979116574672</v>
      </c>
      <c r="T30" s="22">
        <f t="shared" si="7"/>
        <v>1114.0309881509838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48314.199680820901</v>
      </c>
      <c r="D31" s="5">
        <f t="shared" si="0"/>
        <v>46940.20329422642</v>
      </c>
      <c r="E31" s="5">
        <f t="shared" si="1"/>
        <v>37440.20329422642</v>
      </c>
      <c r="F31" s="5">
        <f t="shared" si="2"/>
        <v>12819.996704987567</v>
      </c>
      <c r="G31" s="5">
        <f t="shared" si="3"/>
        <v>34120.206589238849</v>
      </c>
      <c r="H31" s="22">
        <f t="shared" si="10"/>
        <v>21400.121069305995</v>
      </c>
      <c r="I31" s="5">
        <f t="shared" si="4"/>
        <v>54621.522573633993</v>
      </c>
      <c r="J31" s="26">
        <f t="shared" si="5"/>
        <v>0.18214503863041218</v>
      </c>
      <c r="L31" s="22">
        <f t="shared" si="11"/>
        <v>81370.458985346428</v>
      </c>
      <c r="M31" s="5">
        <f>scrimecost*Meta!O28</f>
        <v>1163.52</v>
      </c>
      <c r="N31" s="5">
        <f>L31-Grade14!L31</f>
        <v>2280.487693390809</v>
      </c>
      <c r="O31" s="5">
        <f>Grade14!M31-M31</f>
        <v>19.583999999999833</v>
      </c>
      <c r="P31" s="22">
        <f t="shared" si="12"/>
        <v>171.00180316208252</v>
      </c>
      <c r="Q31" s="22"/>
      <c r="R31" s="22"/>
      <c r="S31" s="22">
        <f t="shared" si="6"/>
        <v>1580.6077975832804</v>
      </c>
      <c r="T31" s="22">
        <f t="shared" si="7"/>
        <v>1120.7928968219817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49522.054672841419</v>
      </c>
      <c r="D32" s="5">
        <f t="shared" si="0"/>
        <v>48097.328376582074</v>
      </c>
      <c r="E32" s="5">
        <f t="shared" si="1"/>
        <v>38597.328376582074</v>
      </c>
      <c r="F32" s="5">
        <f t="shared" si="2"/>
        <v>13313.510552612255</v>
      </c>
      <c r="G32" s="5">
        <f t="shared" si="3"/>
        <v>34783.817823969817</v>
      </c>
      <c r="H32" s="22">
        <f t="shared" si="10"/>
        <v>21935.124096038646</v>
      </c>
      <c r="I32" s="5">
        <f t="shared" si="4"/>
        <v>55797.666707974844</v>
      </c>
      <c r="J32" s="26">
        <f t="shared" si="5"/>
        <v>0.18491169155947704</v>
      </c>
      <c r="L32" s="22">
        <f t="shared" si="11"/>
        <v>83404.720459980075</v>
      </c>
      <c r="M32" s="5">
        <f>scrimecost*Meta!O29</f>
        <v>1163.52</v>
      </c>
      <c r="N32" s="5">
        <f>L32-Grade14!L32</f>
        <v>2337.499885725585</v>
      </c>
      <c r="O32" s="5">
        <f>Grade14!M32-M32</f>
        <v>19.583999999999833</v>
      </c>
      <c r="P32" s="22">
        <f t="shared" si="12"/>
        <v>175.81206355440207</v>
      </c>
      <c r="Q32" s="22"/>
      <c r="R32" s="22"/>
      <c r="S32" s="22">
        <f t="shared" si="6"/>
        <v>1620.1600321572394</v>
      </c>
      <c r="T32" s="22">
        <f t="shared" si="7"/>
        <v>1129.260731995648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50760.106039662453</v>
      </c>
      <c r="D33" s="5">
        <f t="shared" si="0"/>
        <v>49283.381585996627</v>
      </c>
      <c r="E33" s="5">
        <f t="shared" si="1"/>
        <v>39783.381585996627</v>
      </c>
      <c r="F33" s="5">
        <f t="shared" si="2"/>
        <v>13819.362246427561</v>
      </c>
      <c r="G33" s="5">
        <f t="shared" si="3"/>
        <v>35464.019339569066</v>
      </c>
      <c r="H33" s="22">
        <f t="shared" si="10"/>
        <v>22483.502198439604</v>
      </c>
      <c r="I33" s="5">
        <f t="shared" si="4"/>
        <v>57003.21444567421</v>
      </c>
      <c r="J33" s="26">
        <f t="shared" si="5"/>
        <v>0.18761086514880859</v>
      </c>
      <c r="L33" s="22">
        <f t="shared" si="11"/>
        <v>85489.838471479568</v>
      </c>
      <c r="M33" s="5">
        <f>scrimecost*Meta!O30</f>
        <v>1163.52</v>
      </c>
      <c r="N33" s="5">
        <f>L33-Grade14!L33</f>
        <v>2395.9373828687094</v>
      </c>
      <c r="O33" s="5">
        <f>Grade14!M33-M33</f>
        <v>19.583999999999833</v>
      </c>
      <c r="P33" s="22">
        <f t="shared" si="12"/>
        <v>180.74258045652962</v>
      </c>
      <c r="Q33" s="22"/>
      <c r="R33" s="22"/>
      <c r="S33" s="22">
        <f t="shared" si="6"/>
        <v>1660.701072595534</v>
      </c>
      <c r="T33" s="22">
        <f t="shared" si="7"/>
        <v>1137.791908497406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52029.108690654</v>
      </c>
      <c r="D34" s="5">
        <f t="shared" si="0"/>
        <v>50499.086125646529</v>
      </c>
      <c r="E34" s="5">
        <f t="shared" si="1"/>
        <v>40999.086125646529</v>
      </c>
      <c r="F34" s="5">
        <f t="shared" si="2"/>
        <v>14337.860232588246</v>
      </c>
      <c r="G34" s="5">
        <f t="shared" si="3"/>
        <v>36161.225893058283</v>
      </c>
      <c r="H34" s="22">
        <f t="shared" si="10"/>
        <v>23045.589753400593</v>
      </c>
      <c r="I34" s="5">
        <f t="shared" si="4"/>
        <v>58238.900876816049</v>
      </c>
      <c r="J34" s="26">
        <f t="shared" si="5"/>
        <v>0.19024420523596131</v>
      </c>
      <c r="L34" s="22">
        <f t="shared" si="11"/>
        <v>87627.084433266558</v>
      </c>
      <c r="M34" s="5">
        <f>scrimecost*Meta!O31</f>
        <v>1163.52</v>
      </c>
      <c r="N34" s="5">
        <f>L34-Grade14!L34</f>
        <v>2455.8358174404129</v>
      </c>
      <c r="O34" s="5">
        <f>Grade14!M34-M34</f>
        <v>19.583999999999833</v>
      </c>
      <c r="P34" s="22">
        <f t="shared" si="12"/>
        <v>185.79636028121035</v>
      </c>
      <c r="Q34" s="22"/>
      <c r="R34" s="22"/>
      <c r="S34" s="22">
        <f t="shared" si="6"/>
        <v>1702.2556390447867</v>
      </c>
      <c r="T34" s="22">
        <f t="shared" si="7"/>
        <v>1146.3869109235802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53329.83640792036</v>
      </c>
      <c r="D35" s="5">
        <f t="shared" si="0"/>
        <v>51745.183278787699</v>
      </c>
      <c r="E35" s="5">
        <f t="shared" si="1"/>
        <v>42245.183278787699</v>
      </c>
      <c r="F35" s="5">
        <f t="shared" si="2"/>
        <v>14869.320668402954</v>
      </c>
      <c r="G35" s="5">
        <f t="shared" si="3"/>
        <v>36875.862610384749</v>
      </c>
      <c r="H35" s="22">
        <f t="shared" si="10"/>
        <v>23621.729497235614</v>
      </c>
      <c r="I35" s="5">
        <f t="shared" si="4"/>
        <v>59505.479468736463</v>
      </c>
      <c r="J35" s="26">
        <f t="shared" si="5"/>
        <v>0.19281331751611031</v>
      </c>
      <c r="L35" s="22">
        <f t="shared" si="11"/>
        <v>89817.761544098219</v>
      </c>
      <c r="M35" s="5">
        <f>scrimecost*Meta!O32</f>
        <v>1163.52</v>
      </c>
      <c r="N35" s="5">
        <f>L35-Grade14!L35</f>
        <v>2517.2317128764407</v>
      </c>
      <c r="O35" s="5">
        <f>Grade14!M35-M35</f>
        <v>19.583999999999833</v>
      </c>
      <c r="P35" s="22">
        <f t="shared" si="12"/>
        <v>190.9764846015081</v>
      </c>
      <c r="Q35" s="22"/>
      <c r="R35" s="22"/>
      <c r="S35" s="22">
        <f t="shared" si="6"/>
        <v>1744.8490696552906</v>
      </c>
      <c r="T35" s="22">
        <f t="shared" si="7"/>
        <v>1155.0462273927924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54663.082318118366</v>
      </c>
      <c r="D36" s="5">
        <f t="shared" si="0"/>
        <v>53022.432860757392</v>
      </c>
      <c r="E36" s="5">
        <f t="shared" si="1"/>
        <v>43522.432860757392</v>
      </c>
      <c r="F36" s="5">
        <f t="shared" si="2"/>
        <v>15414.067615113026</v>
      </c>
      <c r="G36" s="5">
        <f t="shared" si="3"/>
        <v>37608.365245644367</v>
      </c>
      <c r="H36" s="22">
        <f t="shared" si="10"/>
        <v>24212.272734666501</v>
      </c>
      <c r="I36" s="5">
        <f t="shared" si="4"/>
        <v>60803.722525454876</v>
      </c>
      <c r="J36" s="26">
        <f t="shared" si="5"/>
        <v>0.19531976852113375</v>
      </c>
      <c r="L36" s="22">
        <f t="shared" si="11"/>
        <v>92063.20558270067</v>
      </c>
      <c r="M36" s="5">
        <f>scrimecost*Meta!O33</f>
        <v>940.31000000000006</v>
      </c>
      <c r="N36" s="5">
        <f>L36-Grade14!L36</f>
        <v>2580.1625056983612</v>
      </c>
      <c r="O36" s="5">
        <f>Grade14!M36-M36</f>
        <v>15.826999999999998</v>
      </c>
      <c r="P36" s="22">
        <f t="shared" si="12"/>
        <v>196.28611202981332</v>
      </c>
      <c r="Q36" s="22"/>
      <c r="R36" s="22"/>
      <c r="S36" s="22">
        <f t="shared" si="6"/>
        <v>1785.456652031052</v>
      </c>
      <c r="T36" s="22">
        <f t="shared" si="7"/>
        <v>1161.7852888966067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56029.659376071315</v>
      </c>
      <c r="D37" s="5">
        <f t="shared" ref="D37:D56" si="15">IF(A37&lt;startage,1,0)*(C37*(1-initialunempprob))+IF(A37=startage,1,0)*(C37*(1-unempprob))+IF(A37&gt;startage,1,0)*(C37*(1-unempprob)+unempprob*300*52)</f>
        <v>54331.613682276315</v>
      </c>
      <c r="E37" s="5">
        <f t="shared" si="1"/>
        <v>44831.613682276315</v>
      </c>
      <c r="F37" s="5">
        <f t="shared" si="2"/>
        <v>15972.433235490847</v>
      </c>
      <c r="G37" s="5">
        <f t="shared" si="3"/>
        <v>38359.180446785467</v>
      </c>
      <c r="H37" s="22">
        <f t="shared" ref="H37:H56" si="16">benefits*B37/expnorm</f>
        <v>24817.579553033156</v>
      </c>
      <c r="I37" s="5">
        <f t="shared" ref="I37:I56" si="17">G37+IF(A37&lt;startage,1,0)*(H37*(1-initialunempprob))+IF(A37&gt;=startage,1,0)*(H37*(1-unempprob))</f>
        <v>62134.421658591229</v>
      </c>
      <c r="J37" s="26">
        <f t="shared" si="5"/>
        <v>0.19776508657481515</v>
      </c>
      <c r="L37" s="22">
        <f t="shared" ref="L37:L56" si="18">(sincome+sbenefits)*(1-sunemp)*B37/expnorm</f>
        <v>94364.785722268163</v>
      </c>
      <c r="M37" s="5">
        <f>scrimecost*Meta!O34</f>
        <v>940.31000000000006</v>
      </c>
      <c r="N37" s="5">
        <f>L37-Grade14!L37</f>
        <v>2644.6665683407919</v>
      </c>
      <c r="O37" s="5">
        <f>Grade14!M37-M37</f>
        <v>15.826999999999998</v>
      </c>
      <c r="P37" s="22">
        <f t="shared" si="12"/>
        <v>201.72848014382615</v>
      </c>
      <c r="Q37" s="22"/>
      <c r="R37" s="22"/>
      <c r="S37" s="22">
        <f t="shared" si="6"/>
        <v>1830.2063750661839</v>
      </c>
      <c r="T37" s="22">
        <f t="shared" si="7"/>
        <v>1170.608540991444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57430.400860473092</v>
      </c>
      <c r="D38" s="5">
        <f t="shared" si="15"/>
        <v>55673.524024333215</v>
      </c>
      <c r="E38" s="5">
        <f t="shared" si="1"/>
        <v>46173.524024333215</v>
      </c>
      <c r="F38" s="5">
        <f t="shared" si="2"/>
        <v>16544.757996378117</v>
      </c>
      <c r="G38" s="5">
        <f t="shared" si="3"/>
        <v>39128.766027955098</v>
      </c>
      <c r="H38" s="22">
        <f t="shared" si="16"/>
        <v>25438.019041858988</v>
      </c>
      <c r="I38" s="5">
        <f t="shared" si="17"/>
        <v>63498.388270056006</v>
      </c>
      <c r="J38" s="26">
        <f t="shared" si="5"/>
        <v>0.20015076272474819</v>
      </c>
      <c r="L38" s="22">
        <f t="shared" si="18"/>
        <v>96723.905365324885</v>
      </c>
      <c r="M38" s="5">
        <f>scrimecost*Meta!O35</f>
        <v>940.31000000000006</v>
      </c>
      <c r="N38" s="5">
        <f>L38-Grade14!L38</f>
        <v>2710.7832325493364</v>
      </c>
      <c r="O38" s="5">
        <f>Grade14!M38-M38</f>
        <v>15.826999999999998</v>
      </c>
      <c r="P38" s="22">
        <f t="shared" si="12"/>
        <v>207.3069074606893</v>
      </c>
      <c r="Q38" s="22"/>
      <c r="R38" s="22"/>
      <c r="S38" s="22">
        <f t="shared" si="6"/>
        <v>1876.074841177227</v>
      </c>
      <c r="T38" s="22">
        <f t="shared" si="7"/>
        <v>1179.4970164016324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58866.160881984921</v>
      </c>
      <c r="D39" s="5">
        <f t="shared" si="15"/>
        <v>57048.982124941547</v>
      </c>
      <c r="E39" s="5">
        <f t="shared" si="1"/>
        <v>47548.982124941547</v>
      </c>
      <c r="F39" s="5">
        <f t="shared" si="2"/>
        <v>17131.390876287573</v>
      </c>
      <c r="G39" s="5">
        <f t="shared" si="3"/>
        <v>39917.591248653975</v>
      </c>
      <c r="H39" s="22">
        <f t="shared" si="16"/>
        <v>26073.969517905458</v>
      </c>
      <c r="I39" s="5">
        <f t="shared" si="17"/>
        <v>64896.454046807397</v>
      </c>
      <c r="J39" s="26">
        <f t="shared" si="5"/>
        <v>0.2024782516515122</v>
      </c>
      <c r="L39" s="22">
        <f t="shared" si="18"/>
        <v>99142.002999457996</v>
      </c>
      <c r="M39" s="5">
        <f>scrimecost*Meta!O36</f>
        <v>940.31000000000006</v>
      </c>
      <c r="N39" s="5">
        <f>L39-Grade14!L39</f>
        <v>2778.5528133630723</v>
      </c>
      <c r="O39" s="5">
        <f>Grade14!M39-M39</f>
        <v>15.826999999999998</v>
      </c>
      <c r="P39" s="22">
        <f t="shared" si="12"/>
        <v>213.02479546047405</v>
      </c>
      <c r="Q39" s="22"/>
      <c r="R39" s="22"/>
      <c r="S39" s="22">
        <f t="shared" si="6"/>
        <v>1923.0900189410324</v>
      </c>
      <c r="T39" s="22">
        <f t="shared" si="7"/>
        <v>1188.4512274484771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60337.814904034538</v>
      </c>
      <c r="D40" s="5">
        <f t="shared" si="15"/>
        <v>58458.826678065081</v>
      </c>
      <c r="E40" s="5">
        <f t="shared" si="1"/>
        <v>48958.826678065081</v>
      </c>
      <c r="F40" s="5">
        <f t="shared" si="2"/>
        <v>17732.689578194757</v>
      </c>
      <c r="G40" s="5">
        <f t="shared" si="3"/>
        <v>40726.137099870321</v>
      </c>
      <c r="H40" s="22">
        <f t="shared" si="16"/>
        <v>26725.818755853092</v>
      </c>
      <c r="I40" s="5">
        <f t="shared" si="17"/>
        <v>66329.471467977579</v>
      </c>
      <c r="J40" s="26">
        <f t="shared" si="5"/>
        <v>0.20474897255567215</v>
      </c>
      <c r="L40" s="22">
        <f t="shared" si="18"/>
        <v>101620.55307444443</v>
      </c>
      <c r="M40" s="5">
        <f>scrimecost*Meta!O37</f>
        <v>940.31000000000006</v>
      </c>
      <c r="N40" s="5">
        <f>L40-Grade14!L40</f>
        <v>2848.016633697116</v>
      </c>
      <c r="O40" s="5">
        <f>Grade14!M40-M40</f>
        <v>15.826999999999998</v>
      </c>
      <c r="P40" s="22">
        <f t="shared" si="12"/>
        <v>218.88563066025336</v>
      </c>
      <c r="Q40" s="22"/>
      <c r="R40" s="22"/>
      <c r="S40" s="22">
        <f t="shared" si="6"/>
        <v>1971.280576148911</v>
      </c>
      <c r="T40" s="22">
        <f t="shared" si="7"/>
        <v>1197.4716899535226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61846.260276635403</v>
      </c>
      <c r="D41" s="5">
        <f t="shared" si="15"/>
        <v>59903.917345016707</v>
      </c>
      <c r="E41" s="5">
        <f t="shared" si="1"/>
        <v>50403.917345016707</v>
      </c>
      <c r="F41" s="5">
        <f t="shared" si="2"/>
        <v>18349.020747649625</v>
      </c>
      <c r="G41" s="5">
        <f t="shared" si="3"/>
        <v>41554.896597367086</v>
      </c>
      <c r="H41" s="22">
        <f t="shared" si="16"/>
        <v>27393.964224749423</v>
      </c>
      <c r="I41" s="5">
        <f t="shared" si="17"/>
        <v>67798.314324677034</v>
      </c>
      <c r="J41" s="26">
        <f t="shared" si="5"/>
        <v>0.20696431002314525</v>
      </c>
      <c r="L41" s="22">
        <f t="shared" si="18"/>
        <v>104161.06690130556</v>
      </c>
      <c r="M41" s="5">
        <f>scrimecost*Meta!O38</f>
        <v>628.22</v>
      </c>
      <c r="N41" s="5">
        <f>L41-Grade14!L41</f>
        <v>2919.2170495395985</v>
      </c>
      <c r="O41" s="5">
        <f>Grade14!M41-M41</f>
        <v>10.573999999999955</v>
      </c>
      <c r="P41" s="22">
        <f t="shared" si="12"/>
        <v>224.8929867400272</v>
      </c>
      <c r="Q41" s="22"/>
      <c r="R41" s="22"/>
      <c r="S41" s="22">
        <f t="shared" si="6"/>
        <v>2016.410461287041</v>
      </c>
      <c r="T41" s="22">
        <f t="shared" si="7"/>
        <v>1204.0120032655507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63392.416783551278</v>
      </c>
      <c r="D42" s="5">
        <f t="shared" si="15"/>
        <v>61385.135278642119</v>
      </c>
      <c r="E42" s="5">
        <f t="shared" si="1"/>
        <v>51885.135278642119</v>
      </c>
      <c r="F42" s="5">
        <f t="shared" si="2"/>
        <v>18980.760196340863</v>
      </c>
      <c r="G42" s="5">
        <f t="shared" si="3"/>
        <v>42404.375082301252</v>
      </c>
      <c r="H42" s="22">
        <f t="shared" si="16"/>
        <v>28078.813330368153</v>
      </c>
      <c r="I42" s="5">
        <f t="shared" si="17"/>
        <v>69303.878252793947</v>
      </c>
      <c r="J42" s="26">
        <f t="shared" si="5"/>
        <v>0.20912561486946052</v>
      </c>
      <c r="L42" s="22">
        <f t="shared" si="18"/>
        <v>106765.09357383818</v>
      </c>
      <c r="M42" s="5">
        <f>scrimecost*Meta!O39</f>
        <v>628.22</v>
      </c>
      <c r="N42" s="5">
        <f>L42-Grade14!L42</f>
        <v>2992.1974757780263</v>
      </c>
      <c r="O42" s="5">
        <f>Grade14!M42-M42</f>
        <v>10.573999999999955</v>
      </c>
      <c r="P42" s="22">
        <f t="shared" si="12"/>
        <v>231.05052672179539</v>
      </c>
      <c r="Q42" s="22"/>
      <c r="R42" s="22"/>
      <c r="S42" s="22">
        <f t="shared" si="6"/>
        <v>2067.0406654535514</v>
      </c>
      <c r="T42" s="22">
        <f t="shared" si="7"/>
        <v>1213.2099343443065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64977.227203140072</v>
      </c>
      <c r="D43" s="5">
        <f t="shared" si="15"/>
        <v>62903.383660608182</v>
      </c>
      <c r="E43" s="5">
        <f t="shared" si="1"/>
        <v>53403.383660608182</v>
      </c>
      <c r="F43" s="5">
        <f t="shared" si="2"/>
        <v>19628.293131249389</v>
      </c>
      <c r="G43" s="5">
        <f t="shared" si="3"/>
        <v>43275.090529358793</v>
      </c>
      <c r="H43" s="22">
        <f t="shared" si="16"/>
        <v>28780.783663627364</v>
      </c>
      <c r="I43" s="5">
        <f t="shared" si="17"/>
        <v>70847.081279113801</v>
      </c>
      <c r="J43" s="26">
        <f t="shared" si="5"/>
        <v>0.21123420496342665</v>
      </c>
      <c r="L43" s="22">
        <f t="shared" si="18"/>
        <v>109434.22091318415</v>
      </c>
      <c r="M43" s="5">
        <f>scrimecost*Meta!O40</f>
        <v>628.22</v>
      </c>
      <c r="N43" s="5">
        <f>L43-Grade14!L43</f>
        <v>3067.0024126725184</v>
      </c>
      <c r="O43" s="5">
        <f>Grade14!M43-M43</f>
        <v>10.573999999999955</v>
      </c>
      <c r="P43" s="22">
        <f t="shared" si="12"/>
        <v>237.36200520310786</v>
      </c>
      <c r="Q43" s="22"/>
      <c r="R43" s="22"/>
      <c r="S43" s="22">
        <f t="shared" ref="S43:S69" si="19">IF(A43&lt;startage,1,0)*(N43-Q43-R43)+IF(A43&gt;=startage,1,0)*completionprob*(N43*spart+O43+P43)</f>
        <v>2118.9366247242892</v>
      </c>
      <c r="T43" s="22">
        <f t="shared" ref="T43:T69" si="20">S43/sreturn^(A43-startage+1)</f>
        <v>1222.4749459911677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66601.657883218562</v>
      </c>
      <c r="D44" s="5">
        <f t="shared" si="15"/>
        <v>64459.58825212338</v>
      </c>
      <c r="E44" s="5">
        <f t="shared" si="1"/>
        <v>54959.58825212338</v>
      </c>
      <c r="F44" s="5">
        <f t="shared" si="2"/>
        <v>20292.014389530621</v>
      </c>
      <c r="G44" s="5">
        <f t="shared" si="3"/>
        <v>44167.573862592762</v>
      </c>
      <c r="H44" s="22">
        <f t="shared" si="16"/>
        <v>29500.303255218045</v>
      </c>
      <c r="I44" s="5">
        <f t="shared" si="17"/>
        <v>72428.86438109164</v>
      </c>
      <c r="J44" s="26">
        <f t="shared" si="5"/>
        <v>0.21329136603071067</v>
      </c>
      <c r="L44" s="22">
        <f t="shared" si="18"/>
        <v>112170.07643601374</v>
      </c>
      <c r="M44" s="5">
        <f>scrimecost*Meta!O41</f>
        <v>628.22</v>
      </c>
      <c r="N44" s="5">
        <f>L44-Grade14!L44</f>
        <v>3143.6774729893223</v>
      </c>
      <c r="O44" s="5">
        <f>Grade14!M44-M44</f>
        <v>10.573999999999955</v>
      </c>
      <c r="P44" s="22">
        <f t="shared" si="12"/>
        <v>243.83127064645299</v>
      </c>
      <c r="Q44" s="22"/>
      <c r="R44" s="22"/>
      <c r="S44" s="22">
        <f t="shared" si="19"/>
        <v>2172.129982976764</v>
      </c>
      <c r="T44" s="22">
        <f t="shared" si="20"/>
        <v>1231.8075809601592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68266.699330299016</v>
      </c>
      <c r="D45" s="5">
        <f t="shared" si="15"/>
        <v>66054.697958426448</v>
      </c>
      <c r="E45" s="5">
        <f t="shared" si="1"/>
        <v>56554.697958426448</v>
      </c>
      <c r="F45" s="5">
        <f t="shared" si="2"/>
        <v>20972.328679268881</v>
      </c>
      <c r="G45" s="5">
        <f t="shared" si="3"/>
        <v>45082.369279157567</v>
      </c>
      <c r="H45" s="22">
        <f t="shared" si="16"/>
        <v>30237.810836598492</v>
      </c>
      <c r="I45" s="5">
        <f t="shared" si="17"/>
        <v>74050.192060618923</v>
      </c>
      <c r="J45" s="26">
        <f t="shared" si="5"/>
        <v>0.21529835243781695</v>
      </c>
      <c r="L45" s="22">
        <f t="shared" si="18"/>
        <v>114974.32834691407</v>
      </c>
      <c r="M45" s="5">
        <f>scrimecost*Meta!O42</f>
        <v>628.22</v>
      </c>
      <c r="N45" s="5">
        <f>L45-Grade14!L45</f>
        <v>3222.2694098140491</v>
      </c>
      <c r="O45" s="5">
        <f>Grade14!M45-M45</f>
        <v>10.573999999999955</v>
      </c>
      <c r="P45" s="22">
        <f t="shared" si="12"/>
        <v>250.46226772588176</v>
      </c>
      <c r="Q45" s="22"/>
      <c r="R45" s="22"/>
      <c r="S45" s="22">
        <f t="shared" si="19"/>
        <v>2226.6531751855523</v>
      </c>
      <c r="T45" s="22">
        <f t="shared" si="20"/>
        <v>1241.2083854545926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69973.366813556495</v>
      </c>
      <c r="D46" s="5">
        <f t="shared" si="15"/>
        <v>67689.685407387122</v>
      </c>
      <c r="E46" s="5">
        <f t="shared" si="1"/>
        <v>58189.685407387122</v>
      </c>
      <c r="F46" s="5">
        <f t="shared" si="2"/>
        <v>21669.650826250607</v>
      </c>
      <c r="G46" s="5">
        <f t="shared" si="3"/>
        <v>46020.034581136511</v>
      </c>
      <c r="H46" s="22">
        <f t="shared" si="16"/>
        <v>30993.756107513454</v>
      </c>
      <c r="I46" s="5">
        <f t="shared" si="17"/>
        <v>75712.052932134393</v>
      </c>
      <c r="J46" s="26">
        <f t="shared" si="5"/>
        <v>0.21725638795694516</v>
      </c>
      <c r="L46" s="22">
        <f t="shared" si="18"/>
        <v>117848.68655558692</v>
      </c>
      <c r="M46" s="5">
        <f>scrimecost*Meta!O43</f>
        <v>348.45</v>
      </c>
      <c r="N46" s="5">
        <f>L46-Grade14!L46</f>
        <v>3302.8261450594146</v>
      </c>
      <c r="O46" s="5">
        <f>Grade14!M46-M46</f>
        <v>5.8650000000000091</v>
      </c>
      <c r="P46" s="22">
        <f t="shared" si="12"/>
        <v>257.25903973229634</v>
      </c>
      <c r="Q46" s="22"/>
      <c r="R46" s="22"/>
      <c r="S46" s="22">
        <f t="shared" si="19"/>
        <v>2278.7157391995729</v>
      </c>
      <c r="T46" s="22">
        <f t="shared" si="20"/>
        <v>1248.5827746711843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71722.700983895396</v>
      </c>
      <c r="D47" s="5">
        <f t="shared" si="15"/>
        <v>69365.547542571789</v>
      </c>
      <c r="E47" s="5">
        <f t="shared" si="1"/>
        <v>59865.547542571789</v>
      </c>
      <c r="F47" s="5">
        <f t="shared" si="2"/>
        <v>22384.406026906869</v>
      </c>
      <c r="G47" s="5">
        <f t="shared" si="3"/>
        <v>46981.141515664916</v>
      </c>
      <c r="H47" s="22">
        <f t="shared" si="16"/>
        <v>31768.600010201288</v>
      </c>
      <c r="I47" s="5">
        <f t="shared" si="17"/>
        <v>77415.460325437743</v>
      </c>
      <c r="J47" s="26">
        <f t="shared" si="5"/>
        <v>0.2191666665121921</v>
      </c>
      <c r="L47" s="22">
        <f t="shared" si="18"/>
        <v>120794.90371947658</v>
      </c>
      <c r="M47" s="5">
        <f>scrimecost*Meta!O44</f>
        <v>348.45</v>
      </c>
      <c r="N47" s="5">
        <f>L47-Grade14!L47</f>
        <v>3385.396798685877</v>
      </c>
      <c r="O47" s="5">
        <f>Grade14!M47-M47</f>
        <v>5.8650000000000091</v>
      </c>
      <c r="P47" s="22">
        <f t="shared" si="12"/>
        <v>264.22573103887123</v>
      </c>
      <c r="Q47" s="22"/>
      <c r="R47" s="22"/>
      <c r="S47" s="22">
        <f t="shared" si="19"/>
        <v>2335.9991680139219</v>
      </c>
      <c r="T47" s="22">
        <f t="shared" si="20"/>
        <v>1258.1572756113517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73515.768508492794</v>
      </c>
      <c r="D48" s="5">
        <f t="shared" si="15"/>
        <v>71083.306231136085</v>
      </c>
      <c r="E48" s="5">
        <f t="shared" si="1"/>
        <v>61583.306231136085</v>
      </c>
      <c r="F48" s="5">
        <f t="shared" si="2"/>
        <v>23117.03010757954</v>
      </c>
      <c r="G48" s="5">
        <f t="shared" si="3"/>
        <v>47966.276123556541</v>
      </c>
      <c r="H48" s="22">
        <f t="shared" si="16"/>
        <v>32562.815010456321</v>
      </c>
      <c r="I48" s="5">
        <f t="shared" si="17"/>
        <v>79161.452903573692</v>
      </c>
      <c r="J48" s="26">
        <f t="shared" si="5"/>
        <v>0.22103035290755496</v>
      </c>
      <c r="L48" s="22">
        <f t="shared" si="18"/>
        <v>123814.77631246351</v>
      </c>
      <c r="M48" s="5">
        <f>scrimecost*Meta!O45</f>
        <v>348.45</v>
      </c>
      <c r="N48" s="5">
        <f>L48-Grade14!L48</f>
        <v>3470.0317186530447</v>
      </c>
      <c r="O48" s="5">
        <f>Grade14!M48-M48</f>
        <v>5.8650000000000091</v>
      </c>
      <c r="P48" s="22">
        <f t="shared" si="12"/>
        <v>271.36658962811055</v>
      </c>
      <c r="Q48" s="22"/>
      <c r="R48" s="22"/>
      <c r="S48" s="22">
        <f t="shared" si="19"/>
        <v>2394.7146825486557</v>
      </c>
      <c r="T48" s="22">
        <f t="shared" si="20"/>
        <v>1267.8009972781606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75353.662721205095</v>
      </c>
      <c r="D49" s="5">
        <f t="shared" si="15"/>
        <v>72844.008886914482</v>
      </c>
      <c r="E49" s="5">
        <f t="shared" si="1"/>
        <v>63344.008886914482</v>
      </c>
      <c r="F49" s="5">
        <f t="shared" si="2"/>
        <v>23867.969790269028</v>
      </c>
      <c r="G49" s="5">
        <f t="shared" si="3"/>
        <v>48976.039096645458</v>
      </c>
      <c r="H49" s="22">
        <f t="shared" si="16"/>
        <v>33376.885385717724</v>
      </c>
      <c r="I49" s="5">
        <f t="shared" si="17"/>
        <v>80951.095296163039</v>
      </c>
      <c r="J49" s="26">
        <f t="shared" si="5"/>
        <v>0.22284858353717735</v>
      </c>
      <c r="L49" s="22">
        <f t="shared" si="18"/>
        <v>126910.14572027508</v>
      </c>
      <c r="M49" s="5">
        <f>scrimecost*Meta!O46</f>
        <v>348.45</v>
      </c>
      <c r="N49" s="5">
        <f>L49-Grade14!L49</f>
        <v>3556.7825116193853</v>
      </c>
      <c r="O49" s="5">
        <f>Grade14!M49-M49</f>
        <v>5.8650000000000091</v>
      </c>
      <c r="P49" s="22">
        <f t="shared" si="12"/>
        <v>278.68596968208078</v>
      </c>
      <c r="Q49" s="22"/>
      <c r="R49" s="22"/>
      <c r="S49" s="22">
        <f t="shared" si="19"/>
        <v>2454.8980849467539</v>
      </c>
      <c r="T49" s="22">
        <f t="shared" si="20"/>
        <v>1277.5145104108205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77237.504289235207</v>
      </c>
      <c r="D50" s="5">
        <f t="shared" si="15"/>
        <v>74648.729109087319</v>
      </c>
      <c r="E50" s="5">
        <f t="shared" si="1"/>
        <v>65148.729109087319</v>
      </c>
      <c r="F50" s="5">
        <f t="shared" si="2"/>
        <v>24637.682965025742</v>
      </c>
      <c r="G50" s="5">
        <f t="shared" si="3"/>
        <v>50011.046144061576</v>
      </c>
      <c r="H50" s="22">
        <f t="shared" si="16"/>
        <v>34211.307520360657</v>
      </c>
      <c r="I50" s="5">
        <f t="shared" si="17"/>
        <v>82785.478748567082</v>
      </c>
      <c r="J50" s="26">
        <f t="shared" si="5"/>
        <v>0.2246224670782723</v>
      </c>
      <c r="L50" s="22">
        <f t="shared" si="18"/>
        <v>130082.89936328192</v>
      </c>
      <c r="M50" s="5">
        <f>scrimecost*Meta!O47</f>
        <v>348.45</v>
      </c>
      <c r="N50" s="5">
        <f>L50-Grade14!L50</f>
        <v>3645.7020744098118</v>
      </c>
      <c r="O50" s="5">
        <f>Grade14!M50-M50</f>
        <v>5.8650000000000091</v>
      </c>
      <c r="P50" s="22">
        <f t="shared" si="12"/>
        <v>286.18833423740023</v>
      </c>
      <c r="Q50" s="22"/>
      <c r="R50" s="22"/>
      <c r="S50" s="22">
        <f t="shared" si="19"/>
        <v>2516.5860724047602</v>
      </c>
      <c r="T50" s="22">
        <f t="shared" si="20"/>
        <v>1287.298389206336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79168.441896466102</v>
      </c>
      <c r="D51" s="5">
        <f t="shared" si="15"/>
        <v>76498.567336814522</v>
      </c>
      <c r="E51" s="5">
        <f t="shared" si="1"/>
        <v>66998.567336814522</v>
      </c>
      <c r="F51" s="5">
        <f t="shared" si="2"/>
        <v>25426.638969151394</v>
      </c>
      <c r="G51" s="5">
        <f t="shared" si="3"/>
        <v>51071.928367663131</v>
      </c>
      <c r="H51" s="22">
        <f t="shared" si="16"/>
        <v>35066.590208369678</v>
      </c>
      <c r="I51" s="5">
        <f t="shared" si="17"/>
        <v>84665.721787281276</v>
      </c>
      <c r="J51" s="26">
        <f t="shared" si="5"/>
        <v>0.22635308516714545</v>
      </c>
      <c r="L51" s="22">
        <f t="shared" si="18"/>
        <v>133334.97184736398</v>
      </c>
      <c r="M51" s="5">
        <f>scrimecost*Meta!O48</f>
        <v>183.82</v>
      </c>
      <c r="N51" s="5">
        <f>L51-Grade14!L51</f>
        <v>3736.8446262700891</v>
      </c>
      <c r="O51" s="5">
        <f>Grade14!M51-M51</f>
        <v>3.0939999999999941</v>
      </c>
      <c r="P51" s="22">
        <f t="shared" si="12"/>
        <v>293.87825790660281</v>
      </c>
      <c r="Q51" s="22"/>
      <c r="R51" s="22"/>
      <c r="S51" s="22">
        <f t="shared" si="19"/>
        <v>2577.5662075492723</v>
      </c>
      <c r="T51" s="22">
        <f t="shared" si="20"/>
        <v>1296.0218663788121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81147.652943877751</v>
      </c>
      <c r="D52" s="5">
        <f t="shared" si="15"/>
        <v>78394.651520234882</v>
      </c>
      <c r="E52" s="5">
        <f t="shared" si="1"/>
        <v>68894.651520234882</v>
      </c>
      <c r="F52" s="5">
        <f t="shared" si="2"/>
        <v>26235.318873380176</v>
      </c>
      <c r="G52" s="5">
        <f t="shared" si="3"/>
        <v>52159.332646854702</v>
      </c>
      <c r="H52" s="22">
        <f t="shared" si="16"/>
        <v>35943.254963578918</v>
      </c>
      <c r="I52" s="5">
        <f t="shared" si="17"/>
        <v>86592.970901963301</v>
      </c>
      <c r="J52" s="26">
        <f t="shared" si="5"/>
        <v>0.22804149305872901</v>
      </c>
      <c r="L52" s="22">
        <f t="shared" si="18"/>
        <v>136668.34614354806</v>
      </c>
      <c r="M52" s="5">
        <f>scrimecost*Meta!O49</f>
        <v>183.82</v>
      </c>
      <c r="N52" s="5">
        <f>L52-Grade14!L52</f>
        <v>3830.2657419268216</v>
      </c>
      <c r="O52" s="5">
        <f>Grade14!M52-M52</f>
        <v>3.0939999999999941</v>
      </c>
      <c r="P52" s="22">
        <f t="shared" si="12"/>
        <v>301.76042966753539</v>
      </c>
      <c r="Q52" s="22"/>
      <c r="R52" s="22"/>
      <c r="S52" s="22">
        <f t="shared" si="19"/>
        <v>2642.3771493723648</v>
      </c>
      <c r="T52" s="22">
        <f t="shared" si="20"/>
        <v>1305.9674932472005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83176.344267474691</v>
      </c>
      <c r="D53" s="5">
        <f t="shared" si="15"/>
        <v>80338.137808240746</v>
      </c>
      <c r="E53" s="5">
        <f t="shared" si="1"/>
        <v>70838.137808240746</v>
      </c>
      <c r="F53" s="5">
        <f t="shared" si="2"/>
        <v>27064.215775214678</v>
      </c>
      <c r="G53" s="5">
        <f t="shared" si="3"/>
        <v>53273.922033026072</v>
      </c>
      <c r="H53" s="22">
        <f t="shared" si="16"/>
        <v>36841.836337668392</v>
      </c>
      <c r="I53" s="5">
        <f t="shared" si="17"/>
        <v>88568.401244512381</v>
      </c>
      <c r="J53" s="26">
        <f t="shared" si="5"/>
        <v>0.22968872027003001</v>
      </c>
      <c r="L53" s="22">
        <f t="shared" si="18"/>
        <v>140085.05479713678</v>
      </c>
      <c r="M53" s="5">
        <f>scrimecost*Meta!O50</f>
        <v>183.82</v>
      </c>
      <c r="N53" s="5">
        <f>L53-Grade14!L53</f>
        <v>3926.022385475022</v>
      </c>
      <c r="O53" s="5">
        <f>Grade14!M53-M53</f>
        <v>3.0939999999999941</v>
      </c>
      <c r="P53" s="22">
        <f t="shared" si="12"/>
        <v>309.83965572249127</v>
      </c>
      <c r="Q53" s="22"/>
      <c r="R53" s="22"/>
      <c r="S53" s="22">
        <f t="shared" si="19"/>
        <v>2708.8083647410658</v>
      </c>
      <c r="T53" s="22">
        <f t="shared" si="20"/>
        <v>1315.9849009529946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85255.752874161553</v>
      </c>
      <c r="D54" s="5">
        <f t="shared" si="15"/>
        <v>82330.21125344676</v>
      </c>
      <c r="E54" s="5">
        <f t="shared" si="1"/>
        <v>72830.21125344676</v>
      </c>
      <c r="F54" s="5">
        <f t="shared" si="2"/>
        <v>27913.835099595042</v>
      </c>
      <c r="G54" s="5">
        <f t="shared" si="3"/>
        <v>54416.376153851714</v>
      </c>
      <c r="H54" s="22">
        <f t="shared" si="16"/>
        <v>37762.882246110101</v>
      </c>
      <c r="I54" s="5">
        <f t="shared" si="17"/>
        <v>90593.217345625191</v>
      </c>
      <c r="J54" s="26">
        <f t="shared" si="5"/>
        <v>0.23129577120788464</v>
      </c>
      <c r="L54" s="22">
        <f t="shared" si="18"/>
        <v>143587.18116706517</v>
      </c>
      <c r="M54" s="5">
        <f>scrimecost*Meta!O51</f>
        <v>183.82</v>
      </c>
      <c r="N54" s="5">
        <f>L54-Grade14!L54</f>
        <v>4024.1729451118445</v>
      </c>
      <c r="O54" s="5">
        <f>Grade14!M54-M54</f>
        <v>3.0939999999999941</v>
      </c>
      <c r="P54" s="22">
        <f t="shared" si="12"/>
        <v>318.120862428821</v>
      </c>
      <c r="Q54" s="22"/>
      <c r="R54" s="22"/>
      <c r="S54" s="22">
        <f t="shared" si="19"/>
        <v>2776.9003604939326</v>
      </c>
      <c r="T54" s="22">
        <f t="shared" si="20"/>
        <v>1326.0746835281595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87387.146696015596</v>
      </c>
      <c r="D55" s="5">
        <f t="shared" si="15"/>
        <v>84372.086534782939</v>
      </c>
      <c r="E55" s="5">
        <f t="shared" si="1"/>
        <v>74872.086534782939</v>
      </c>
      <c r="F55" s="5">
        <f t="shared" si="2"/>
        <v>28784.694907084922</v>
      </c>
      <c r="G55" s="5">
        <f t="shared" si="3"/>
        <v>55587.391627698016</v>
      </c>
      <c r="H55" s="22">
        <f t="shared" si="16"/>
        <v>38706.954302262857</v>
      </c>
      <c r="I55" s="5">
        <f t="shared" si="17"/>
        <v>92668.653849265829</v>
      </c>
      <c r="J55" s="26">
        <f t="shared" si="5"/>
        <v>0.23286362578140143</v>
      </c>
      <c r="L55" s="22">
        <f t="shared" si="18"/>
        <v>147176.86069624181</v>
      </c>
      <c r="M55" s="5">
        <f>scrimecost*Meta!O52</f>
        <v>183.82</v>
      </c>
      <c r="N55" s="5">
        <f>L55-Grade14!L55</f>
        <v>4124.7772687397373</v>
      </c>
      <c r="O55" s="5">
        <f>Grade14!M55-M55</f>
        <v>3.0939999999999941</v>
      </c>
      <c r="P55" s="22">
        <f t="shared" si="12"/>
        <v>326.60909930280911</v>
      </c>
      <c r="Q55" s="22"/>
      <c r="R55" s="22"/>
      <c r="S55" s="22">
        <f t="shared" si="19"/>
        <v>2846.6946561407149</v>
      </c>
      <c r="T55" s="22">
        <f t="shared" si="20"/>
        <v>1336.2374385696846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89571.825363415963</v>
      </c>
      <c r="D56" s="5">
        <f t="shared" si="15"/>
        <v>86465.00869815248</v>
      </c>
      <c r="E56" s="5">
        <f t="shared" si="1"/>
        <v>76965.00869815248</v>
      </c>
      <c r="F56" s="5">
        <f t="shared" si="2"/>
        <v>29677.326209762032</v>
      </c>
      <c r="G56" s="5">
        <f t="shared" si="3"/>
        <v>56787.682488390448</v>
      </c>
      <c r="H56" s="22">
        <f t="shared" si="16"/>
        <v>39674.628159819411</v>
      </c>
      <c r="I56" s="5">
        <f t="shared" si="17"/>
        <v>94795.976265497447</v>
      </c>
      <c r="J56" s="26">
        <f t="shared" si="5"/>
        <v>0.23439323999946649</v>
      </c>
      <c r="L56" s="22">
        <f t="shared" si="18"/>
        <v>150856.28221364782</v>
      </c>
      <c r="M56" s="5">
        <f>scrimecost*Meta!O53</f>
        <v>55.55</v>
      </c>
      <c r="N56" s="5">
        <f>L56-Grade14!L56</f>
        <v>4227.8967004581646</v>
      </c>
      <c r="O56" s="5">
        <f>Grade14!M56-M56</f>
        <v>0.93500000000000227</v>
      </c>
      <c r="P56" s="22">
        <f t="shared" si="12"/>
        <v>335.30954209864672</v>
      </c>
      <c r="Q56" s="22"/>
      <c r="R56" s="22"/>
      <c r="S56" s="22">
        <f t="shared" si="19"/>
        <v>2916.4807011785647</v>
      </c>
      <c r="T56" s="22">
        <f t="shared" si="20"/>
        <v>1345.664882837317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55.55</v>
      </c>
      <c r="N57" s="5">
        <f>L57-Grade14!L57</f>
        <v>0</v>
      </c>
      <c r="O57" s="5">
        <f>Grade14!M57-M57</f>
        <v>0.93500000000000227</v>
      </c>
      <c r="Q57" s="22"/>
      <c r="R57" s="22"/>
      <c r="S57" s="22">
        <f t="shared" si="19"/>
        <v>0.75922000000000189</v>
      </c>
      <c r="T57" s="22">
        <f t="shared" si="20"/>
        <v>0.34433448124021743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55.55</v>
      </c>
      <c r="N58" s="5">
        <f>L58-Grade14!L58</f>
        <v>0</v>
      </c>
      <c r="O58" s="5">
        <f>Grade14!M58-M58</f>
        <v>0.93500000000000227</v>
      </c>
      <c r="Q58" s="22"/>
      <c r="R58" s="22"/>
      <c r="S58" s="22">
        <f t="shared" si="19"/>
        <v>0.75922000000000189</v>
      </c>
      <c r="T58" s="22">
        <f t="shared" si="20"/>
        <v>0.33846641162405849</v>
      </c>
    </row>
    <row r="59" spans="1:20" x14ac:dyDescent="0.2">
      <c r="A59" s="5">
        <v>68</v>
      </c>
      <c r="H59" s="21"/>
      <c r="I59" s="5"/>
      <c r="M59" s="5">
        <f>scrimecost*Meta!O56</f>
        <v>55.55</v>
      </c>
      <c r="N59" s="5">
        <f>L59-Grade14!L59</f>
        <v>0</v>
      </c>
      <c r="O59" s="5">
        <f>Grade14!M59-M59</f>
        <v>0.93500000000000227</v>
      </c>
      <c r="Q59" s="22"/>
      <c r="R59" s="22"/>
      <c r="S59" s="22">
        <f t="shared" si="19"/>
        <v>0.75922000000000189</v>
      </c>
      <c r="T59" s="22">
        <f t="shared" si="20"/>
        <v>0.33269834431059098</v>
      </c>
    </row>
    <row r="60" spans="1:20" x14ac:dyDescent="0.2">
      <c r="A60" s="5">
        <v>69</v>
      </c>
      <c r="H60" s="21"/>
      <c r="I60" s="5"/>
      <c r="M60" s="5">
        <f>scrimecost*Meta!O57</f>
        <v>55.55</v>
      </c>
      <c r="N60" s="5">
        <f>L60-Grade14!L60</f>
        <v>0</v>
      </c>
      <c r="O60" s="5">
        <f>Grade14!M60-M60</f>
        <v>0.93500000000000227</v>
      </c>
      <c r="Q60" s="22"/>
      <c r="R60" s="22"/>
      <c r="S60" s="22">
        <f t="shared" si="19"/>
        <v>0.75922000000000189</v>
      </c>
      <c r="T60" s="22">
        <f t="shared" si="20"/>
        <v>0.32702857508340344</v>
      </c>
    </row>
    <row r="61" spans="1:20" x14ac:dyDescent="0.2">
      <c r="A61" s="5">
        <v>70</v>
      </c>
      <c r="H61" s="21"/>
      <c r="I61" s="5"/>
      <c r="M61" s="5">
        <f>scrimecost*Meta!O58</f>
        <v>55.55</v>
      </c>
      <c r="N61" s="5">
        <f>L61-Grade14!L61</f>
        <v>0</v>
      </c>
      <c r="O61" s="5">
        <f>Grade14!M61-M61</f>
        <v>0.93500000000000227</v>
      </c>
      <c r="Q61" s="22"/>
      <c r="R61" s="22"/>
      <c r="S61" s="22">
        <f t="shared" si="19"/>
        <v>0.75922000000000189</v>
      </c>
      <c r="T61" s="22">
        <f t="shared" si="20"/>
        <v>0.32145542876895133</v>
      </c>
    </row>
    <row r="62" spans="1:20" x14ac:dyDescent="0.2">
      <c r="A62" s="5">
        <v>71</v>
      </c>
      <c r="H62" s="21"/>
      <c r="I62" s="5"/>
      <c r="M62" s="5">
        <f>scrimecost*Meta!O59</f>
        <v>55.55</v>
      </c>
      <c r="N62" s="5">
        <f>L62-Grade14!L62</f>
        <v>0</v>
      </c>
      <c r="O62" s="5">
        <f>Grade14!M62-M62</f>
        <v>0.93500000000000227</v>
      </c>
      <c r="Q62" s="22"/>
      <c r="R62" s="22"/>
      <c r="S62" s="22">
        <f t="shared" si="19"/>
        <v>0.75922000000000189</v>
      </c>
      <c r="T62" s="22">
        <f t="shared" si="20"/>
        <v>0.31597725874161531</v>
      </c>
    </row>
    <row r="63" spans="1:20" x14ac:dyDescent="0.2">
      <c r="A63" s="5">
        <v>72</v>
      </c>
      <c r="H63" s="21"/>
      <c r="M63" s="5">
        <f>scrimecost*Meta!O60</f>
        <v>55.55</v>
      </c>
      <c r="N63" s="5">
        <f>L63-Grade14!L63</f>
        <v>0</v>
      </c>
      <c r="O63" s="5">
        <f>Grade14!M63-M63</f>
        <v>0.93500000000000227</v>
      </c>
      <c r="Q63" s="22"/>
      <c r="R63" s="22"/>
      <c r="S63" s="22">
        <f t="shared" si="19"/>
        <v>0.75922000000000189</v>
      </c>
      <c r="T63" s="22">
        <f t="shared" si="20"/>
        <v>0.31059244643719397</v>
      </c>
    </row>
    <row r="64" spans="1:20" x14ac:dyDescent="0.2">
      <c r="A64" s="5">
        <v>73</v>
      </c>
      <c r="H64" s="21"/>
      <c r="M64" s="5">
        <f>scrimecost*Meta!O61</f>
        <v>55.55</v>
      </c>
      <c r="N64" s="5">
        <f>L64-Grade14!L64</f>
        <v>0</v>
      </c>
      <c r="O64" s="5">
        <f>Grade14!M64-M64</f>
        <v>0.93500000000000227</v>
      </c>
      <c r="Q64" s="22"/>
      <c r="R64" s="22"/>
      <c r="S64" s="22">
        <f t="shared" si="19"/>
        <v>0.75922000000000189</v>
      </c>
      <c r="T64" s="22">
        <f t="shared" si="20"/>
        <v>0.30529940087468721</v>
      </c>
    </row>
    <row r="65" spans="1:20" x14ac:dyDescent="0.2">
      <c r="A65" s="5">
        <v>74</v>
      </c>
      <c r="H65" s="21"/>
      <c r="M65" s="5">
        <f>scrimecost*Meta!O62</f>
        <v>55.55</v>
      </c>
      <c r="N65" s="5">
        <f>L65-Grade14!L65</f>
        <v>0</v>
      </c>
      <c r="O65" s="5">
        <f>Grade14!M65-M65</f>
        <v>0.93500000000000227</v>
      </c>
      <c r="Q65" s="22"/>
      <c r="R65" s="22"/>
      <c r="S65" s="22">
        <f t="shared" si="19"/>
        <v>0.75922000000000189</v>
      </c>
      <c r="T65" s="22">
        <f t="shared" si="20"/>
        <v>0.30009655818623027</v>
      </c>
    </row>
    <row r="66" spans="1:20" x14ac:dyDescent="0.2">
      <c r="A66" s="5">
        <v>75</v>
      </c>
      <c r="H66" s="21"/>
      <c r="M66" s="5">
        <f>scrimecost*Meta!O63</f>
        <v>55.55</v>
      </c>
      <c r="N66" s="5">
        <f>L66-Grade14!L66</f>
        <v>0</v>
      </c>
      <c r="O66" s="5">
        <f>Grade14!M66-M66</f>
        <v>0.93500000000000227</v>
      </c>
      <c r="Q66" s="22"/>
      <c r="R66" s="22"/>
      <c r="S66" s="22">
        <f t="shared" si="19"/>
        <v>0.75922000000000189</v>
      </c>
      <c r="T66" s="22">
        <f t="shared" si="20"/>
        <v>0.29498238115503717</v>
      </c>
    </row>
    <row r="67" spans="1:20" x14ac:dyDescent="0.2">
      <c r="A67" s="5">
        <v>76</v>
      </c>
      <c r="H67" s="21"/>
      <c r="M67" s="5">
        <f>scrimecost*Meta!O64</f>
        <v>55.55</v>
      </c>
      <c r="N67" s="5">
        <f>L67-Grade14!L67</f>
        <v>0</v>
      </c>
      <c r="O67" s="5">
        <f>Grade14!M67-M67</f>
        <v>0.93500000000000227</v>
      </c>
      <c r="Q67" s="22"/>
      <c r="R67" s="22"/>
      <c r="S67" s="22">
        <f t="shared" si="19"/>
        <v>0.75922000000000189</v>
      </c>
      <c r="T67" s="22">
        <f t="shared" si="20"/>
        <v>0.28995535876121964</v>
      </c>
    </row>
    <row r="68" spans="1:20" x14ac:dyDescent="0.2">
      <c r="A68" s="5">
        <v>77</v>
      </c>
      <c r="H68" s="21"/>
      <c r="M68" s="5">
        <f>scrimecost*Meta!O65</f>
        <v>55.55</v>
      </c>
      <c r="N68" s="5">
        <f>L68-Grade14!L68</f>
        <v>0</v>
      </c>
      <c r="O68" s="5">
        <f>Grade14!M68-M68</f>
        <v>0.93500000000000227</v>
      </c>
      <c r="Q68" s="22"/>
      <c r="R68" s="22"/>
      <c r="S68" s="22">
        <f t="shared" si="19"/>
        <v>0.75922000000000189</v>
      </c>
      <c r="T68" s="22">
        <f t="shared" si="20"/>
        <v>0.28501400573534547</v>
      </c>
    </row>
    <row r="69" spans="1:20" x14ac:dyDescent="0.2">
      <c r="A69" s="5">
        <v>78</v>
      </c>
      <c r="H69" s="21"/>
      <c r="M69" s="5">
        <f>scrimecost*Meta!O66</f>
        <v>55.55</v>
      </c>
      <c r="N69" s="5">
        <f>L69-Grade14!L69</f>
        <v>0</v>
      </c>
      <c r="O69" s="5">
        <f>Grade14!M69-M69</f>
        <v>0.93500000000000227</v>
      </c>
      <c r="Q69" s="22"/>
      <c r="R69" s="22"/>
      <c r="S69" s="22">
        <f t="shared" si="19"/>
        <v>0.75922000000000189</v>
      </c>
      <c r="T69" s="22">
        <f t="shared" si="20"/>
        <v>0.28015686211960461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-1.3866190418099222E-9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69369</v>
      </c>
      <c r="D2" s="7">
        <f>Meta!C10</f>
        <v>29828</v>
      </c>
      <c r="E2" s="1">
        <f>Meta!D10</f>
        <v>3.4000000000000002E-2</v>
      </c>
      <c r="F2" s="1">
        <f>Meta!F10</f>
        <v>0.77700000000000002</v>
      </c>
      <c r="G2" s="1">
        <f>Meta!I10</f>
        <v>1.7852800699689915</v>
      </c>
      <c r="H2" s="1">
        <f>Meta!E10</f>
        <v>0.81200000000000006</v>
      </c>
      <c r="I2" s="13"/>
      <c r="J2" s="1">
        <f>Meta!X9</f>
        <v>0.77</v>
      </c>
      <c r="K2" s="1">
        <f>Meta!D9</f>
        <v>4.2000000000000003E-2</v>
      </c>
      <c r="L2" s="29"/>
      <c r="N2" s="22">
        <f>Meta!T10</f>
        <v>69369</v>
      </c>
      <c r="O2" s="22">
        <f>Meta!U10</f>
        <v>29828</v>
      </c>
      <c r="P2" s="1">
        <f>Meta!V10</f>
        <v>3.4000000000000002E-2</v>
      </c>
      <c r="Q2" s="1">
        <f>Meta!X10</f>
        <v>0.77700000000000002</v>
      </c>
      <c r="R2" s="22">
        <f>Meta!W10</f>
        <v>994</v>
      </c>
      <c r="T2" s="12">
        <f>IRR(S5:S69)+1</f>
        <v>1.0165535721823917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3022.1870997501483</v>
      </c>
      <c r="D12" s="5">
        <f t="shared" ref="D12:D36" si="0">IF(A12&lt;startage,1,0)*(C12*(1-initialunempprob))+IF(A12=startage,1,0)*(C12*(1-unempprob))+IF(A12&gt;startage,1,0)*(C12*(1-unempprob)+unempprob*300*52)</f>
        <v>2895.2552415606419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221.4870259793891</v>
      </c>
      <c r="G12" s="5">
        <f t="shared" ref="G12:G56" si="3">D12-F12</f>
        <v>2673.7682155812527</v>
      </c>
      <c r="H12" s="22">
        <f>0.1*Grade15!H12</f>
        <v>1338.6368863814951</v>
      </c>
      <c r="I12" s="5">
        <f t="shared" ref="I12:I36" si="4">G12+IF(A12&lt;startage,1,0)*(H12*(1-initialunempprob))+IF(A12&gt;=startage,1,0)*(H12*(1-unempprob))</f>
        <v>3956.1823527347251</v>
      </c>
      <c r="J12" s="26">
        <f t="shared" ref="J12:J56" si="5">(F12-(IF(A12&gt;startage,1,0)*(unempprob*300*52)))/(IF(A12&lt;startage,1,0)*((C12+H12)*(1-initialunempprob))+IF(A12&gt;=startage,1,0)*((C12+H12)*(1-unempprob)))</f>
        <v>5.3016887144756004E-2</v>
      </c>
      <c r="L12" s="22">
        <f>0.1*Grade15!L12</f>
        <v>5089.9477393989227</v>
      </c>
      <c r="M12" s="5">
        <f>scrimecost*Meta!O9</f>
        <v>3045.616</v>
      </c>
      <c r="N12" s="5">
        <f>L12-Grade15!L12</f>
        <v>-45809.529654590304</v>
      </c>
      <c r="O12" s="5"/>
      <c r="P12" s="22"/>
      <c r="Q12" s="22">
        <f>0.05*feel*Grade15!G12</f>
        <v>312.19361672675296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-54400.72327131706</v>
      </c>
      <c r="T12" s="22">
        <f t="shared" ref="T12:T43" si="7">S12/sreturn^(A12-startage+1)</f>
        <v>-54400.72327131706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38856.088278185322</v>
      </c>
      <c r="D13" s="5">
        <f t="shared" si="0"/>
        <v>37534.98127672702</v>
      </c>
      <c r="E13" s="5">
        <f t="shared" si="1"/>
        <v>28034.98127672702</v>
      </c>
      <c r="F13" s="5">
        <f t="shared" si="2"/>
        <v>9455.1713868513725</v>
      </c>
      <c r="G13" s="5">
        <f t="shared" si="3"/>
        <v>28079.809889875647</v>
      </c>
      <c r="H13" s="22">
        <f t="shared" ref="H13:H36" si="10">benefits*B13/expnorm</f>
        <v>16707.74266836356</v>
      </c>
      <c r="I13" s="5">
        <f t="shared" si="4"/>
        <v>44219.489307514843</v>
      </c>
      <c r="J13" s="26">
        <f t="shared" si="5"/>
        <v>0.17615707793088672</v>
      </c>
      <c r="L13" s="22">
        <f t="shared" ref="L13:L36" si="11">(sincome+sbenefits)*(1-sunemp)*B13/expnorm</f>
        <v>53674.660694366219</v>
      </c>
      <c r="M13" s="5">
        <f>scrimecost*Meta!O10</f>
        <v>2791.152</v>
      </c>
      <c r="N13" s="5">
        <f>L13-Grade15!L13</f>
        <v>1502.6963655272775</v>
      </c>
      <c r="O13" s="5">
        <f>Grade15!M13-M13</f>
        <v>44.927999999999884</v>
      </c>
      <c r="P13" s="22">
        <f t="shared" ref="P13:P56" si="12">(spart-initialspart)*(L13*J13+nptrans)</f>
        <v>112.0641997079597</v>
      </c>
      <c r="Q13" s="22"/>
      <c r="R13" s="22"/>
      <c r="S13" s="22">
        <f t="shared" si="6"/>
        <v>1075.5648678867954</v>
      </c>
      <c r="T13" s="22">
        <f t="shared" si="7"/>
        <v>1058.0503549633052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39827.490485139948</v>
      </c>
      <c r="D14" s="5">
        <f t="shared" si="0"/>
        <v>39003.75580864519</v>
      </c>
      <c r="E14" s="5">
        <f t="shared" si="1"/>
        <v>29503.75580864519</v>
      </c>
      <c r="F14" s="5">
        <f t="shared" si="2"/>
        <v>9934.7262715226534</v>
      </c>
      <c r="G14" s="5">
        <f t="shared" si="3"/>
        <v>29069.029537122537</v>
      </c>
      <c r="H14" s="22">
        <f t="shared" si="10"/>
        <v>17125.436235072648</v>
      </c>
      <c r="I14" s="5">
        <f t="shared" si="4"/>
        <v>45612.200940202718</v>
      </c>
      <c r="J14" s="26">
        <f t="shared" si="5"/>
        <v>0.17093638490359608</v>
      </c>
      <c r="L14" s="22">
        <f t="shared" si="11"/>
        <v>55016.527211725363</v>
      </c>
      <c r="M14" s="5">
        <f>scrimecost*Meta!O11</f>
        <v>2608.2560000000003</v>
      </c>
      <c r="N14" s="5">
        <f>L14-Grade15!L14</f>
        <v>1540.2637746654364</v>
      </c>
      <c r="O14" s="5">
        <f>Grade15!M14-M14</f>
        <v>41.983999999999924</v>
      </c>
      <c r="P14" s="22">
        <f t="shared" si="12"/>
        <v>111.70828390065867</v>
      </c>
      <c r="Q14" s="22"/>
      <c r="R14" s="22"/>
      <c r="S14" s="22">
        <f t="shared" si="6"/>
        <v>1096.5875162943507</v>
      </c>
      <c r="T14" s="22">
        <f t="shared" si="7"/>
        <v>1061.1646053858808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40823.177747268448</v>
      </c>
      <c r="D15" s="5">
        <f t="shared" si="0"/>
        <v>39965.589703861318</v>
      </c>
      <c r="E15" s="5">
        <f t="shared" si="1"/>
        <v>30465.589703861318</v>
      </c>
      <c r="F15" s="5">
        <f t="shared" si="2"/>
        <v>10248.765038310721</v>
      </c>
      <c r="G15" s="5">
        <f t="shared" si="3"/>
        <v>29716.824665550597</v>
      </c>
      <c r="H15" s="22">
        <f t="shared" si="10"/>
        <v>17553.572140949462</v>
      </c>
      <c r="I15" s="5">
        <f t="shared" si="4"/>
        <v>46673.575353707776</v>
      </c>
      <c r="J15" s="26">
        <f t="shared" si="5"/>
        <v>0.17233606381961319</v>
      </c>
      <c r="L15" s="22">
        <f t="shared" si="11"/>
        <v>56391.940392018507</v>
      </c>
      <c r="M15" s="5">
        <f>scrimecost*Meta!O12</f>
        <v>2491.9580000000001</v>
      </c>
      <c r="N15" s="5">
        <f>L15-Grade15!L15</f>
        <v>1578.770369032085</v>
      </c>
      <c r="O15" s="5">
        <f>Grade15!M15-M15</f>
        <v>40.11200000000008</v>
      </c>
      <c r="P15" s="22">
        <f t="shared" si="12"/>
        <v>113.90655526817518</v>
      </c>
      <c r="Q15" s="22"/>
      <c r="R15" s="22"/>
      <c r="S15" s="22">
        <f t="shared" si="6"/>
        <v>1121.1471831889576</v>
      </c>
      <c r="T15" s="22">
        <f t="shared" si="7"/>
        <v>1067.2638949240732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41843.757190950157</v>
      </c>
      <c r="D16" s="5">
        <f t="shared" si="0"/>
        <v>40951.46944645785</v>
      </c>
      <c r="E16" s="5">
        <f t="shared" si="1"/>
        <v>31451.46944645785</v>
      </c>
      <c r="F16" s="5">
        <f t="shared" si="2"/>
        <v>10570.654774268489</v>
      </c>
      <c r="G16" s="5">
        <f t="shared" si="3"/>
        <v>30380.814672189361</v>
      </c>
      <c r="H16" s="22">
        <f t="shared" si="10"/>
        <v>17992.4114444732</v>
      </c>
      <c r="I16" s="5">
        <f t="shared" si="4"/>
        <v>47761.484127550473</v>
      </c>
      <c r="J16" s="26">
        <f t="shared" si="5"/>
        <v>0.1737016042254835</v>
      </c>
      <c r="L16" s="22">
        <f t="shared" si="11"/>
        <v>57801.738901818964</v>
      </c>
      <c r="M16" s="5">
        <f>scrimecost*Meta!O13</f>
        <v>2092.37</v>
      </c>
      <c r="N16" s="5">
        <f>L16-Grade15!L16</f>
        <v>1618.239628257892</v>
      </c>
      <c r="O16" s="5">
        <f>Grade15!M16-M16</f>
        <v>33.680000000000291</v>
      </c>
      <c r="P16" s="22">
        <f t="shared" si="12"/>
        <v>116.15978341987955</v>
      </c>
      <c r="Q16" s="22"/>
      <c r="R16" s="22"/>
      <c r="S16" s="22">
        <f t="shared" si="6"/>
        <v>1142.6561233559248</v>
      </c>
      <c r="T16" s="22">
        <f t="shared" si="7"/>
        <v>1070.026338874442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42889.851120723913</v>
      </c>
      <c r="D17" s="5">
        <f t="shared" si="0"/>
        <v>41961.996182619303</v>
      </c>
      <c r="E17" s="5">
        <f t="shared" si="1"/>
        <v>32461.996182619303</v>
      </c>
      <c r="F17" s="5">
        <f t="shared" si="2"/>
        <v>10900.591753625202</v>
      </c>
      <c r="G17" s="5">
        <f t="shared" si="3"/>
        <v>31061.404428994101</v>
      </c>
      <c r="H17" s="22">
        <f t="shared" si="10"/>
        <v>18442.221730585028</v>
      </c>
      <c r="I17" s="5">
        <f t="shared" si="4"/>
        <v>48876.59062073924</v>
      </c>
      <c r="J17" s="26">
        <f t="shared" si="5"/>
        <v>0.17503383876779599</v>
      </c>
      <c r="L17" s="22">
        <f t="shared" si="11"/>
        <v>59246.782374364426</v>
      </c>
      <c r="M17" s="5">
        <f>scrimecost*Meta!O14</f>
        <v>2092.37</v>
      </c>
      <c r="N17" s="5">
        <f>L17-Grade15!L17</f>
        <v>1658.6956189643315</v>
      </c>
      <c r="O17" s="5">
        <f>Grade15!M17-M17</f>
        <v>33.680000000000291</v>
      </c>
      <c r="P17" s="22">
        <f t="shared" si="12"/>
        <v>118.4693422753765</v>
      </c>
      <c r="Q17" s="22"/>
      <c r="R17" s="22"/>
      <c r="S17" s="22">
        <f t="shared" si="6"/>
        <v>1170.0561406270581</v>
      </c>
      <c r="T17" s="22">
        <f t="shared" si="7"/>
        <v>1077.8426042790782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43962.097398742007</v>
      </c>
      <c r="D18" s="5">
        <f t="shared" si="0"/>
        <v>42997.786087184781</v>
      </c>
      <c r="E18" s="5">
        <f t="shared" si="1"/>
        <v>33497.786087184781</v>
      </c>
      <c r="F18" s="5">
        <f t="shared" si="2"/>
        <v>11238.777157465831</v>
      </c>
      <c r="G18" s="5">
        <f t="shared" si="3"/>
        <v>31759.008929718948</v>
      </c>
      <c r="H18" s="22">
        <f t="shared" si="10"/>
        <v>18903.27727384965</v>
      </c>
      <c r="I18" s="5">
        <f t="shared" si="4"/>
        <v>50019.574776257708</v>
      </c>
      <c r="J18" s="26">
        <f t="shared" si="5"/>
        <v>0.17633357978468625</v>
      </c>
      <c r="L18" s="22">
        <f t="shared" si="11"/>
        <v>60727.951933723532</v>
      </c>
      <c r="M18" s="5">
        <f>scrimecost*Meta!O15</f>
        <v>2092.37</v>
      </c>
      <c r="N18" s="5">
        <f>L18-Grade15!L18</f>
        <v>1700.1630094384382</v>
      </c>
      <c r="O18" s="5">
        <f>Grade15!M18-M18</f>
        <v>33.680000000000291</v>
      </c>
      <c r="P18" s="22">
        <f t="shared" si="12"/>
        <v>120.83664010226093</v>
      </c>
      <c r="Q18" s="22"/>
      <c r="R18" s="22"/>
      <c r="S18" s="22">
        <f t="shared" si="6"/>
        <v>1198.1411583299735</v>
      </c>
      <c r="T18" s="22">
        <f t="shared" si="7"/>
        <v>1085.7413106887827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45061.149833710551</v>
      </c>
      <c r="D19" s="5">
        <f t="shared" si="0"/>
        <v>44059.470739364391</v>
      </c>
      <c r="E19" s="5">
        <f t="shared" si="1"/>
        <v>34559.470739364391</v>
      </c>
      <c r="F19" s="5">
        <f t="shared" si="2"/>
        <v>11591.364270338912</v>
      </c>
      <c r="G19" s="5">
        <f t="shared" si="3"/>
        <v>32468.106469025479</v>
      </c>
      <c r="H19" s="22">
        <f t="shared" si="10"/>
        <v>19375.859205695891</v>
      </c>
      <c r="I19" s="5">
        <f t="shared" si="4"/>
        <v>51185.18646172771</v>
      </c>
      <c r="J19" s="26">
        <f t="shared" si="5"/>
        <v>0.17769716103329686</v>
      </c>
      <c r="L19" s="22">
        <f t="shared" si="11"/>
        <v>62246.150732066621</v>
      </c>
      <c r="M19" s="5">
        <f>scrimecost*Meta!O16</f>
        <v>2092.37</v>
      </c>
      <c r="N19" s="5">
        <f>L19-Grade15!L19</f>
        <v>1742.6670846744018</v>
      </c>
      <c r="O19" s="5">
        <f>Grade15!M19-M19</f>
        <v>33.680000000000291</v>
      </c>
      <c r="P19" s="22">
        <f t="shared" si="12"/>
        <v>123.30474989237248</v>
      </c>
      <c r="Q19" s="22"/>
      <c r="R19" s="22"/>
      <c r="S19" s="22">
        <f t="shared" si="6"/>
        <v>1226.9621046437192</v>
      </c>
      <c r="T19" s="22">
        <f t="shared" si="7"/>
        <v>1093.7529914003287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46187.678579553314</v>
      </c>
      <c r="D20" s="5">
        <f t="shared" si="0"/>
        <v>45147.697507848505</v>
      </c>
      <c r="E20" s="5">
        <f t="shared" si="1"/>
        <v>35647.697507848505</v>
      </c>
      <c r="F20" s="5">
        <f t="shared" si="2"/>
        <v>12055.492987097388</v>
      </c>
      <c r="G20" s="5">
        <f t="shared" si="3"/>
        <v>33092.204520751118</v>
      </c>
      <c r="H20" s="22">
        <f t="shared" si="10"/>
        <v>19860.255685838289</v>
      </c>
      <c r="I20" s="5">
        <f t="shared" si="4"/>
        <v>52277.2115132709</v>
      </c>
      <c r="J20" s="26">
        <f t="shared" si="5"/>
        <v>0.18063756595235303</v>
      </c>
      <c r="L20" s="22">
        <f t="shared" si="11"/>
        <v>63802.304500368293</v>
      </c>
      <c r="M20" s="5">
        <f>scrimecost*Meta!O17</f>
        <v>2092.37</v>
      </c>
      <c r="N20" s="5">
        <f>L20-Grade15!L20</f>
        <v>1786.2337617912708</v>
      </c>
      <c r="O20" s="5">
        <f>Grade15!M20-M20</f>
        <v>33.680000000000291</v>
      </c>
      <c r="P20" s="22">
        <f t="shared" si="12"/>
        <v>126.55365090968183</v>
      </c>
      <c r="Q20" s="22"/>
      <c r="R20" s="22"/>
      <c r="S20" s="22">
        <f t="shared" si="6"/>
        <v>1257.0874744630578</v>
      </c>
      <c r="T20" s="22">
        <f t="shared" si="7"/>
        <v>1102.3597118517034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47342.37054404214</v>
      </c>
      <c r="D21" s="5">
        <f t="shared" si="0"/>
        <v>46263.129945544708</v>
      </c>
      <c r="E21" s="5">
        <f t="shared" si="1"/>
        <v>36763.129945544708</v>
      </c>
      <c r="F21" s="5">
        <f t="shared" si="2"/>
        <v>12531.224921774818</v>
      </c>
      <c r="G21" s="5">
        <f t="shared" si="3"/>
        <v>33731.90502376989</v>
      </c>
      <c r="H21" s="22">
        <f t="shared" si="10"/>
        <v>20356.762077984244</v>
      </c>
      <c r="I21" s="5">
        <f t="shared" si="4"/>
        <v>53396.537191102674</v>
      </c>
      <c r="J21" s="26">
        <f t="shared" si="5"/>
        <v>0.1835062536782614</v>
      </c>
      <c r="L21" s="22">
        <f t="shared" si="11"/>
        <v>65397.36211287749</v>
      </c>
      <c r="M21" s="5">
        <f>scrimecost*Meta!O18</f>
        <v>1686.818</v>
      </c>
      <c r="N21" s="5">
        <f>L21-Grade15!L21</f>
        <v>1830.8896058360551</v>
      </c>
      <c r="O21" s="5">
        <f>Grade15!M21-M21</f>
        <v>27.152000000000044</v>
      </c>
      <c r="P21" s="22">
        <f t="shared" si="12"/>
        <v>129.88377445242384</v>
      </c>
      <c r="Q21" s="22"/>
      <c r="R21" s="22"/>
      <c r="S21" s="22">
        <f t="shared" si="6"/>
        <v>1282.6652425278758</v>
      </c>
      <c r="T21" s="22">
        <f t="shared" si="7"/>
        <v>1106.4731740578134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48525.929807643188</v>
      </c>
      <c r="D22" s="5">
        <f t="shared" si="0"/>
        <v>47406.448194183322</v>
      </c>
      <c r="E22" s="5">
        <f t="shared" si="1"/>
        <v>37906.448194183322</v>
      </c>
      <c r="F22" s="5">
        <f t="shared" si="2"/>
        <v>13018.850154819187</v>
      </c>
      <c r="G22" s="5">
        <f t="shared" si="3"/>
        <v>34387.598039364137</v>
      </c>
      <c r="H22" s="22">
        <f t="shared" si="10"/>
        <v>20865.681129933848</v>
      </c>
      <c r="I22" s="5">
        <f t="shared" si="4"/>
        <v>54543.846010880232</v>
      </c>
      <c r="J22" s="26">
        <f t="shared" si="5"/>
        <v>0.186304973410855</v>
      </c>
      <c r="L22" s="22">
        <f t="shared" si="11"/>
        <v>67032.296165699416</v>
      </c>
      <c r="M22" s="5">
        <f>scrimecost*Meta!O19</f>
        <v>1686.818</v>
      </c>
      <c r="N22" s="5">
        <f>L22-Grade15!L22</f>
        <v>1876.6618459819438</v>
      </c>
      <c r="O22" s="5">
        <f>Grade15!M22-M22</f>
        <v>27.152000000000044</v>
      </c>
      <c r="P22" s="22">
        <f t="shared" si="12"/>
        <v>133.29715108373443</v>
      </c>
      <c r="Q22" s="22"/>
      <c r="R22" s="22"/>
      <c r="S22" s="22">
        <f t="shared" si="6"/>
        <v>1314.3157091943044</v>
      </c>
      <c r="T22" s="22">
        <f t="shared" si="7"/>
        <v>1115.3135811599641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49739.078052834266</v>
      </c>
      <c r="D23" s="5">
        <f t="shared" si="0"/>
        <v>48578.349399037899</v>
      </c>
      <c r="E23" s="5">
        <f t="shared" si="1"/>
        <v>39078.349399037899</v>
      </c>
      <c r="F23" s="5">
        <f t="shared" si="2"/>
        <v>13518.666018689664</v>
      </c>
      <c r="G23" s="5">
        <f t="shared" si="3"/>
        <v>35059.683380348237</v>
      </c>
      <c r="H23" s="22">
        <f t="shared" si="10"/>
        <v>21387.323158182193</v>
      </c>
      <c r="I23" s="5">
        <f t="shared" si="4"/>
        <v>55719.837551152232</v>
      </c>
      <c r="J23" s="26">
        <f t="shared" si="5"/>
        <v>0.18903543168655604</v>
      </c>
      <c r="L23" s="22">
        <f t="shared" si="11"/>
        <v>68708.1035698419</v>
      </c>
      <c r="M23" s="5">
        <f>scrimecost*Meta!O20</f>
        <v>1686.818</v>
      </c>
      <c r="N23" s="5">
        <f>L23-Grade15!L23</f>
        <v>1923.5783921314869</v>
      </c>
      <c r="O23" s="5">
        <f>Grade15!M23-M23</f>
        <v>27.152000000000044</v>
      </c>
      <c r="P23" s="22">
        <f t="shared" si="12"/>
        <v>136.79586213082777</v>
      </c>
      <c r="Q23" s="22"/>
      <c r="R23" s="22"/>
      <c r="S23" s="22">
        <f t="shared" si="6"/>
        <v>1346.7574375273985</v>
      </c>
      <c r="T23" s="22">
        <f t="shared" si="7"/>
        <v>1124.2331929367447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50982.555004155125</v>
      </c>
      <c r="D24" s="5">
        <f t="shared" si="0"/>
        <v>49779.54813401385</v>
      </c>
      <c r="E24" s="5">
        <f t="shared" si="1"/>
        <v>40279.54813401385</v>
      </c>
      <c r="F24" s="5">
        <f t="shared" si="2"/>
        <v>14030.977279156908</v>
      </c>
      <c r="G24" s="5">
        <f t="shared" si="3"/>
        <v>35748.570854856938</v>
      </c>
      <c r="H24" s="22">
        <f t="shared" si="10"/>
        <v>21922.006237136746</v>
      </c>
      <c r="I24" s="5">
        <f t="shared" si="4"/>
        <v>56925.228879931034</v>
      </c>
      <c r="J24" s="26">
        <f t="shared" si="5"/>
        <v>0.19169929341894731</v>
      </c>
      <c r="L24" s="22">
        <f t="shared" si="11"/>
        <v>70425.806159087952</v>
      </c>
      <c r="M24" s="5">
        <f>scrimecost*Meta!O21</f>
        <v>1686.818</v>
      </c>
      <c r="N24" s="5">
        <f>L24-Grade15!L24</f>
        <v>1971.6678519347915</v>
      </c>
      <c r="O24" s="5">
        <f>Grade15!M24-M24</f>
        <v>27.152000000000044</v>
      </c>
      <c r="P24" s="22">
        <f t="shared" si="12"/>
        <v>140.3820409540985</v>
      </c>
      <c r="Q24" s="22"/>
      <c r="R24" s="22"/>
      <c r="S24" s="22">
        <f t="shared" si="6"/>
        <v>1380.0102090688347</v>
      </c>
      <c r="T24" s="22">
        <f t="shared" si="7"/>
        <v>1133.2325738456668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52257.118879258996</v>
      </c>
      <c r="D25" s="5">
        <f t="shared" si="0"/>
        <v>51010.776837364188</v>
      </c>
      <c r="E25" s="5">
        <f t="shared" si="1"/>
        <v>41510.776837364188</v>
      </c>
      <c r="F25" s="5">
        <f t="shared" si="2"/>
        <v>14556.096321135827</v>
      </c>
      <c r="G25" s="5">
        <f t="shared" si="3"/>
        <v>36454.680516228364</v>
      </c>
      <c r="H25" s="22">
        <f t="shared" si="10"/>
        <v>22470.056393065166</v>
      </c>
      <c r="I25" s="5">
        <f t="shared" si="4"/>
        <v>58160.754991929309</v>
      </c>
      <c r="J25" s="26">
        <f t="shared" si="5"/>
        <v>0.19429818291396314</v>
      </c>
      <c r="L25" s="22">
        <f t="shared" si="11"/>
        <v>72186.451313065147</v>
      </c>
      <c r="M25" s="5">
        <f>scrimecost*Meta!O22</f>
        <v>1686.818</v>
      </c>
      <c r="N25" s="5">
        <f>L25-Grade15!L25</f>
        <v>2020.9595482331642</v>
      </c>
      <c r="O25" s="5">
        <f>Grade15!M25-M25</f>
        <v>27.152000000000044</v>
      </c>
      <c r="P25" s="22">
        <f t="shared" si="12"/>
        <v>144.05787424795091</v>
      </c>
      <c r="Q25" s="22"/>
      <c r="R25" s="22"/>
      <c r="S25" s="22">
        <f t="shared" si="6"/>
        <v>1414.0942998987971</v>
      </c>
      <c r="T25" s="22">
        <f t="shared" si="7"/>
        <v>1142.3122945591442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53563.546851240477</v>
      </c>
      <c r="D26" s="5">
        <f t="shared" si="0"/>
        <v>52272.7862582983</v>
      </c>
      <c r="E26" s="5">
        <f t="shared" si="1"/>
        <v>42772.7862582983</v>
      </c>
      <c r="F26" s="5">
        <f t="shared" si="2"/>
        <v>15094.343339164225</v>
      </c>
      <c r="G26" s="5">
        <f t="shared" si="3"/>
        <v>37178.442919134075</v>
      </c>
      <c r="H26" s="22">
        <f t="shared" si="10"/>
        <v>23031.807802891795</v>
      </c>
      <c r="I26" s="5">
        <f t="shared" si="4"/>
        <v>59427.169256727546</v>
      </c>
      <c r="J26" s="26">
        <f t="shared" si="5"/>
        <v>0.19683368486032016</v>
      </c>
      <c r="L26" s="22">
        <f t="shared" si="11"/>
        <v>73991.112595891769</v>
      </c>
      <c r="M26" s="5">
        <f>scrimecost*Meta!O23</f>
        <v>1309.098</v>
      </c>
      <c r="N26" s="5">
        <f>L26-Grade15!L26</f>
        <v>2071.4835369389912</v>
      </c>
      <c r="O26" s="5">
        <f>Grade15!M26-M26</f>
        <v>21.071999999999889</v>
      </c>
      <c r="P26" s="22">
        <f t="shared" si="12"/>
        <v>147.82560337414969</v>
      </c>
      <c r="Q26" s="22"/>
      <c r="R26" s="22"/>
      <c r="S26" s="22">
        <f t="shared" si="6"/>
        <v>1444.0935329995057</v>
      </c>
      <c r="T26" s="22">
        <f t="shared" si="7"/>
        <v>1147.5497738288548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54902.635522521479</v>
      </c>
      <c r="D27" s="5">
        <f t="shared" si="0"/>
        <v>53566.345914755751</v>
      </c>
      <c r="E27" s="5">
        <f t="shared" si="1"/>
        <v>44066.345914755751</v>
      </c>
      <c r="F27" s="5">
        <f t="shared" si="2"/>
        <v>15646.046532643328</v>
      </c>
      <c r="G27" s="5">
        <f t="shared" si="3"/>
        <v>37920.299382112426</v>
      </c>
      <c r="H27" s="22">
        <f t="shared" si="10"/>
        <v>23607.602997964088</v>
      </c>
      <c r="I27" s="5">
        <f t="shared" si="4"/>
        <v>60725.243878145731</v>
      </c>
      <c r="J27" s="26">
        <f t="shared" si="5"/>
        <v>0.19930734529579033</v>
      </c>
      <c r="L27" s="22">
        <f t="shared" si="11"/>
        <v>75840.890410789056</v>
      </c>
      <c r="M27" s="5">
        <f>scrimecost*Meta!O24</f>
        <v>1309.098</v>
      </c>
      <c r="N27" s="5">
        <f>L27-Grade15!L27</f>
        <v>2123.2706253624347</v>
      </c>
      <c r="O27" s="5">
        <f>Grade15!M27-M27</f>
        <v>21.071999999999889</v>
      </c>
      <c r="P27" s="22">
        <f t="shared" si="12"/>
        <v>151.68752572850343</v>
      </c>
      <c r="Q27" s="22"/>
      <c r="R27" s="22"/>
      <c r="S27" s="22">
        <f t="shared" si="6"/>
        <v>1479.9031309277136</v>
      </c>
      <c r="T27" s="22">
        <f t="shared" si="7"/>
        <v>1156.8557959239611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56275.201410584523</v>
      </c>
      <c r="D28" s="5">
        <f t="shared" si="0"/>
        <v>54892.244562624648</v>
      </c>
      <c r="E28" s="5">
        <f t="shared" si="1"/>
        <v>45392.244562624648</v>
      </c>
      <c r="F28" s="5">
        <f t="shared" si="2"/>
        <v>16211.542305959414</v>
      </c>
      <c r="G28" s="5">
        <f t="shared" si="3"/>
        <v>38680.70225666523</v>
      </c>
      <c r="H28" s="22">
        <f t="shared" si="10"/>
        <v>24197.793072913191</v>
      </c>
      <c r="I28" s="5">
        <f t="shared" si="4"/>
        <v>62055.770365099372</v>
      </c>
      <c r="J28" s="26">
        <f t="shared" si="5"/>
        <v>0.20172067254990758</v>
      </c>
      <c r="L28" s="22">
        <f t="shared" si="11"/>
        <v>77736.912671058788</v>
      </c>
      <c r="M28" s="5">
        <f>scrimecost*Meta!O25</f>
        <v>1309.098</v>
      </c>
      <c r="N28" s="5">
        <f>L28-Grade15!L28</f>
        <v>2176.3523909965152</v>
      </c>
      <c r="O28" s="5">
        <f>Grade15!M28-M28</f>
        <v>21.071999999999889</v>
      </c>
      <c r="P28" s="22">
        <f t="shared" si="12"/>
        <v>155.64599614171601</v>
      </c>
      <c r="Q28" s="22"/>
      <c r="R28" s="22"/>
      <c r="S28" s="22">
        <f t="shared" si="6"/>
        <v>1516.6079688041589</v>
      </c>
      <c r="T28" s="22">
        <f t="shared" si="7"/>
        <v>1166.2428671014413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57682.08144584913</v>
      </c>
      <c r="D29" s="5">
        <f t="shared" si="0"/>
        <v>56251.29067669026</v>
      </c>
      <c r="E29" s="5">
        <f t="shared" si="1"/>
        <v>46751.29067669026</v>
      </c>
      <c r="F29" s="5">
        <f t="shared" si="2"/>
        <v>16791.175473608397</v>
      </c>
      <c r="G29" s="5">
        <f t="shared" si="3"/>
        <v>39460.115203081863</v>
      </c>
      <c r="H29" s="22">
        <f t="shared" si="10"/>
        <v>24802.737899736021</v>
      </c>
      <c r="I29" s="5">
        <f t="shared" si="4"/>
        <v>63419.560014226859</v>
      </c>
      <c r="J29" s="26">
        <f t="shared" si="5"/>
        <v>0.20407513816368053</v>
      </c>
      <c r="L29" s="22">
        <f t="shared" si="11"/>
        <v>79680.33548783524</v>
      </c>
      <c r="M29" s="5">
        <f>scrimecost*Meta!O26</f>
        <v>1309.098</v>
      </c>
      <c r="N29" s="5">
        <f>L29-Grade15!L29</f>
        <v>2230.7612007714197</v>
      </c>
      <c r="O29" s="5">
        <f>Grade15!M29-M29</f>
        <v>21.071999999999889</v>
      </c>
      <c r="P29" s="22">
        <f t="shared" si="12"/>
        <v>159.70342831525892</v>
      </c>
      <c r="Q29" s="22"/>
      <c r="R29" s="22"/>
      <c r="S29" s="22">
        <f t="shared" si="6"/>
        <v>1554.2304276274974</v>
      </c>
      <c r="T29" s="22">
        <f t="shared" si="7"/>
        <v>1175.7116001080192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59124.133481995348</v>
      </c>
      <c r="D30" s="5">
        <f t="shared" si="0"/>
        <v>57644.312943607503</v>
      </c>
      <c r="E30" s="5">
        <f t="shared" si="1"/>
        <v>48144.312943607503</v>
      </c>
      <c r="F30" s="5">
        <f t="shared" si="2"/>
        <v>17385.299470448597</v>
      </c>
      <c r="G30" s="5">
        <f t="shared" si="3"/>
        <v>40259.013473158906</v>
      </c>
      <c r="H30" s="22">
        <f t="shared" si="10"/>
        <v>25422.806347229416</v>
      </c>
      <c r="I30" s="5">
        <f t="shared" si="4"/>
        <v>64817.444404582522</v>
      </c>
      <c r="J30" s="26">
        <f t="shared" si="5"/>
        <v>0.20637217778687356</v>
      </c>
      <c r="L30" s="22">
        <f t="shared" si="11"/>
        <v>81672.343875031132</v>
      </c>
      <c r="M30" s="5">
        <f>scrimecost*Meta!O27</f>
        <v>1309.098</v>
      </c>
      <c r="N30" s="5">
        <f>L30-Grade15!L30</f>
        <v>2286.5302307907114</v>
      </c>
      <c r="O30" s="5">
        <f>Grade15!M30-M30</f>
        <v>21.071999999999889</v>
      </c>
      <c r="P30" s="22">
        <f t="shared" si="12"/>
        <v>163.86229629314033</v>
      </c>
      <c r="Q30" s="22"/>
      <c r="R30" s="22"/>
      <c r="S30" s="22">
        <f t="shared" si="6"/>
        <v>1592.7934479214289</v>
      </c>
      <c r="T30" s="22">
        <f t="shared" si="7"/>
        <v>1185.2626137698487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60602.23681904524</v>
      </c>
      <c r="D31" s="5">
        <f t="shared" si="0"/>
        <v>59072.160767197704</v>
      </c>
      <c r="E31" s="5">
        <f t="shared" si="1"/>
        <v>49572.160767197704</v>
      </c>
      <c r="F31" s="5">
        <f t="shared" si="2"/>
        <v>17994.276567209821</v>
      </c>
      <c r="G31" s="5">
        <f t="shared" si="3"/>
        <v>41077.884199987879</v>
      </c>
      <c r="H31" s="22">
        <f t="shared" si="10"/>
        <v>26058.376505910153</v>
      </c>
      <c r="I31" s="5">
        <f t="shared" si="4"/>
        <v>66250.27590469709</v>
      </c>
      <c r="J31" s="26">
        <f t="shared" si="5"/>
        <v>0.20861319205340351</v>
      </c>
      <c r="L31" s="22">
        <f t="shared" si="11"/>
        <v>83714.152471906898</v>
      </c>
      <c r="M31" s="5">
        <f>scrimecost*Meta!O28</f>
        <v>1145.088</v>
      </c>
      <c r="N31" s="5">
        <f>L31-Grade15!L31</f>
        <v>2343.6934865604708</v>
      </c>
      <c r="O31" s="5">
        <f>Grade15!M31-M31</f>
        <v>18.432000000000016</v>
      </c>
      <c r="P31" s="22">
        <f t="shared" si="12"/>
        <v>168.12513597046888</v>
      </c>
      <c r="Q31" s="22"/>
      <c r="R31" s="22"/>
      <c r="S31" s="22">
        <f t="shared" si="6"/>
        <v>1630.1768637226992</v>
      </c>
      <c r="T31" s="22">
        <f t="shared" si="7"/>
        <v>1193.3273095003894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62117.29273952137</v>
      </c>
      <c r="D32" s="5">
        <f t="shared" si="0"/>
        <v>60535.704786377646</v>
      </c>
      <c r="E32" s="5">
        <f t="shared" si="1"/>
        <v>51035.704786377646</v>
      </c>
      <c r="F32" s="5">
        <f t="shared" si="2"/>
        <v>18618.478091390065</v>
      </c>
      <c r="G32" s="5">
        <f t="shared" si="3"/>
        <v>41917.226694987578</v>
      </c>
      <c r="H32" s="22">
        <f t="shared" si="10"/>
        <v>26709.835918557907</v>
      </c>
      <c r="I32" s="5">
        <f t="shared" si="4"/>
        <v>67718.928192314517</v>
      </c>
      <c r="J32" s="26">
        <f t="shared" si="5"/>
        <v>0.21079954743538384</v>
      </c>
      <c r="L32" s="22">
        <f t="shared" si="11"/>
        <v>85807.00628370457</v>
      </c>
      <c r="M32" s="5">
        <f>scrimecost*Meta!O29</f>
        <v>1145.088</v>
      </c>
      <c r="N32" s="5">
        <f>L32-Grade15!L32</f>
        <v>2402.2858237244945</v>
      </c>
      <c r="O32" s="5">
        <f>Grade15!M32-M32</f>
        <v>18.432000000000016</v>
      </c>
      <c r="P32" s="22">
        <f t="shared" si="12"/>
        <v>172.49454663973057</v>
      </c>
      <c r="Q32" s="22"/>
      <c r="R32" s="22"/>
      <c r="S32" s="22">
        <f t="shared" si="6"/>
        <v>1670.6921369190145</v>
      </c>
      <c r="T32" s="22">
        <f t="shared" si="7"/>
        <v>1203.0703186984756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63670.22505800939</v>
      </c>
      <c r="D33" s="5">
        <f t="shared" si="0"/>
        <v>62035.83740603707</v>
      </c>
      <c r="E33" s="5">
        <f t="shared" si="1"/>
        <v>52535.83740603707</v>
      </c>
      <c r="F33" s="5">
        <f t="shared" si="2"/>
        <v>19258.284653674811</v>
      </c>
      <c r="G33" s="5">
        <f t="shared" si="3"/>
        <v>42777.552752362259</v>
      </c>
      <c r="H33" s="22">
        <f t="shared" si="10"/>
        <v>27377.581816521852</v>
      </c>
      <c r="I33" s="5">
        <f t="shared" si="4"/>
        <v>69224.296787122366</v>
      </c>
      <c r="J33" s="26">
        <f t="shared" si="5"/>
        <v>0.21293257707634031</v>
      </c>
      <c r="L33" s="22">
        <f t="shared" si="11"/>
        <v>87952.181440797183</v>
      </c>
      <c r="M33" s="5">
        <f>scrimecost*Meta!O30</f>
        <v>1145.088</v>
      </c>
      <c r="N33" s="5">
        <f>L33-Grade15!L33</f>
        <v>2462.3429693176149</v>
      </c>
      <c r="O33" s="5">
        <f>Grade15!M33-M33</f>
        <v>18.432000000000016</v>
      </c>
      <c r="P33" s="22">
        <f t="shared" si="12"/>
        <v>176.97319257572386</v>
      </c>
      <c r="Q33" s="22"/>
      <c r="R33" s="22"/>
      <c r="S33" s="22">
        <f t="shared" si="6"/>
        <v>1712.220291945235</v>
      </c>
      <c r="T33" s="22">
        <f t="shared" si="7"/>
        <v>1212.8970857437987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65261.980684459624</v>
      </c>
      <c r="D34" s="5">
        <f t="shared" si="0"/>
        <v>63573.473341187993</v>
      </c>
      <c r="E34" s="5">
        <f t="shared" si="1"/>
        <v>54073.473341187993</v>
      </c>
      <c r="F34" s="5">
        <f t="shared" si="2"/>
        <v>19914.086380016681</v>
      </c>
      <c r="G34" s="5">
        <f t="shared" si="3"/>
        <v>43659.386961171316</v>
      </c>
      <c r="H34" s="22">
        <f t="shared" si="10"/>
        <v>28062.021361934894</v>
      </c>
      <c r="I34" s="5">
        <f t="shared" si="4"/>
        <v>70767.299596800425</v>
      </c>
      <c r="J34" s="26">
        <f t="shared" si="5"/>
        <v>0.21501358160410267</v>
      </c>
      <c r="L34" s="22">
        <f t="shared" si="11"/>
        <v>90150.985976817086</v>
      </c>
      <c r="M34" s="5">
        <f>scrimecost*Meta!O31</f>
        <v>1145.088</v>
      </c>
      <c r="N34" s="5">
        <f>L34-Grade15!L34</f>
        <v>2523.901543550528</v>
      </c>
      <c r="O34" s="5">
        <f>Grade15!M34-M34</f>
        <v>18.432000000000016</v>
      </c>
      <c r="P34" s="22">
        <f t="shared" si="12"/>
        <v>181.56380466011689</v>
      </c>
      <c r="Q34" s="22"/>
      <c r="R34" s="22"/>
      <c r="S34" s="22">
        <f t="shared" si="6"/>
        <v>1754.7866508470886</v>
      </c>
      <c r="T34" s="22">
        <f t="shared" si="7"/>
        <v>1222.8082609055973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66893.530201571106</v>
      </c>
      <c r="D35" s="5">
        <f t="shared" si="0"/>
        <v>65149.55017471769</v>
      </c>
      <c r="E35" s="5">
        <f t="shared" si="1"/>
        <v>55649.55017471769</v>
      </c>
      <c r="F35" s="5">
        <f t="shared" si="2"/>
        <v>20586.283149517094</v>
      </c>
      <c r="G35" s="5">
        <f t="shared" si="3"/>
        <v>44563.267025200592</v>
      </c>
      <c r="H35" s="22">
        <f t="shared" si="10"/>
        <v>28763.571895983263</v>
      </c>
      <c r="I35" s="5">
        <f t="shared" si="4"/>
        <v>72348.87747672043</v>
      </c>
      <c r="J35" s="26">
        <f t="shared" si="5"/>
        <v>0.21704382992387083</v>
      </c>
      <c r="L35" s="22">
        <f t="shared" si="11"/>
        <v>92404.760626237534</v>
      </c>
      <c r="M35" s="5">
        <f>scrimecost*Meta!O32</f>
        <v>1145.088</v>
      </c>
      <c r="N35" s="5">
        <f>L35-Grade15!L35</f>
        <v>2586.9990821393149</v>
      </c>
      <c r="O35" s="5">
        <f>Grade15!M35-M35</f>
        <v>18.432000000000016</v>
      </c>
      <c r="P35" s="22">
        <f t="shared" si="12"/>
        <v>186.26918204661985</v>
      </c>
      <c r="Q35" s="22"/>
      <c r="R35" s="22"/>
      <c r="S35" s="22">
        <f t="shared" si="6"/>
        <v>1798.4171687215207</v>
      </c>
      <c r="T35" s="22">
        <f t="shared" si="7"/>
        <v>1232.8045005997858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68565.868456610391</v>
      </c>
      <c r="D36" s="5">
        <f t="shared" si="0"/>
        <v>66765.028929085631</v>
      </c>
      <c r="E36" s="5">
        <f t="shared" si="1"/>
        <v>57265.028929085631</v>
      </c>
      <c r="F36" s="5">
        <f t="shared" si="2"/>
        <v>21275.284838255022</v>
      </c>
      <c r="G36" s="5">
        <f t="shared" si="3"/>
        <v>45489.744090830609</v>
      </c>
      <c r="H36" s="22">
        <f t="shared" si="10"/>
        <v>29482.661193382846</v>
      </c>
      <c r="I36" s="5">
        <f t="shared" si="4"/>
        <v>73969.99480363843</v>
      </c>
      <c r="J36" s="26">
        <f t="shared" si="5"/>
        <v>0.21902455999193737</v>
      </c>
      <c r="L36" s="22">
        <f t="shared" si="11"/>
        <v>94714.879641893465</v>
      </c>
      <c r="M36" s="5">
        <f>scrimecost*Meta!O33</f>
        <v>925.4140000000001</v>
      </c>
      <c r="N36" s="5">
        <f>L36-Grade15!L36</f>
        <v>2651.6740591927955</v>
      </c>
      <c r="O36" s="5">
        <f>Grade15!M36-M36</f>
        <v>14.895999999999958</v>
      </c>
      <c r="P36" s="22">
        <f t="shared" si="12"/>
        <v>191.09219386778534</v>
      </c>
      <c r="Q36" s="22"/>
      <c r="R36" s="22"/>
      <c r="S36" s="22">
        <f t="shared" si="6"/>
        <v>1840.2672175427972</v>
      </c>
      <c r="T36" s="22">
        <f t="shared" si="7"/>
        <v>1240.9503050095404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70280.015168025639</v>
      </c>
      <c r="D37" s="5">
        <f t="shared" ref="D37:D56" si="15">IF(A37&lt;startage,1,0)*(C37*(1-initialunempprob))+IF(A37=startage,1,0)*(C37*(1-unempprob))+IF(A37&gt;startage,1,0)*(C37*(1-unempprob)+unempprob*300*52)</f>
        <v>68420.894652312752</v>
      </c>
      <c r="E37" s="5">
        <f t="shared" si="1"/>
        <v>58920.894652312752</v>
      </c>
      <c r="F37" s="5">
        <f t="shared" si="2"/>
        <v>21981.511569211387</v>
      </c>
      <c r="G37" s="5">
        <f t="shared" si="3"/>
        <v>46439.383083101362</v>
      </c>
      <c r="H37" s="22">
        <f t="shared" ref="H37:H56" si="16">benefits*B37/expnorm</f>
        <v>30219.727723217416</v>
      </c>
      <c r="I37" s="5">
        <f t="shared" ref="I37:I56" si="17">G37+IF(A37&lt;startage,1,0)*(H37*(1-initialunempprob))+IF(A37&gt;=startage,1,0)*(H37*(1-unempprob))</f>
        <v>75631.640063729385</v>
      </c>
      <c r="J37" s="26">
        <f t="shared" si="5"/>
        <v>0.22095697957053878</v>
      </c>
      <c r="L37" s="22">
        <f t="shared" ref="L37:L56" si="18">(sincome+sbenefits)*(1-sunemp)*B37/expnorm</f>
        <v>97082.751632940795</v>
      </c>
      <c r="M37" s="5">
        <f>scrimecost*Meta!O34</f>
        <v>925.4140000000001</v>
      </c>
      <c r="N37" s="5">
        <f>L37-Grade15!L37</f>
        <v>2717.9659106726322</v>
      </c>
      <c r="O37" s="5">
        <f>Grade15!M37-M37</f>
        <v>14.895999999999958</v>
      </c>
      <c r="P37" s="22">
        <f t="shared" si="12"/>
        <v>196.03578098447989</v>
      </c>
      <c r="Q37" s="22"/>
      <c r="R37" s="22"/>
      <c r="S37" s="22">
        <f t="shared" si="6"/>
        <v>1886.1065303846181</v>
      </c>
      <c r="T37" s="22">
        <f t="shared" si="7"/>
        <v>1251.1501962930552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72037.01554722627</v>
      </c>
      <c r="D38" s="5">
        <f t="shared" si="15"/>
        <v>70118.157018620564</v>
      </c>
      <c r="E38" s="5">
        <f t="shared" si="1"/>
        <v>60618.157018620564</v>
      </c>
      <c r="F38" s="5">
        <f t="shared" si="2"/>
        <v>22705.393968441673</v>
      </c>
      <c r="G38" s="5">
        <f t="shared" si="3"/>
        <v>47412.763050178895</v>
      </c>
      <c r="H38" s="22">
        <f t="shared" si="16"/>
        <v>30975.220916297847</v>
      </c>
      <c r="I38" s="5">
        <f t="shared" si="17"/>
        <v>77334.826455322618</v>
      </c>
      <c r="J38" s="26">
        <f t="shared" si="5"/>
        <v>0.22284226696429635</v>
      </c>
      <c r="L38" s="22">
        <f t="shared" si="18"/>
        <v>99509.820423764308</v>
      </c>
      <c r="M38" s="5">
        <f>scrimecost*Meta!O35</f>
        <v>925.4140000000001</v>
      </c>
      <c r="N38" s="5">
        <f>L38-Grade15!L38</f>
        <v>2785.9150584394229</v>
      </c>
      <c r="O38" s="5">
        <f>Grade15!M38-M38</f>
        <v>14.895999999999958</v>
      </c>
      <c r="P38" s="22">
        <f t="shared" si="12"/>
        <v>201.10295777909189</v>
      </c>
      <c r="Q38" s="22"/>
      <c r="R38" s="22"/>
      <c r="S38" s="22">
        <f t="shared" si="6"/>
        <v>1933.0918260474571</v>
      </c>
      <c r="T38" s="22">
        <f t="shared" si="7"/>
        <v>1261.4366452180909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73837.94093590694</v>
      </c>
      <c r="D39" s="5">
        <f t="shared" si="15"/>
        <v>71857.850944086094</v>
      </c>
      <c r="E39" s="5">
        <f t="shared" si="1"/>
        <v>62357.850944086094</v>
      </c>
      <c r="F39" s="5">
        <f t="shared" si="2"/>
        <v>23447.373427652718</v>
      </c>
      <c r="G39" s="5">
        <f t="shared" si="3"/>
        <v>48410.477516433377</v>
      </c>
      <c r="H39" s="22">
        <f t="shared" si="16"/>
        <v>31749.601439205289</v>
      </c>
      <c r="I39" s="5">
        <f t="shared" si="17"/>
        <v>79080.592506705681</v>
      </c>
      <c r="J39" s="26">
        <f t="shared" si="5"/>
        <v>0.22468157173869396</v>
      </c>
      <c r="L39" s="22">
        <f t="shared" si="18"/>
        <v>101997.5659343584</v>
      </c>
      <c r="M39" s="5">
        <f>scrimecost*Meta!O36</f>
        <v>925.4140000000001</v>
      </c>
      <c r="N39" s="5">
        <f>L39-Grade15!L39</f>
        <v>2855.5629349004012</v>
      </c>
      <c r="O39" s="5">
        <f>Grade15!M39-M39</f>
        <v>14.895999999999958</v>
      </c>
      <c r="P39" s="22">
        <f t="shared" si="12"/>
        <v>206.29681399356917</v>
      </c>
      <c r="Q39" s="22"/>
      <c r="R39" s="22"/>
      <c r="S39" s="22">
        <f t="shared" si="6"/>
        <v>1981.2517541018788</v>
      </c>
      <c r="T39" s="22">
        <f t="shared" si="7"/>
        <v>1271.8103415422743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75683.889459304599</v>
      </c>
      <c r="D40" s="5">
        <f t="shared" si="15"/>
        <v>73641.037217688237</v>
      </c>
      <c r="E40" s="5">
        <f t="shared" si="1"/>
        <v>64141.037217688237</v>
      </c>
      <c r="F40" s="5">
        <f t="shared" si="2"/>
        <v>24207.902373344034</v>
      </c>
      <c r="G40" s="5">
        <f t="shared" si="3"/>
        <v>49433.134844344204</v>
      </c>
      <c r="H40" s="22">
        <f t="shared" si="16"/>
        <v>32543.341475185425</v>
      </c>
      <c r="I40" s="5">
        <f t="shared" si="17"/>
        <v>80870.002709373322</v>
      </c>
      <c r="J40" s="26">
        <f t="shared" si="5"/>
        <v>0.22647601542103307</v>
      </c>
      <c r="L40" s="22">
        <f t="shared" si="18"/>
        <v>104547.50508271735</v>
      </c>
      <c r="M40" s="5">
        <f>scrimecost*Meta!O37</f>
        <v>925.4140000000001</v>
      </c>
      <c r="N40" s="5">
        <f>L40-Grade15!L40</f>
        <v>2926.9520082729287</v>
      </c>
      <c r="O40" s="5">
        <f>Grade15!M40-M40</f>
        <v>14.895999999999958</v>
      </c>
      <c r="P40" s="22">
        <f t="shared" si="12"/>
        <v>211.6205166134084</v>
      </c>
      <c r="Q40" s="22"/>
      <c r="R40" s="22"/>
      <c r="S40" s="22">
        <f t="shared" si="6"/>
        <v>2030.6156803576769</v>
      </c>
      <c r="T40" s="22">
        <f t="shared" si="7"/>
        <v>1282.2719812337282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77575.986695787215</v>
      </c>
      <c r="D41" s="5">
        <f t="shared" si="15"/>
        <v>75468.803148130435</v>
      </c>
      <c r="E41" s="5">
        <f t="shared" si="1"/>
        <v>65968.803148130435</v>
      </c>
      <c r="F41" s="5">
        <f t="shared" si="2"/>
        <v>24987.444542677629</v>
      </c>
      <c r="G41" s="5">
        <f t="shared" si="3"/>
        <v>50481.358605452806</v>
      </c>
      <c r="H41" s="22">
        <f t="shared" si="16"/>
        <v>33356.925012065054</v>
      </c>
      <c r="I41" s="5">
        <f t="shared" si="17"/>
        <v>82704.148167107647</v>
      </c>
      <c r="J41" s="26">
        <f t="shared" si="5"/>
        <v>0.22822669218429073</v>
      </c>
      <c r="L41" s="22">
        <f t="shared" si="18"/>
        <v>107161.19270978527</v>
      </c>
      <c r="M41" s="5">
        <f>scrimecost*Meta!O38</f>
        <v>618.26800000000003</v>
      </c>
      <c r="N41" s="5">
        <f>L41-Grade15!L41</f>
        <v>3000.1258084797155</v>
      </c>
      <c r="O41" s="5">
        <f>Grade15!M41-M41</f>
        <v>9.9519999999999982</v>
      </c>
      <c r="P41" s="22">
        <f t="shared" si="12"/>
        <v>217.07731179874355</v>
      </c>
      <c r="Q41" s="22"/>
      <c r="R41" s="22"/>
      <c r="S41" s="22">
        <f t="shared" si="6"/>
        <v>2077.199176769836</v>
      </c>
      <c r="T41" s="22">
        <f t="shared" si="7"/>
        <v>1290.3284951274898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79515.386363181897</v>
      </c>
      <c r="D42" s="5">
        <f t="shared" si="15"/>
        <v>77342.263226833704</v>
      </c>
      <c r="E42" s="5">
        <f t="shared" si="1"/>
        <v>67842.263226833704</v>
      </c>
      <c r="F42" s="5">
        <f t="shared" si="2"/>
        <v>25786.475266244575</v>
      </c>
      <c r="G42" s="5">
        <f t="shared" si="3"/>
        <v>51555.787960589128</v>
      </c>
      <c r="H42" s="22">
        <f t="shared" si="16"/>
        <v>34190.848137366687</v>
      </c>
      <c r="I42" s="5">
        <f t="shared" si="17"/>
        <v>84584.147261285339</v>
      </c>
      <c r="J42" s="26">
        <f t="shared" si="5"/>
        <v>0.22993466951429828</v>
      </c>
      <c r="L42" s="22">
        <f t="shared" si="18"/>
        <v>109840.22252752993</v>
      </c>
      <c r="M42" s="5">
        <f>scrimecost*Meta!O39</f>
        <v>618.26800000000003</v>
      </c>
      <c r="N42" s="5">
        <f>L42-Grade15!L42</f>
        <v>3075.1289536917466</v>
      </c>
      <c r="O42" s="5">
        <f>Grade15!M42-M42</f>
        <v>9.9519999999999982</v>
      </c>
      <c r="P42" s="22">
        <f t="shared" si="12"/>
        <v>222.67052686371221</v>
      </c>
      <c r="Q42" s="22"/>
      <c r="R42" s="22"/>
      <c r="S42" s="22">
        <f t="shared" si="6"/>
        <v>2129.062151792346</v>
      </c>
      <c r="T42" s="22">
        <f t="shared" si="7"/>
        <v>1301.0087431265326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81503.271022261411</v>
      </c>
      <c r="D43" s="5">
        <f t="shared" si="15"/>
        <v>79262.559807504513</v>
      </c>
      <c r="E43" s="5">
        <f t="shared" si="1"/>
        <v>69762.559807504513</v>
      </c>
      <c r="F43" s="5">
        <f t="shared" si="2"/>
        <v>26605.481757900674</v>
      </c>
      <c r="G43" s="5">
        <f t="shared" si="3"/>
        <v>52657.078049603835</v>
      </c>
      <c r="H43" s="22">
        <f t="shared" si="16"/>
        <v>35045.619340800848</v>
      </c>
      <c r="I43" s="5">
        <f t="shared" si="17"/>
        <v>86511.146332817443</v>
      </c>
      <c r="J43" s="26">
        <f t="shared" si="5"/>
        <v>0.23160098886064698</v>
      </c>
      <c r="L43" s="22">
        <f t="shared" si="18"/>
        <v>112586.22809071814</v>
      </c>
      <c r="M43" s="5">
        <f>scrimecost*Meta!O40</f>
        <v>618.26800000000003</v>
      </c>
      <c r="N43" s="5">
        <f>L43-Grade15!L43</f>
        <v>3152.0071775339893</v>
      </c>
      <c r="O43" s="5">
        <f>Grade15!M43-M43</f>
        <v>9.9519999999999982</v>
      </c>
      <c r="P43" s="22">
        <f t="shared" si="12"/>
        <v>228.40357230530492</v>
      </c>
      <c r="Q43" s="22"/>
      <c r="R43" s="22"/>
      <c r="S43" s="22">
        <f t="shared" si="6"/>
        <v>2182.2217011903626</v>
      </c>
      <c r="T43" s="22">
        <f t="shared" si="7"/>
        <v>1311.7783988295771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83540.852797817977</v>
      </c>
      <c r="D44" s="5">
        <f t="shared" si="15"/>
        <v>81230.863802692154</v>
      </c>
      <c r="E44" s="5">
        <f t="shared" si="1"/>
        <v>71730.863802692154</v>
      </c>
      <c r="F44" s="5">
        <f t="shared" si="2"/>
        <v>27444.963411848203</v>
      </c>
      <c r="G44" s="5">
        <f t="shared" si="3"/>
        <v>53785.900390843948</v>
      </c>
      <c r="H44" s="22">
        <f t="shared" si="16"/>
        <v>35921.759824320878</v>
      </c>
      <c r="I44" s="5">
        <f t="shared" si="17"/>
        <v>88486.320381137921</v>
      </c>
      <c r="J44" s="26">
        <f t="shared" si="5"/>
        <v>0.23322666627171898</v>
      </c>
      <c r="L44" s="22">
        <f t="shared" si="18"/>
        <v>115400.88379298613</v>
      </c>
      <c r="M44" s="5">
        <f>scrimecost*Meta!O41</f>
        <v>618.26800000000003</v>
      </c>
      <c r="N44" s="5">
        <f>L44-Grade15!L44</f>
        <v>3230.8073569723929</v>
      </c>
      <c r="O44" s="5">
        <f>Grade15!M44-M44</f>
        <v>9.9519999999999982</v>
      </c>
      <c r="P44" s="22">
        <f t="shared" si="12"/>
        <v>234.2799438829376</v>
      </c>
      <c r="Q44" s="22"/>
      <c r="R44" s="22"/>
      <c r="S44" s="22">
        <f t="shared" ref="S44:S69" si="19">IF(A44&lt;startage,1,0)*(N44-Q44-R44)+IF(A44&gt;=startage,1,0)*completionprob*(N44*spart+O44+P44)</f>
        <v>2236.7102393233949</v>
      </c>
      <c r="T44" s="22">
        <f t="shared" ref="T44:T69" si="20">S44/sreturn^(A44-startage+1)</f>
        <v>1322.6381942579162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85629.374117763422</v>
      </c>
      <c r="D45" s="5">
        <f t="shared" si="15"/>
        <v>83248.375397759461</v>
      </c>
      <c r="E45" s="5">
        <f t="shared" si="1"/>
        <v>73748.375397759461</v>
      </c>
      <c r="F45" s="5">
        <f t="shared" si="2"/>
        <v>28305.432107144406</v>
      </c>
      <c r="G45" s="5">
        <f t="shared" si="3"/>
        <v>54942.943290615054</v>
      </c>
      <c r="H45" s="22">
        <f t="shared" si="16"/>
        <v>36819.803819928886</v>
      </c>
      <c r="I45" s="5">
        <f t="shared" si="17"/>
        <v>90510.873780666356</v>
      </c>
      <c r="J45" s="26">
        <f t="shared" si="5"/>
        <v>0.23481269301422827</v>
      </c>
      <c r="L45" s="22">
        <f t="shared" si="18"/>
        <v>118285.90588781078</v>
      </c>
      <c r="M45" s="5">
        <f>scrimecost*Meta!O42</f>
        <v>618.26800000000003</v>
      </c>
      <c r="N45" s="5">
        <f>L45-Grade15!L45</f>
        <v>3311.577540896702</v>
      </c>
      <c r="O45" s="5">
        <f>Grade15!M45-M45</f>
        <v>9.9519999999999982</v>
      </c>
      <c r="P45" s="22">
        <f t="shared" si="12"/>
        <v>240.30322475001105</v>
      </c>
      <c r="Q45" s="22"/>
      <c r="R45" s="22"/>
      <c r="S45" s="22">
        <f t="shared" si="19"/>
        <v>2292.5609909097202</v>
      </c>
      <c r="T45" s="22">
        <f t="shared" si="20"/>
        <v>1333.5888676917925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87770.108470707506</v>
      </c>
      <c r="D46" s="5">
        <f t="shared" si="15"/>
        <v>85316.324782703436</v>
      </c>
      <c r="E46" s="5">
        <f t="shared" si="1"/>
        <v>75816.324782703436</v>
      </c>
      <c r="F46" s="5">
        <f t="shared" si="2"/>
        <v>29187.412519823018</v>
      </c>
      <c r="G46" s="5">
        <f t="shared" si="3"/>
        <v>56128.912262880418</v>
      </c>
      <c r="H46" s="22">
        <f t="shared" si="16"/>
        <v>37740.298915427105</v>
      </c>
      <c r="I46" s="5">
        <f t="shared" si="17"/>
        <v>92586.041015183</v>
      </c>
      <c r="J46" s="26">
        <f t="shared" si="5"/>
        <v>0.23636003617765194</v>
      </c>
      <c r="L46" s="22">
        <f t="shared" si="18"/>
        <v>121243.05353500602</v>
      </c>
      <c r="M46" s="5">
        <f>scrimecost*Meta!O43</f>
        <v>342.92999999999995</v>
      </c>
      <c r="N46" s="5">
        <f>L46-Grade15!L46</f>
        <v>3394.3669794191082</v>
      </c>
      <c r="O46" s="5">
        <f>Grade15!M46-M46</f>
        <v>5.5200000000000387</v>
      </c>
      <c r="P46" s="22">
        <f t="shared" si="12"/>
        <v>246.47708763876133</v>
      </c>
      <c r="Q46" s="22"/>
      <c r="R46" s="22"/>
      <c r="S46" s="22">
        <f t="shared" si="19"/>
        <v>2346.2092272856958</v>
      </c>
      <c r="T46" s="22">
        <f t="shared" si="20"/>
        <v>1342.5718307467127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89964.361182475172</v>
      </c>
      <c r="D47" s="5">
        <f t="shared" si="15"/>
        <v>87435.972902271009</v>
      </c>
      <c r="E47" s="5">
        <f t="shared" si="1"/>
        <v>77935.972902271009</v>
      </c>
      <c r="F47" s="5">
        <f t="shared" si="2"/>
        <v>30091.442442818588</v>
      </c>
      <c r="G47" s="5">
        <f t="shared" si="3"/>
        <v>57344.53045945242</v>
      </c>
      <c r="H47" s="22">
        <f t="shared" si="16"/>
        <v>38683.806388312791</v>
      </c>
      <c r="I47" s="5">
        <f t="shared" si="17"/>
        <v>94713.087430562577</v>
      </c>
      <c r="J47" s="26">
        <f t="shared" si="5"/>
        <v>0.23786963926391891</v>
      </c>
      <c r="L47" s="22">
        <f t="shared" si="18"/>
        <v>124274.12987338119</v>
      </c>
      <c r="M47" s="5">
        <f>scrimecost*Meta!O44</f>
        <v>342.92999999999995</v>
      </c>
      <c r="N47" s="5">
        <f>L47-Grade15!L47</f>
        <v>3479.2261539046012</v>
      </c>
      <c r="O47" s="5">
        <f>Grade15!M47-M47</f>
        <v>5.5200000000000387</v>
      </c>
      <c r="P47" s="22">
        <f t="shared" si="12"/>
        <v>252.80529709973038</v>
      </c>
      <c r="Q47" s="22"/>
      <c r="R47" s="22"/>
      <c r="S47" s="22">
        <f t="shared" si="19"/>
        <v>2404.8874231710879</v>
      </c>
      <c r="T47" s="22">
        <f t="shared" si="20"/>
        <v>1353.7400345211322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92213.470212037049</v>
      </c>
      <c r="D48" s="5">
        <f t="shared" si="15"/>
        <v>89608.612224827782</v>
      </c>
      <c r="E48" s="5">
        <f t="shared" si="1"/>
        <v>80108.612224827782</v>
      </c>
      <c r="F48" s="5">
        <f t="shared" si="2"/>
        <v>31018.073113889048</v>
      </c>
      <c r="G48" s="5">
        <f t="shared" si="3"/>
        <v>58590.539110938735</v>
      </c>
      <c r="H48" s="22">
        <f t="shared" si="16"/>
        <v>39650.9015480206</v>
      </c>
      <c r="I48" s="5">
        <f t="shared" si="17"/>
        <v>96893.310006326632</v>
      </c>
      <c r="J48" s="26">
        <f t="shared" si="5"/>
        <v>0.23934242276271597</v>
      </c>
      <c r="L48" s="22">
        <f t="shared" si="18"/>
        <v>127380.98312021569</v>
      </c>
      <c r="M48" s="5">
        <f>scrimecost*Meta!O45</f>
        <v>342.92999999999995</v>
      </c>
      <c r="N48" s="5">
        <f>L48-Grade15!L48</f>
        <v>3566.2068077521835</v>
      </c>
      <c r="O48" s="5">
        <f>Grade15!M48-M48</f>
        <v>5.5200000000000387</v>
      </c>
      <c r="P48" s="22">
        <f t="shared" si="12"/>
        <v>259.29171179722357</v>
      </c>
      <c r="Q48" s="22"/>
      <c r="R48" s="22"/>
      <c r="S48" s="22">
        <f t="shared" si="19"/>
        <v>2465.0325739535847</v>
      </c>
      <c r="T48" s="22">
        <f t="shared" si="20"/>
        <v>1365.0008231185514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94518.80696733798</v>
      </c>
      <c r="D49" s="5">
        <f t="shared" si="15"/>
        <v>91835.567530448476</v>
      </c>
      <c r="E49" s="5">
        <f t="shared" si="1"/>
        <v>82335.567530448476</v>
      </c>
      <c r="F49" s="5">
        <f t="shared" si="2"/>
        <v>31967.869551736276</v>
      </c>
      <c r="G49" s="5">
        <f t="shared" si="3"/>
        <v>59867.697978712196</v>
      </c>
      <c r="H49" s="22">
        <f t="shared" si="16"/>
        <v>40642.174086721119</v>
      </c>
      <c r="I49" s="5">
        <f t="shared" si="17"/>
        <v>99128.038146484789</v>
      </c>
      <c r="J49" s="26">
        <f t="shared" si="5"/>
        <v>0.24077928471276183</v>
      </c>
      <c r="L49" s="22">
        <f t="shared" si="18"/>
        <v>130565.50769822109</v>
      </c>
      <c r="M49" s="5">
        <f>scrimecost*Meta!O46</f>
        <v>342.92999999999995</v>
      </c>
      <c r="N49" s="5">
        <f>L49-Grade15!L49</f>
        <v>3655.3619779460132</v>
      </c>
      <c r="O49" s="5">
        <f>Grade15!M49-M49</f>
        <v>5.5200000000000387</v>
      </c>
      <c r="P49" s="22">
        <f t="shared" si="12"/>
        <v>265.94028686215415</v>
      </c>
      <c r="Q49" s="22"/>
      <c r="R49" s="22"/>
      <c r="S49" s="22">
        <f t="shared" si="19"/>
        <v>2526.6813535056799</v>
      </c>
      <c r="T49" s="22">
        <f t="shared" si="20"/>
        <v>1376.3549692436973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96881.777141521423</v>
      </c>
      <c r="D50" s="5">
        <f t="shared" si="15"/>
        <v>94118.196718709689</v>
      </c>
      <c r="E50" s="5">
        <f t="shared" si="1"/>
        <v>84618.196718709689</v>
      </c>
      <c r="F50" s="5">
        <f t="shared" si="2"/>
        <v>32971.956802090972</v>
      </c>
      <c r="G50" s="5">
        <f t="shared" si="3"/>
        <v>61146.239916618717</v>
      </c>
      <c r="H50" s="22">
        <f t="shared" si="16"/>
        <v>41658.228438889142</v>
      </c>
      <c r="I50" s="5">
        <f t="shared" si="17"/>
        <v>101388.08858858563</v>
      </c>
      <c r="J50" s="26">
        <f t="shared" si="5"/>
        <v>0.24240934590678553</v>
      </c>
      <c r="L50" s="22">
        <f t="shared" si="18"/>
        <v>133829.6453906766</v>
      </c>
      <c r="M50" s="5">
        <f>scrimecost*Meta!O47</f>
        <v>342.92999999999995</v>
      </c>
      <c r="N50" s="5">
        <f>L50-Grade15!L50</f>
        <v>3746.7460273946781</v>
      </c>
      <c r="O50" s="5">
        <f>Grade15!M50-M50</f>
        <v>5.5200000000000387</v>
      </c>
      <c r="P50" s="22">
        <f t="shared" si="12"/>
        <v>272.96889761463706</v>
      </c>
      <c r="Q50" s="22"/>
      <c r="R50" s="22"/>
      <c r="S50" s="22">
        <f t="shared" si="19"/>
        <v>2590.0449754510455</v>
      </c>
      <c r="T50" s="22">
        <f t="shared" si="20"/>
        <v>1387.8962891859819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99303.82157005943</v>
      </c>
      <c r="D51" s="5">
        <f t="shared" si="15"/>
        <v>96457.891636677406</v>
      </c>
      <c r="E51" s="5">
        <f t="shared" si="1"/>
        <v>86957.891636677406</v>
      </c>
      <c r="F51" s="5">
        <f t="shared" si="2"/>
        <v>34040.027532143235</v>
      </c>
      <c r="G51" s="5">
        <f t="shared" si="3"/>
        <v>62417.864104534172</v>
      </c>
      <c r="H51" s="22">
        <f t="shared" si="16"/>
        <v>42699.684149861358</v>
      </c>
      <c r="I51" s="5">
        <f t="shared" si="17"/>
        <v>103665.75899330025</v>
      </c>
      <c r="J51" s="26">
        <f t="shared" si="5"/>
        <v>0.24428309174786117</v>
      </c>
      <c r="L51" s="22">
        <f t="shared" si="18"/>
        <v>137175.38652544349</v>
      </c>
      <c r="M51" s="5">
        <f>scrimecost*Meta!O48</f>
        <v>180.90799999999999</v>
      </c>
      <c r="N51" s="5">
        <f>L51-Grade15!L51</f>
        <v>3840.4146780795127</v>
      </c>
      <c r="O51" s="5">
        <f>Grade15!M51-M51</f>
        <v>2.9120000000000061</v>
      </c>
      <c r="P51" s="22">
        <f t="shared" si="12"/>
        <v>280.44539272500288</v>
      </c>
      <c r="Q51" s="22"/>
      <c r="R51" s="22"/>
      <c r="S51" s="22">
        <f t="shared" si="19"/>
        <v>2653.0959932453411</v>
      </c>
      <c r="T51" s="22">
        <f t="shared" si="20"/>
        <v>1398.5319806272939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101786.41710931093</v>
      </c>
      <c r="D52" s="5">
        <f t="shared" si="15"/>
        <v>98856.078927594353</v>
      </c>
      <c r="E52" s="5">
        <f t="shared" si="1"/>
        <v>89356.078927594353</v>
      </c>
      <c r="F52" s="5">
        <f t="shared" si="2"/>
        <v>35134.800030446822</v>
      </c>
      <c r="G52" s="5">
        <f t="shared" si="3"/>
        <v>63721.278897147531</v>
      </c>
      <c r="H52" s="22">
        <f t="shared" si="16"/>
        <v>43767.176253607904</v>
      </c>
      <c r="I52" s="5">
        <f t="shared" si="17"/>
        <v>106000.37115813277</v>
      </c>
      <c r="J52" s="26">
        <f t="shared" si="5"/>
        <v>0.24611113647086189</v>
      </c>
      <c r="L52" s="22">
        <f t="shared" si="18"/>
        <v>140604.77118857959</v>
      </c>
      <c r="M52" s="5">
        <f>scrimecost*Meta!O49</f>
        <v>180.90799999999999</v>
      </c>
      <c r="N52" s="5">
        <f>L52-Grade15!L52</f>
        <v>3936.4250450315303</v>
      </c>
      <c r="O52" s="5">
        <f>Grade15!M52-M52</f>
        <v>2.9120000000000061</v>
      </c>
      <c r="P52" s="22">
        <f t="shared" si="12"/>
        <v>288.10880021312801</v>
      </c>
      <c r="Q52" s="22"/>
      <c r="R52" s="22"/>
      <c r="S52" s="22">
        <f t="shared" si="19"/>
        <v>2719.8939248845336</v>
      </c>
      <c r="T52" s="22">
        <f t="shared" si="20"/>
        <v>1410.3962169652621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104331.07753704369</v>
      </c>
      <c r="D53" s="5">
        <f t="shared" si="15"/>
        <v>101314.22090078419</v>
      </c>
      <c r="E53" s="5">
        <f t="shared" si="1"/>
        <v>91814.220900784188</v>
      </c>
      <c r="F53" s="5">
        <f t="shared" si="2"/>
        <v>36256.941841207983</v>
      </c>
      <c r="G53" s="5">
        <f t="shared" si="3"/>
        <v>65057.279059576205</v>
      </c>
      <c r="H53" s="22">
        <f t="shared" si="16"/>
        <v>44861.355659948087</v>
      </c>
      <c r="I53" s="5">
        <f t="shared" si="17"/>
        <v>108393.34862708606</v>
      </c>
      <c r="J53" s="26">
        <f t="shared" si="5"/>
        <v>0.24789459473720402</v>
      </c>
      <c r="L53" s="22">
        <f t="shared" si="18"/>
        <v>144119.89046829406</v>
      </c>
      <c r="M53" s="5">
        <f>scrimecost*Meta!O50</f>
        <v>180.90799999999999</v>
      </c>
      <c r="N53" s="5">
        <f>L53-Grade15!L53</f>
        <v>4034.8356711572851</v>
      </c>
      <c r="O53" s="5">
        <f>Grade15!M53-M53</f>
        <v>2.9120000000000061</v>
      </c>
      <c r="P53" s="22">
        <f t="shared" si="12"/>
        <v>295.96379288845617</v>
      </c>
      <c r="Q53" s="22"/>
      <c r="R53" s="22"/>
      <c r="S53" s="22">
        <f t="shared" si="19"/>
        <v>2788.3618048146654</v>
      </c>
      <c r="T53" s="22">
        <f t="shared" si="20"/>
        <v>1422.3550586987428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106939.35447546978</v>
      </c>
      <c r="D54" s="5">
        <f t="shared" si="15"/>
        <v>103833.8164233038</v>
      </c>
      <c r="E54" s="5">
        <f t="shared" si="1"/>
        <v>94333.816423303797</v>
      </c>
      <c r="F54" s="5">
        <f t="shared" si="2"/>
        <v>37407.137197238182</v>
      </c>
      <c r="G54" s="5">
        <f t="shared" si="3"/>
        <v>66426.679226065608</v>
      </c>
      <c r="H54" s="22">
        <f t="shared" si="16"/>
        <v>45982.889551446795</v>
      </c>
      <c r="I54" s="5">
        <f t="shared" si="17"/>
        <v>110846.15053276322</v>
      </c>
      <c r="J54" s="26">
        <f t="shared" si="5"/>
        <v>0.24963455402144019</v>
      </c>
      <c r="L54" s="22">
        <f t="shared" si="18"/>
        <v>147722.88773000138</v>
      </c>
      <c r="M54" s="5">
        <f>scrimecost*Meta!O51</f>
        <v>180.90799999999999</v>
      </c>
      <c r="N54" s="5">
        <f>L54-Grade15!L54</f>
        <v>4135.7065629362187</v>
      </c>
      <c r="O54" s="5">
        <f>Grade15!M54-M54</f>
        <v>2.9120000000000061</v>
      </c>
      <c r="P54" s="22">
        <f t="shared" si="12"/>
        <v>304.01516038066751</v>
      </c>
      <c r="Q54" s="22"/>
      <c r="R54" s="22"/>
      <c r="S54" s="22">
        <f t="shared" si="19"/>
        <v>2858.5413817430731</v>
      </c>
      <c r="T54" s="22">
        <f t="shared" si="20"/>
        <v>1434.4093565927424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109612.83833735652</v>
      </c>
      <c r="D55" s="5">
        <f t="shared" si="15"/>
        <v>106416.40183388638</v>
      </c>
      <c r="E55" s="5">
        <f t="shared" si="1"/>
        <v>96916.401833886383</v>
      </c>
      <c r="F55" s="5">
        <f t="shared" si="2"/>
        <v>38586.087437169132</v>
      </c>
      <c r="G55" s="5">
        <f t="shared" si="3"/>
        <v>67830.314396717251</v>
      </c>
      <c r="H55" s="22">
        <f t="shared" si="16"/>
        <v>47132.461790232956</v>
      </c>
      <c r="I55" s="5">
        <f t="shared" si="17"/>
        <v>113360.27248608228</v>
      </c>
      <c r="J55" s="26">
        <f t="shared" si="5"/>
        <v>0.25133207527435358</v>
      </c>
      <c r="L55" s="22">
        <f t="shared" si="18"/>
        <v>151415.95992325142</v>
      </c>
      <c r="M55" s="5">
        <f>scrimecost*Meta!O52</f>
        <v>180.90799999999999</v>
      </c>
      <c r="N55" s="5">
        <f>L55-Grade15!L55</f>
        <v>4239.0992270096031</v>
      </c>
      <c r="O55" s="5">
        <f>Grade15!M55-M55</f>
        <v>2.9120000000000061</v>
      </c>
      <c r="P55" s="22">
        <f t="shared" si="12"/>
        <v>312.26781206018421</v>
      </c>
      <c r="Q55" s="22"/>
      <c r="R55" s="22"/>
      <c r="S55" s="22">
        <f t="shared" si="19"/>
        <v>2930.4754480946763</v>
      </c>
      <c r="T55" s="22">
        <f t="shared" si="20"/>
        <v>1446.5599674275581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112353.15929579044</v>
      </c>
      <c r="D56" s="5">
        <f t="shared" si="15"/>
        <v>109063.55187973355</v>
      </c>
      <c r="E56" s="5">
        <f t="shared" si="1"/>
        <v>99563.551879733554</v>
      </c>
      <c r="F56" s="5">
        <f t="shared" si="2"/>
        <v>39654.171216554882</v>
      </c>
      <c r="G56" s="5">
        <f t="shared" si="3"/>
        <v>69409.380663178672</v>
      </c>
      <c r="H56" s="22">
        <f t="shared" si="16"/>
        <v>48310.773334988786</v>
      </c>
      <c r="I56" s="5">
        <f t="shared" si="17"/>
        <v>116077.58770477783</v>
      </c>
      <c r="J56" s="26">
        <f t="shared" si="5"/>
        <v>0.25208394751482582</v>
      </c>
      <c r="L56" s="22">
        <f t="shared" si="18"/>
        <v>155201.35892133272</v>
      </c>
      <c r="M56" s="5">
        <f>scrimecost*Meta!O53</f>
        <v>54.67</v>
      </c>
      <c r="N56" s="5">
        <f>L56-Grade15!L56</f>
        <v>4345.0767076849006</v>
      </c>
      <c r="O56" s="5">
        <f>Grade15!M56-M56</f>
        <v>0.87999999999999545</v>
      </c>
      <c r="P56" s="22">
        <f t="shared" si="12"/>
        <v>319.74439851588443</v>
      </c>
      <c r="Q56" s="22"/>
      <c r="R56" s="22"/>
      <c r="S56" s="22">
        <f t="shared" si="19"/>
        <v>3001.7601883142866</v>
      </c>
      <c r="T56" s="22">
        <f t="shared" si="20"/>
        <v>1457.6191907242419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0.87999999999999545</v>
      </c>
      <c r="Q57" s="22"/>
      <c r="R57" s="22"/>
      <c r="S57" s="22">
        <f t="shared" si="19"/>
        <v>0.71455999999999631</v>
      </c>
      <c r="T57" s="22">
        <f t="shared" si="20"/>
        <v>0.3413316143136092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0.87999999999999545</v>
      </c>
      <c r="Q58" s="22"/>
      <c r="R58" s="22"/>
      <c r="S58" s="22">
        <f t="shared" si="19"/>
        <v>0.71455999999999631</v>
      </c>
      <c r="T58" s="22">
        <f t="shared" si="20"/>
        <v>0.33577336566809779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0.87999999999999545</v>
      </c>
      <c r="Q59" s="22"/>
      <c r="R59" s="22"/>
      <c r="S59" s="22">
        <f t="shared" si="19"/>
        <v>0.71455999999999631</v>
      </c>
      <c r="T59" s="22">
        <f t="shared" si="20"/>
        <v>0.33030562761905558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0.87999999999999545</v>
      </c>
      <c r="Q60" s="22"/>
      <c r="R60" s="22"/>
      <c r="S60" s="22">
        <f t="shared" si="19"/>
        <v>0.71455999999999631</v>
      </c>
      <c r="T60" s="22">
        <f t="shared" si="20"/>
        <v>0.32492692629069975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0.87999999999999545</v>
      </c>
      <c r="Q61" s="22"/>
      <c r="R61" s="22"/>
      <c r="S61" s="22">
        <f t="shared" si="19"/>
        <v>0.71455999999999631</v>
      </c>
      <c r="T61" s="22">
        <f t="shared" si="20"/>
        <v>0.31963581180786094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0.87999999999999545</v>
      </c>
      <c r="Q62" s="22"/>
      <c r="R62" s="22"/>
      <c r="S62" s="22">
        <f t="shared" si="19"/>
        <v>0.71455999999999631</v>
      </c>
      <c r="T62" s="22">
        <f t="shared" si="20"/>
        <v>0.31443085790515662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0.87999999999999545</v>
      </c>
      <c r="Q63" s="22"/>
      <c r="R63" s="22"/>
      <c r="S63" s="22">
        <f t="shared" si="19"/>
        <v>0.71455999999999631</v>
      </c>
      <c r="T63" s="22">
        <f t="shared" si="20"/>
        <v>0.30931066154252901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0.87999999999999545</v>
      </c>
      <c r="Q64" s="22"/>
      <c r="R64" s="22"/>
      <c r="S64" s="22">
        <f t="shared" si="19"/>
        <v>0.71455999999999631</v>
      </c>
      <c r="T64" s="22">
        <f t="shared" si="20"/>
        <v>0.30427384252704393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0.87999999999999545</v>
      </c>
      <c r="Q65" s="22"/>
      <c r="R65" s="22"/>
      <c r="S65" s="22">
        <f t="shared" si="19"/>
        <v>0.71455999999999631</v>
      </c>
      <c r="T65" s="22">
        <f t="shared" si="20"/>
        <v>0.29931904314084745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0.87999999999999545</v>
      </c>
      <c r="Q66" s="22"/>
      <c r="R66" s="22"/>
      <c r="S66" s="22">
        <f t="shared" si="19"/>
        <v>0.71455999999999631</v>
      </c>
      <c r="T66" s="22">
        <f t="shared" si="20"/>
        <v>0.29444492777518189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0.87999999999999545</v>
      </c>
      <c r="Q67" s="22"/>
      <c r="R67" s="22"/>
      <c r="S67" s="22">
        <f t="shared" si="19"/>
        <v>0.71455999999999631</v>
      </c>
      <c r="T67" s="22">
        <f t="shared" si="20"/>
        <v>0.28965018257036051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0.87999999999999545</v>
      </c>
      <c r="Q68" s="22"/>
      <c r="R68" s="22"/>
      <c r="S68" s="22">
        <f t="shared" si="19"/>
        <v>0.71455999999999631</v>
      </c>
      <c r="T68" s="22">
        <f t="shared" si="20"/>
        <v>0.28493351506160558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0.87999999999999545</v>
      </c>
      <c r="Q69" s="22"/>
      <c r="R69" s="22"/>
      <c r="S69" s="22">
        <f t="shared" si="19"/>
        <v>0.71455999999999631</v>
      </c>
      <c r="T69" s="22">
        <f t="shared" si="20"/>
        <v>0.28029365383065358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2.0122765120866859E-9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70817</v>
      </c>
      <c r="D2" s="7">
        <f>Meta!C11</f>
        <v>30327</v>
      </c>
      <c r="E2" s="1">
        <f>Meta!D11</f>
        <v>3.3000000000000002E-2</v>
      </c>
      <c r="F2" s="1">
        <f>Meta!F11</f>
        <v>0.77700000000000002</v>
      </c>
      <c r="G2" s="1">
        <f>Meta!I11</f>
        <v>1.7595535582220223</v>
      </c>
      <c r="H2" s="1">
        <f>Meta!E11</f>
        <v>0.57199999999999995</v>
      </c>
      <c r="I2" s="13"/>
      <c r="J2" s="1">
        <f>Meta!X10</f>
        <v>0.77700000000000002</v>
      </c>
      <c r="K2" s="1">
        <f>Meta!D10</f>
        <v>3.4000000000000002E-2</v>
      </c>
      <c r="L2" s="29"/>
      <c r="N2" s="22">
        <f>Meta!T11</f>
        <v>70817</v>
      </c>
      <c r="O2" s="22">
        <f>Meta!U11</f>
        <v>30327</v>
      </c>
      <c r="P2" s="1">
        <f>Meta!V11</f>
        <v>3.3000000000000002E-2</v>
      </c>
      <c r="Q2" s="1">
        <f>Meta!X11</f>
        <v>0.77700000000000002</v>
      </c>
      <c r="R2" s="22">
        <f>Meta!W11</f>
        <v>994</v>
      </c>
      <c r="T2" s="12">
        <f>IRR(S5:S69)+1</f>
        <v>0.96224083995819043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3885.6088278185325</v>
      </c>
      <c r="D13" s="5">
        <f t="shared" ref="D13:D36" si="0">IF(A13&lt;startage,1,0)*(C13*(1-initialunempprob))+IF(A13=startage,1,0)*(C13*(1-unempprob))+IF(A13&gt;startage,1,0)*(C13*(1-unempprob)+unempprob*300*52)</f>
        <v>3753.4981276727021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287.14260676696171</v>
      </c>
      <c r="G13" s="5">
        <f t="shared" ref="G13:G56" si="3">D13-F13</f>
        <v>3466.3555209057404</v>
      </c>
      <c r="H13" s="22">
        <f>0.1*Grade16!H13</f>
        <v>1670.7742668363562</v>
      </c>
      <c r="I13" s="5">
        <f t="shared" ref="I13:I36" si="4">G13+IF(A13&lt;startage,1,0)*(H13*(1-initialunempprob))+IF(A13&gt;=startage,1,0)*(H13*(1-unempprob))</f>
        <v>5080.3234626696603</v>
      </c>
      <c r="J13" s="26">
        <f t="shared" ref="J13:J56" si="5">(F13-(IF(A13&gt;startage,1,0)*(unempprob*300*52)))/(IF(A13&lt;startage,1,0)*((C13+H13)*(1-initialunempprob))+IF(A13&gt;=startage,1,0)*((C13+H13)*(1-unempprob)))</f>
        <v>5.3496864824541066E-2</v>
      </c>
      <c r="L13" s="22">
        <f>0.1*Grade16!L13</f>
        <v>5367.4660694366221</v>
      </c>
      <c r="M13" s="5">
        <f>scrimecost*Meta!O10</f>
        <v>2791.152</v>
      </c>
      <c r="N13" s="5">
        <f>L13-Grade16!L13</f>
        <v>-48307.194624929594</v>
      </c>
      <c r="O13" s="5"/>
      <c r="P13" s="22"/>
      <c r="Q13" s="22">
        <f>0.05*feel*Grade16!G13</f>
        <v>393.1173384582591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-56979.311963387852</v>
      </c>
      <c r="T13" s="22">
        <f t="shared" ref="T13:T44" si="7">S13/sreturn^(A13-startage+1)</f>
        <v>-56979.311963387852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40247.1409120155</v>
      </c>
      <c r="D14" s="5">
        <f t="shared" si="0"/>
        <v>38918.985261918984</v>
      </c>
      <c r="E14" s="5">
        <f t="shared" si="1"/>
        <v>29418.985261918984</v>
      </c>
      <c r="F14" s="5">
        <f t="shared" si="2"/>
        <v>9907.0486880165481</v>
      </c>
      <c r="G14" s="5">
        <f t="shared" si="3"/>
        <v>29011.936573902436</v>
      </c>
      <c r="H14" s="22">
        <f t="shared" ref="H14:H36" si="10">benefits*B14/expnorm</f>
        <v>17235.621989616815</v>
      </c>
      <c r="I14" s="5">
        <f t="shared" si="4"/>
        <v>45678.783037861896</v>
      </c>
      <c r="J14" s="26">
        <f t="shared" si="5"/>
        <v>0.17822974632948127</v>
      </c>
      <c r="L14" s="22">
        <f t="shared" ref="L14:L36" si="11">(sincome+sbenefits)*(1-sunemp)*B14/expnorm</f>
        <v>55585.831725878445</v>
      </c>
      <c r="M14" s="5">
        <f>scrimecost*Meta!O11</f>
        <v>2608.2560000000003</v>
      </c>
      <c r="N14" s="5">
        <f>L14-Grade16!L14</f>
        <v>569.30451415308198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253.02397548825235</v>
      </c>
      <c r="T14" s="22">
        <f t="shared" si="7"/>
        <v>262.95285440103157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41253.31943481588</v>
      </c>
      <c r="D15" s="5">
        <f t="shared" si="0"/>
        <v>40406.759893466959</v>
      </c>
      <c r="E15" s="5">
        <f t="shared" si="1"/>
        <v>30906.759893466959</v>
      </c>
      <c r="F15" s="5">
        <f t="shared" si="2"/>
        <v>10392.807105216962</v>
      </c>
      <c r="G15" s="5">
        <f t="shared" si="3"/>
        <v>30013.952788249997</v>
      </c>
      <c r="H15" s="22">
        <f t="shared" si="10"/>
        <v>17666.512539357234</v>
      </c>
      <c r="I15" s="5">
        <f t="shared" si="4"/>
        <v>47097.470413808442</v>
      </c>
      <c r="J15" s="26">
        <f t="shared" si="5"/>
        <v>0.17337295860168042</v>
      </c>
      <c r="L15" s="22">
        <f t="shared" si="11"/>
        <v>56975.477519025408</v>
      </c>
      <c r="M15" s="5">
        <f>scrimecost*Meta!O12</f>
        <v>2491.9580000000001</v>
      </c>
      <c r="N15" s="5">
        <f>L15-Grade16!L15</f>
        <v>583.53712700690085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259.349574875455</v>
      </c>
      <c r="T15" s="22">
        <f t="shared" si="7"/>
        <v>280.10313485838384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42284.652420686281</v>
      </c>
      <c r="D16" s="5">
        <f t="shared" si="0"/>
        <v>41404.058890803637</v>
      </c>
      <c r="E16" s="5">
        <f t="shared" si="1"/>
        <v>31904.058890803637</v>
      </c>
      <c r="F16" s="5">
        <f t="shared" si="2"/>
        <v>10718.425227847387</v>
      </c>
      <c r="G16" s="5">
        <f t="shared" si="3"/>
        <v>30685.63366295625</v>
      </c>
      <c r="H16" s="22">
        <f t="shared" si="10"/>
        <v>18108.175352841165</v>
      </c>
      <c r="I16" s="5">
        <f t="shared" si="4"/>
        <v>48196.239229153653</v>
      </c>
      <c r="J16" s="26">
        <f t="shared" si="5"/>
        <v>0.17472001558086092</v>
      </c>
      <c r="L16" s="22">
        <f t="shared" si="11"/>
        <v>58399.864457001036</v>
      </c>
      <c r="M16" s="5">
        <f>scrimecost*Meta!O13</f>
        <v>2092.37</v>
      </c>
      <c r="N16" s="5">
        <f>L16-Grade16!L16</f>
        <v>598.12555518207228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265.83331424734092</v>
      </c>
      <c r="T16" s="22">
        <f t="shared" si="7"/>
        <v>298.37198891113138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43341.76873120344</v>
      </c>
      <c r="D17" s="5">
        <f t="shared" si="0"/>
        <v>42426.290363073727</v>
      </c>
      <c r="E17" s="5">
        <f t="shared" si="1"/>
        <v>32926.290363073727</v>
      </c>
      <c r="F17" s="5">
        <f t="shared" si="2"/>
        <v>11052.183803543572</v>
      </c>
      <c r="G17" s="5">
        <f t="shared" si="3"/>
        <v>31374.106559530155</v>
      </c>
      <c r="H17" s="22">
        <f t="shared" si="10"/>
        <v>18560.879736662195</v>
      </c>
      <c r="I17" s="5">
        <f t="shared" si="4"/>
        <v>49322.477264882502</v>
      </c>
      <c r="J17" s="26">
        <f t="shared" si="5"/>
        <v>0.17603421751176876</v>
      </c>
      <c r="L17" s="22">
        <f t="shared" si="11"/>
        <v>59859.861068426064</v>
      </c>
      <c r="M17" s="5">
        <f>scrimecost*Meta!O14</f>
        <v>2092.37</v>
      </c>
      <c r="N17" s="5">
        <f>L17-Grade16!L17</f>
        <v>613.07869406163809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272.47914710353069</v>
      </c>
      <c r="T17" s="22">
        <f t="shared" si="7"/>
        <v>317.83237203609553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44425.312949483523</v>
      </c>
      <c r="D18" s="5">
        <f t="shared" si="0"/>
        <v>43474.077622150566</v>
      </c>
      <c r="E18" s="5">
        <f t="shared" si="1"/>
        <v>33974.077622150566</v>
      </c>
      <c r="F18" s="5">
        <f t="shared" si="2"/>
        <v>11394.28634363216</v>
      </c>
      <c r="G18" s="5">
        <f t="shared" si="3"/>
        <v>32079.791278518405</v>
      </c>
      <c r="H18" s="22">
        <f t="shared" si="10"/>
        <v>19024.901730078749</v>
      </c>
      <c r="I18" s="5">
        <f t="shared" si="4"/>
        <v>50476.871251504555</v>
      </c>
      <c r="J18" s="26">
        <f t="shared" si="5"/>
        <v>0.17731636573704471</v>
      </c>
      <c r="L18" s="22">
        <f t="shared" si="11"/>
        <v>61356.357595136709</v>
      </c>
      <c r="M18" s="5">
        <f>scrimecost*Meta!O15</f>
        <v>2092.37</v>
      </c>
      <c r="N18" s="5">
        <f>L18-Grade16!L18</f>
        <v>628.40566141317686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279.29112578111796</v>
      </c>
      <c r="T18" s="22">
        <f t="shared" si="7"/>
        <v>338.56199800369302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45535.945773220606</v>
      </c>
      <c r="D19" s="5">
        <f t="shared" si="0"/>
        <v>44548.059562704329</v>
      </c>
      <c r="E19" s="5">
        <f t="shared" si="1"/>
        <v>35048.059562704329</v>
      </c>
      <c r="F19" s="5">
        <f t="shared" si="2"/>
        <v>11799.747403493397</v>
      </c>
      <c r="G19" s="5">
        <f t="shared" si="3"/>
        <v>32748.312159210931</v>
      </c>
      <c r="H19" s="22">
        <f t="shared" si="10"/>
        <v>19500.524273330713</v>
      </c>
      <c r="I19" s="5">
        <f t="shared" si="4"/>
        <v>51605.319131521726</v>
      </c>
      <c r="J19" s="26">
        <f t="shared" si="5"/>
        <v>0.17943869576717933</v>
      </c>
      <c r="L19" s="22">
        <f t="shared" si="11"/>
        <v>62890.266535015122</v>
      </c>
      <c r="M19" s="5">
        <f>scrimecost*Meta!O16</f>
        <v>2092.37</v>
      </c>
      <c r="N19" s="5">
        <f>L19-Grade16!L19</f>
        <v>644.11580294850137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286.27340392564372</v>
      </c>
      <c r="T19" s="22">
        <f t="shared" si="7"/>
        <v>360.64364922285051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46674.34441755111</v>
      </c>
      <c r="D20" s="5">
        <f t="shared" si="0"/>
        <v>45648.891051771927</v>
      </c>
      <c r="E20" s="5">
        <f t="shared" si="1"/>
        <v>36148.891051771927</v>
      </c>
      <c r="F20" s="5">
        <f t="shared" si="2"/>
        <v>12269.252033580728</v>
      </c>
      <c r="G20" s="5">
        <f t="shared" si="3"/>
        <v>33379.639018191199</v>
      </c>
      <c r="H20" s="22">
        <f t="shared" si="10"/>
        <v>19988.03738016398</v>
      </c>
      <c r="I20" s="5">
        <f t="shared" si="4"/>
        <v>52708.071164809764</v>
      </c>
      <c r="J20" s="26">
        <f t="shared" si="5"/>
        <v>0.18234551566349819</v>
      </c>
      <c r="L20" s="22">
        <f t="shared" si="11"/>
        <v>64462.523198390496</v>
      </c>
      <c r="M20" s="5">
        <f>scrimecost*Meta!O17</f>
        <v>2092.37</v>
      </c>
      <c r="N20" s="5">
        <f>L20-Grade16!L20</f>
        <v>660.21869802220317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293.43023902378008</v>
      </c>
      <c r="T20" s="22">
        <f t="shared" si="7"/>
        <v>384.16550732712363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47841.20302798989</v>
      </c>
      <c r="D21" s="5">
        <f t="shared" si="0"/>
        <v>46777.243328066223</v>
      </c>
      <c r="E21" s="5">
        <f t="shared" si="1"/>
        <v>37277.243328066223</v>
      </c>
      <c r="F21" s="5">
        <f t="shared" si="2"/>
        <v>12750.494279420243</v>
      </c>
      <c r="G21" s="5">
        <f t="shared" si="3"/>
        <v>34026.749048645979</v>
      </c>
      <c r="H21" s="22">
        <f t="shared" si="10"/>
        <v>20487.73831466808</v>
      </c>
      <c r="I21" s="5">
        <f t="shared" si="4"/>
        <v>53838.391998930012</v>
      </c>
      <c r="J21" s="26">
        <f t="shared" si="5"/>
        <v>0.18518143751356536</v>
      </c>
      <c r="L21" s="22">
        <f t="shared" si="11"/>
        <v>66074.086278350253</v>
      </c>
      <c r="M21" s="5">
        <f>scrimecost*Meta!O18</f>
        <v>1686.818</v>
      </c>
      <c r="N21" s="5">
        <f>L21-Grade16!L21</f>
        <v>676.72416547276225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300.76599499937635</v>
      </c>
      <c r="T21" s="22">
        <f t="shared" si="7"/>
        <v>409.22150532231973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49037.233103689643</v>
      </c>
      <c r="D22" s="5">
        <f t="shared" si="0"/>
        <v>47933.804411267884</v>
      </c>
      <c r="E22" s="5">
        <f t="shared" si="1"/>
        <v>38433.804411267884</v>
      </c>
      <c r="F22" s="5">
        <f t="shared" si="2"/>
        <v>13243.767581405753</v>
      </c>
      <c r="G22" s="5">
        <f t="shared" si="3"/>
        <v>34690.036829862132</v>
      </c>
      <c r="H22" s="22">
        <f t="shared" si="10"/>
        <v>20999.931772534783</v>
      </c>
      <c r="I22" s="5">
        <f t="shared" si="4"/>
        <v>54996.970853903265</v>
      </c>
      <c r="J22" s="26">
        <f t="shared" si="5"/>
        <v>0.1879481905380212</v>
      </c>
      <c r="L22" s="22">
        <f t="shared" si="11"/>
        <v>67725.938435309014</v>
      </c>
      <c r="M22" s="5">
        <f>scrimecost*Meta!O19</f>
        <v>1686.818</v>
      </c>
      <c r="N22" s="5">
        <f>L22-Grade16!L22</f>
        <v>693.64226960959786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308.28514487436809</v>
      </c>
      <c r="T22" s="22">
        <f t="shared" si="7"/>
        <v>435.91170270180271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50263.163931281873</v>
      </c>
      <c r="D23" s="5">
        <f t="shared" si="0"/>
        <v>49119.279521549572</v>
      </c>
      <c r="E23" s="5">
        <f t="shared" si="1"/>
        <v>39619.279521549572</v>
      </c>
      <c r="F23" s="5">
        <f t="shared" si="2"/>
        <v>13749.372715940894</v>
      </c>
      <c r="G23" s="5">
        <f t="shared" si="3"/>
        <v>35369.906805608676</v>
      </c>
      <c r="H23" s="22">
        <f t="shared" si="10"/>
        <v>21524.930066848148</v>
      </c>
      <c r="I23" s="5">
        <f t="shared" si="4"/>
        <v>56184.51418025083</v>
      </c>
      <c r="J23" s="26">
        <f t="shared" si="5"/>
        <v>0.19064746178139275</v>
      </c>
      <c r="L23" s="22">
        <f t="shared" si="11"/>
        <v>69419.086896191715</v>
      </c>
      <c r="M23" s="5">
        <f>scrimecost*Meta!O20</f>
        <v>1686.818</v>
      </c>
      <c r="N23" s="5">
        <f>L23-Grade16!L23</f>
        <v>710.98332634981489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315.99227349621714</v>
      </c>
      <c r="T23" s="22">
        <f t="shared" si="7"/>
        <v>464.34268502753156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51519.743029563921</v>
      </c>
      <c r="D24" s="5">
        <f t="shared" si="0"/>
        <v>50334.391509588313</v>
      </c>
      <c r="E24" s="5">
        <f t="shared" si="1"/>
        <v>40834.391509588313</v>
      </c>
      <c r="F24" s="5">
        <f t="shared" si="2"/>
        <v>14267.617978839415</v>
      </c>
      <c r="G24" s="5">
        <f t="shared" si="3"/>
        <v>36066.773530748898</v>
      </c>
      <c r="H24" s="22">
        <f t="shared" si="10"/>
        <v>22063.053318519349</v>
      </c>
      <c r="I24" s="5">
        <f t="shared" si="4"/>
        <v>57401.746089757107</v>
      </c>
      <c r="J24" s="26">
        <f t="shared" si="5"/>
        <v>0.19328089714077959</v>
      </c>
      <c r="L24" s="22">
        <f t="shared" si="11"/>
        <v>71154.564068596519</v>
      </c>
      <c r="M24" s="5">
        <f>scrimecost*Meta!O21</f>
        <v>1686.818</v>
      </c>
      <c r="N24" s="5">
        <f>L24-Grade16!L24</f>
        <v>728.75790950856754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323.89208033362581</v>
      </c>
      <c r="T24" s="22">
        <f t="shared" si="7"/>
        <v>494.62798957265721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52807.736605303013</v>
      </c>
      <c r="D25" s="5">
        <f t="shared" si="0"/>
        <v>51579.881297328015</v>
      </c>
      <c r="E25" s="5">
        <f t="shared" si="1"/>
        <v>42079.881297328015</v>
      </c>
      <c r="F25" s="5">
        <f t="shared" si="2"/>
        <v>14798.8193733104</v>
      </c>
      <c r="G25" s="5">
        <f t="shared" si="3"/>
        <v>36781.061924017617</v>
      </c>
      <c r="H25" s="22">
        <f t="shared" si="10"/>
        <v>22614.629651482337</v>
      </c>
      <c r="I25" s="5">
        <f t="shared" si="4"/>
        <v>58649.408797001037</v>
      </c>
      <c r="J25" s="26">
        <f t="shared" si="5"/>
        <v>0.19585010236944972</v>
      </c>
      <c r="L25" s="22">
        <f t="shared" si="11"/>
        <v>72933.428170311425</v>
      </c>
      <c r="M25" s="5">
        <f>scrimecost*Meta!O22</f>
        <v>1686.818</v>
      </c>
      <c r="N25" s="5">
        <f>L25-Grade16!L25</f>
        <v>746.97685724627809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331.98938234196481</v>
      </c>
      <c r="T25" s="22">
        <f t="shared" si="7"/>
        <v>526.88855872506929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54127.930020435582</v>
      </c>
      <c r="D26" s="5">
        <f t="shared" si="0"/>
        <v>52856.508329761207</v>
      </c>
      <c r="E26" s="5">
        <f t="shared" si="1"/>
        <v>43356.508329761207</v>
      </c>
      <c r="F26" s="5">
        <f t="shared" si="2"/>
        <v>15343.300802643156</v>
      </c>
      <c r="G26" s="5">
        <f t="shared" si="3"/>
        <v>37513.207527118051</v>
      </c>
      <c r="H26" s="22">
        <f t="shared" si="10"/>
        <v>23179.99539276939</v>
      </c>
      <c r="I26" s="5">
        <f t="shared" si="4"/>
        <v>59928.263071926049</v>
      </c>
      <c r="J26" s="26">
        <f t="shared" si="5"/>
        <v>0.19835664405595713</v>
      </c>
      <c r="L26" s="22">
        <f t="shared" si="11"/>
        <v>74756.763874569209</v>
      </c>
      <c r="M26" s="5">
        <f>scrimecost*Meta!O23</f>
        <v>1309.098</v>
      </c>
      <c r="N26" s="5">
        <f>L26-Grade16!L26</f>
        <v>765.65127867744013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340.28911690051615</v>
      </c>
      <c r="T26" s="22">
        <f t="shared" si="7"/>
        <v>561.2532229630425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55481.128270946472</v>
      </c>
      <c r="D27" s="5">
        <f t="shared" si="0"/>
        <v>54165.051038005236</v>
      </c>
      <c r="E27" s="5">
        <f t="shared" si="1"/>
        <v>44665.051038005236</v>
      </c>
      <c r="F27" s="5">
        <f t="shared" si="2"/>
        <v>15901.394267709235</v>
      </c>
      <c r="G27" s="5">
        <f t="shared" si="3"/>
        <v>38263.656770296002</v>
      </c>
      <c r="H27" s="22">
        <f t="shared" si="10"/>
        <v>23759.495277588623</v>
      </c>
      <c r="I27" s="5">
        <f t="shared" si="4"/>
        <v>61239.088703724199</v>
      </c>
      <c r="J27" s="26">
        <f t="shared" si="5"/>
        <v>0.200802050579379</v>
      </c>
      <c r="L27" s="22">
        <f t="shared" si="11"/>
        <v>76625.682971433431</v>
      </c>
      <c r="M27" s="5">
        <f>scrimecost*Meta!O24</f>
        <v>1309.098</v>
      </c>
      <c r="N27" s="5">
        <f>L27-Grade16!L27</f>
        <v>784.79256064437504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348.79634482302862</v>
      </c>
      <c r="T27" s="22">
        <f t="shared" si="7"/>
        <v>597.85921533128237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56868.156477720127</v>
      </c>
      <c r="D28" s="5">
        <f t="shared" si="0"/>
        <v>55506.307313955367</v>
      </c>
      <c r="E28" s="5">
        <f t="shared" si="1"/>
        <v>46006.307313955367</v>
      </c>
      <c r="F28" s="5">
        <f t="shared" si="2"/>
        <v>16473.440069401964</v>
      </c>
      <c r="G28" s="5">
        <f t="shared" si="3"/>
        <v>39032.867244553403</v>
      </c>
      <c r="H28" s="22">
        <f t="shared" si="10"/>
        <v>24353.482659528338</v>
      </c>
      <c r="I28" s="5">
        <f t="shared" si="4"/>
        <v>62582.684976317309</v>
      </c>
      <c r="J28" s="26">
        <f t="shared" si="5"/>
        <v>0.203187813041254</v>
      </c>
      <c r="L28" s="22">
        <f t="shared" si="11"/>
        <v>78541.325045719263</v>
      </c>
      <c r="M28" s="5">
        <f>scrimecost*Meta!O25</f>
        <v>1309.098</v>
      </c>
      <c r="N28" s="5">
        <f>L28-Grade16!L28</f>
        <v>804.4123746604746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357.51625344359996</v>
      </c>
      <c r="T28" s="22">
        <f t="shared" si="7"/>
        <v>636.85271947216825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58289.860389663139</v>
      </c>
      <c r="D29" s="5">
        <f t="shared" si="0"/>
        <v>56881.094996804255</v>
      </c>
      <c r="E29" s="5">
        <f t="shared" si="1"/>
        <v>47381.094996804255</v>
      </c>
      <c r="F29" s="5">
        <f t="shared" si="2"/>
        <v>17059.787016137016</v>
      </c>
      <c r="G29" s="5">
        <f t="shared" si="3"/>
        <v>39821.307980667239</v>
      </c>
      <c r="H29" s="22">
        <f t="shared" si="10"/>
        <v>24962.319726016547</v>
      </c>
      <c r="I29" s="5">
        <f t="shared" si="4"/>
        <v>63959.871155725239</v>
      </c>
      <c r="J29" s="26">
        <f t="shared" si="5"/>
        <v>0.20551538617479057</v>
      </c>
      <c r="L29" s="22">
        <f t="shared" si="11"/>
        <v>80504.858171862259</v>
      </c>
      <c r="M29" s="5">
        <f>scrimecost*Meta!O26</f>
        <v>1309.098</v>
      </c>
      <c r="N29" s="5">
        <f>L29-Grade16!L29</f>
        <v>824.52268402701884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366.45415977970436</v>
      </c>
      <c r="T29" s="22">
        <f t="shared" si="7"/>
        <v>678.3894534006281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59747.106899404709</v>
      </c>
      <c r="D30" s="5">
        <f t="shared" si="0"/>
        <v>58290.252371724353</v>
      </c>
      <c r="E30" s="5">
        <f t="shared" si="1"/>
        <v>48790.252371724353</v>
      </c>
      <c r="F30" s="5">
        <f t="shared" si="2"/>
        <v>17660.792636540438</v>
      </c>
      <c r="G30" s="5">
        <f t="shared" si="3"/>
        <v>40629.459735183918</v>
      </c>
      <c r="H30" s="22">
        <f t="shared" si="10"/>
        <v>25586.377719166958</v>
      </c>
      <c r="I30" s="5">
        <f t="shared" si="4"/>
        <v>65371.486989618366</v>
      </c>
      <c r="J30" s="26">
        <f t="shared" si="5"/>
        <v>0.20778618923189943</v>
      </c>
      <c r="L30" s="22">
        <f t="shared" si="11"/>
        <v>82517.479626158805</v>
      </c>
      <c r="M30" s="5">
        <f>scrimecost*Meta!O27</f>
        <v>1309.098</v>
      </c>
      <c r="N30" s="5">
        <f>L30-Grade16!L30</f>
        <v>845.13575112767285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375.61551377418738</v>
      </c>
      <c r="T30" s="22">
        <f t="shared" si="7"/>
        <v>722.6352913537105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61240.784571889817</v>
      </c>
      <c r="D31" s="5">
        <f t="shared" si="0"/>
        <v>59734.638681017452</v>
      </c>
      <c r="E31" s="5">
        <f t="shared" si="1"/>
        <v>50234.638681017452</v>
      </c>
      <c r="F31" s="5">
        <f t="shared" si="2"/>
        <v>18276.823397453943</v>
      </c>
      <c r="G31" s="5">
        <f t="shared" si="3"/>
        <v>41457.815283563512</v>
      </c>
      <c r="H31" s="22">
        <f t="shared" si="10"/>
        <v>26226.037162146131</v>
      </c>
      <c r="I31" s="5">
        <f t="shared" si="4"/>
        <v>66818.393219358812</v>
      </c>
      <c r="J31" s="26">
        <f t="shared" si="5"/>
        <v>0.21000160684859098</v>
      </c>
      <c r="L31" s="22">
        <f t="shared" si="11"/>
        <v>84580.416616812756</v>
      </c>
      <c r="M31" s="5">
        <f>scrimecost*Meta!O28</f>
        <v>1145.088</v>
      </c>
      <c r="N31" s="5">
        <f>L31-Grade16!L31</f>
        <v>866.26414490585739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385.00590161853887</v>
      </c>
      <c r="T31" s="22">
        <f t="shared" si="7"/>
        <v>769.76692619877849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62771.804186187073</v>
      </c>
      <c r="D32" s="5">
        <f t="shared" si="0"/>
        <v>61215.134648042898</v>
      </c>
      <c r="E32" s="5">
        <f t="shared" si="1"/>
        <v>51715.134648042898</v>
      </c>
      <c r="F32" s="5">
        <f t="shared" si="2"/>
        <v>18908.254927390295</v>
      </c>
      <c r="G32" s="5">
        <f t="shared" si="3"/>
        <v>42306.879720652607</v>
      </c>
      <c r="H32" s="22">
        <f t="shared" si="10"/>
        <v>26881.688091199783</v>
      </c>
      <c r="I32" s="5">
        <f t="shared" si="4"/>
        <v>68301.472104842804</v>
      </c>
      <c r="J32" s="26">
        <f t="shared" si="5"/>
        <v>0.21216298988926571</v>
      </c>
      <c r="L32" s="22">
        <f t="shared" si="11"/>
        <v>86694.927032233085</v>
      </c>
      <c r="M32" s="5">
        <f>scrimecost*Meta!O29</f>
        <v>1145.088</v>
      </c>
      <c r="N32" s="5">
        <f>L32-Grade16!L32</f>
        <v>887.92074852851511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394.63104915900732</v>
      </c>
      <c r="T32" s="22">
        <f t="shared" si="7"/>
        <v>819.97257504476818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64341.099290841747</v>
      </c>
      <c r="D33" s="5">
        <f t="shared" si="0"/>
        <v>62732.643014243971</v>
      </c>
      <c r="E33" s="5">
        <f t="shared" si="1"/>
        <v>53232.643014243971</v>
      </c>
      <c r="F33" s="5">
        <f t="shared" si="2"/>
        <v>19555.472245575053</v>
      </c>
      <c r="G33" s="5">
        <f t="shared" si="3"/>
        <v>43177.170768668919</v>
      </c>
      <c r="H33" s="22">
        <f t="shared" si="10"/>
        <v>27553.730293479781</v>
      </c>
      <c r="I33" s="5">
        <f t="shared" si="4"/>
        <v>69821.62796246387</v>
      </c>
      <c r="J33" s="26">
        <f t="shared" si="5"/>
        <v>0.21427165627041175</v>
      </c>
      <c r="L33" s="22">
        <f t="shared" si="11"/>
        <v>88862.300208038912</v>
      </c>
      <c r="M33" s="5">
        <f>scrimecost*Meta!O30</f>
        <v>1145.088</v>
      </c>
      <c r="N33" s="5">
        <f>L33-Grade16!L33</f>
        <v>910.11876724172907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404.49682538798299</v>
      </c>
      <c r="T33" s="22">
        <f t="shared" si="7"/>
        <v>873.45273087495116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65949.626773112774</v>
      </c>
      <c r="D34" s="5">
        <f t="shared" si="0"/>
        <v>64288.089089600056</v>
      </c>
      <c r="E34" s="5">
        <f t="shared" si="1"/>
        <v>54788.089089600056</v>
      </c>
      <c r="F34" s="5">
        <f t="shared" si="2"/>
        <v>20218.869996714424</v>
      </c>
      <c r="G34" s="5">
        <f t="shared" si="3"/>
        <v>44069.219092885629</v>
      </c>
      <c r="H34" s="22">
        <f t="shared" si="10"/>
        <v>28242.573550816771</v>
      </c>
      <c r="I34" s="5">
        <f t="shared" si="4"/>
        <v>71379.787716525447</v>
      </c>
      <c r="J34" s="26">
        <f t="shared" si="5"/>
        <v>0.2163288917642128</v>
      </c>
      <c r="L34" s="22">
        <f t="shared" si="11"/>
        <v>91083.857713239864</v>
      </c>
      <c r="M34" s="5">
        <f>scrimecost*Meta!O31</f>
        <v>1145.088</v>
      </c>
      <c r="N34" s="5">
        <f>L34-Grade16!L34</f>
        <v>932.87173642277776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414.60924602268506</v>
      </c>
      <c r="T34" s="22">
        <f t="shared" si="7"/>
        <v>930.42096320265398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67598.367442440591</v>
      </c>
      <c r="D35" s="5">
        <f t="shared" si="0"/>
        <v>65882.421316840046</v>
      </c>
      <c r="E35" s="5">
        <f t="shared" si="1"/>
        <v>56382.421316840046</v>
      </c>
      <c r="F35" s="5">
        <f t="shared" si="2"/>
        <v>20898.852691632281</v>
      </c>
      <c r="G35" s="5">
        <f t="shared" si="3"/>
        <v>44983.568625207765</v>
      </c>
      <c r="H35" s="22">
        <f t="shared" si="10"/>
        <v>28948.637889587189</v>
      </c>
      <c r="I35" s="5">
        <f t="shared" si="4"/>
        <v>72976.901464438575</v>
      </c>
      <c r="J35" s="26">
        <f t="shared" si="5"/>
        <v>0.21833595078255522</v>
      </c>
      <c r="L35" s="22">
        <f t="shared" si="11"/>
        <v>93360.954156070846</v>
      </c>
      <c r="M35" s="5">
        <f>scrimecost*Meta!O32</f>
        <v>1145.088</v>
      </c>
      <c r="N35" s="5">
        <f>L35-Grade16!L35</f>
        <v>956.19352983331191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424.97447717323644</v>
      </c>
      <c r="T35" s="22">
        <f t="shared" si="7"/>
        <v>991.10477094707653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69288.326628501614</v>
      </c>
      <c r="D36" s="5">
        <f t="shared" si="0"/>
        <v>67516.611849761059</v>
      </c>
      <c r="E36" s="5">
        <f t="shared" si="1"/>
        <v>58016.611849761059</v>
      </c>
      <c r="F36" s="5">
        <f t="shared" si="2"/>
        <v>21595.834953923091</v>
      </c>
      <c r="G36" s="5">
        <f t="shared" si="3"/>
        <v>45920.776895837967</v>
      </c>
      <c r="H36" s="22">
        <f t="shared" si="10"/>
        <v>29672.353836826867</v>
      </c>
      <c r="I36" s="5">
        <f t="shared" si="4"/>
        <v>74613.943056049553</v>
      </c>
      <c r="J36" s="26">
        <f t="shared" si="5"/>
        <v>0.22029405714191375</v>
      </c>
      <c r="L36" s="22">
        <f t="shared" si="11"/>
        <v>95694.978009972619</v>
      </c>
      <c r="M36" s="5">
        <f>scrimecost*Meta!O33</f>
        <v>925.4140000000001</v>
      </c>
      <c r="N36" s="5">
        <f>L36-Grade16!L36</f>
        <v>980.09836807915417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435.59883910257162</v>
      </c>
      <c r="T36" s="22">
        <f t="shared" si="7"/>
        <v>1055.746490935579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71020.534794214152</v>
      </c>
      <c r="D37" s="5">
        <f t="shared" ref="D37:D56" si="15">IF(A37&lt;startage,1,0)*(C37*(1-initialunempprob))+IF(A37=startage,1,0)*(C37*(1-unempprob))+IF(A37&gt;startage,1,0)*(C37*(1-unempprob)+unempprob*300*52)</f>
        <v>69191.657146005091</v>
      </c>
      <c r="E37" s="5">
        <f t="shared" si="1"/>
        <v>59691.657146005091</v>
      </c>
      <c r="F37" s="5">
        <f t="shared" si="2"/>
        <v>22310.241772771173</v>
      </c>
      <c r="G37" s="5">
        <f t="shared" si="3"/>
        <v>46881.415373233918</v>
      </c>
      <c r="H37" s="22">
        <f t="shared" ref="H37:H56" si="16">benefits*B37/expnorm</f>
        <v>30414.162682747541</v>
      </c>
      <c r="I37" s="5">
        <f t="shared" ref="I37:I56" si="17">G37+IF(A37&lt;startage,1,0)*(H37*(1-initialunempprob))+IF(A37&gt;=startage,1,0)*(H37*(1-unempprob))</f>
        <v>76291.910687450785</v>
      </c>
      <c r="J37" s="26">
        <f t="shared" si="5"/>
        <v>0.22220440480958062</v>
      </c>
      <c r="L37" s="22">
        <f t="shared" ref="L37:L56" si="18">(sincome+sbenefits)*(1-sunemp)*B37/expnorm</f>
        <v>98087.35246022194</v>
      </c>
      <c r="M37" s="5">
        <f>scrimecost*Meta!O34</f>
        <v>925.4140000000001</v>
      </c>
      <c r="N37" s="5">
        <f>L37-Grade16!L37</f>
        <v>1004.600827281145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446.48881008014121</v>
      </c>
      <c r="T37" s="22">
        <f t="shared" si="7"/>
        <v>1124.6042656597285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72796.048164069507</v>
      </c>
      <c r="D38" s="5">
        <f t="shared" si="15"/>
        <v>70908.578574655214</v>
      </c>
      <c r="E38" s="5">
        <f t="shared" si="1"/>
        <v>61408.578574655214</v>
      </c>
      <c r="F38" s="5">
        <f t="shared" si="2"/>
        <v>23042.508762090449</v>
      </c>
      <c r="G38" s="5">
        <f t="shared" si="3"/>
        <v>47866.069812564761</v>
      </c>
      <c r="H38" s="22">
        <f t="shared" si="16"/>
        <v>31174.516749816223</v>
      </c>
      <c r="I38" s="5">
        <f t="shared" si="17"/>
        <v>78011.827509637049</v>
      </c>
      <c r="J38" s="26">
        <f t="shared" si="5"/>
        <v>0.2240681586316946</v>
      </c>
      <c r="L38" s="22">
        <f t="shared" si="18"/>
        <v>100539.53627172748</v>
      </c>
      <c r="M38" s="5">
        <f>scrimecost*Meta!O35</f>
        <v>925.4140000000001</v>
      </c>
      <c r="N38" s="5">
        <f>L38-Grade16!L38</f>
        <v>1029.7158479631762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457.65103033214587</v>
      </c>
      <c r="T38" s="22">
        <f t="shared" si="7"/>
        <v>1197.9530741506569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74615.949368171234</v>
      </c>
      <c r="D39" s="5">
        <f t="shared" si="15"/>
        <v>72668.423039021582</v>
      </c>
      <c r="E39" s="5">
        <f t="shared" si="1"/>
        <v>63168.423039021582</v>
      </c>
      <c r="F39" s="5">
        <f t="shared" si="2"/>
        <v>23793.082426142704</v>
      </c>
      <c r="G39" s="5">
        <f t="shared" si="3"/>
        <v>48875.340612878877</v>
      </c>
      <c r="H39" s="22">
        <f t="shared" si="16"/>
        <v>31953.879668561629</v>
      </c>
      <c r="I39" s="5">
        <f t="shared" si="17"/>
        <v>79774.742252377968</v>
      </c>
      <c r="J39" s="26">
        <f t="shared" si="5"/>
        <v>0.2258864550435131</v>
      </c>
      <c r="L39" s="22">
        <f t="shared" si="18"/>
        <v>103053.02467852065</v>
      </c>
      <c r="M39" s="5">
        <f>scrimecost*Meta!O36</f>
        <v>925.4140000000001</v>
      </c>
      <c r="N39" s="5">
        <f>L39-Grade16!L39</f>
        <v>1055.4587441622571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469.09230609045017</v>
      </c>
      <c r="T39" s="22">
        <f t="shared" si="7"/>
        <v>1276.085830089874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76481.348102375487</v>
      </c>
      <c r="D40" s="5">
        <f t="shared" si="15"/>
        <v>74472.263614997093</v>
      </c>
      <c r="E40" s="5">
        <f t="shared" si="1"/>
        <v>64972.263614997093</v>
      </c>
      <c r="F40" s="5">
        <f t="shared" si="2"/>
        <v>24562.420431796261</v>
      </c>
      <c r="G40" s="5">
        <f t="shared" si="3"/>
        <v>49909.843183200835</v>
      </c>
      <c r="H40" s="22">
        <f t="shared" si="16"/>
        <v>32752.726660275664</v>
      </c>
      <c r="I40" s="5">
        <f t="shared" si="17"/>
        <v>81581.729863687404</v>
      </c>
      <c r="J40" s="26">
        <f t="shared" si="5"/>
        <v>0.22766040276236041</v>
      </c>
      <c r="L40" s="22">
        <f t="shared" si="18"/>
        <v>105629.35029548366</v>
      </c>
      <c r="M40" s="5">
        <f>scrimecost*Meta!O37</f>
        <v>925.4140000000001</v>
      </c>
      <c r="N40" s="5">
        <f>L40-Grade16!L40</f>
        <v>1081.845212766304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480.81961374270719</v>
      </c>
      <c r="T40" s="22">
        <f t="shared" si="7"/>
        <v>1359.314551540903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78393.381804934892</v>
      </c>
      <c r="D41" s="5">
        <f t="shared" si="15"/>
        <v>76321.200205372035</v>
      </c>
      <c r="E41" s="5">
        <f t="shared" si="1"/>
        <v>66821.200205372035</v>
      </c>
      <c r="F41" s="5">
        <f t="shared" si="2"/>
        <v>25350.991887591175</v>
      </c>
      <c r="G41" s="5">
        <f t="shared" si="3"/>
        <v>50970.20831778086</v>
      </c>
      <c r="H41" s="22">
        <f t="shared" si="16"/>
        <v>33571.544826782556</v>
      </c>
      <c r="I41" s="5">
        <f t="shared" si="17"/>
        <v>83433.892165279598</v>
      </c>
      <c r="J41" s="26">
        <f t="shared" si="5"/>
        <v>0.22939108346367493</v>
      </c>
      <c r="L41" s="22">
        <f t="shared" si="18"/>
        <v>108270.08405287076</v>
      </c>
      <c r="M41" s="5">
        <f>scrimecost*Meta!O38</f>
        <v>618.26800000000003</v>
      </c>
      <c r="N41" s="5">
        <f>L41-Grade16!L41</f>
        <v>1108.8913430854882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492.84010408628666</v>
      </c>
      <c r="T41" s="22">
        <f t="shared" si="7"/>
        <v>1447.9716069731544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80353.216350058254</v>
      </c>
      <c r="D42" s="5">
        <f t="shared" si="15"/>
        <v>78216.360210506333</v>
      </c>
      <c r="E42" s="5">
        <f t="shared" si="1"/>
        <v>68716.360210506333</v>
      </c>
      <c r="F42" s="5">
        <f t="shared" si="2"/>
        <v>26159.277629780951</v>
      </c>
      <c r="G42" s="5">
        <f t="shared" si="3"/>
        <v>52057.082580725386</v>
      </c>
      <c r="H42" s="22">
        <f t="shared" si="16"/>
        <v>34410.833447452118</v>
      </c>
      <c r="I42" s="5">
        <f t="shared" si="17"/>
        <v>85332.358524411582</v>
      </c>
      <c r="J42" s="26">
        <f t="shared" si="5"/>
        <v>0.23107955244056708</v>
      </c>
      <c r="L42" s="22">
        <f t="shared" si="18"/>
        <v>110976.83615419253</v>
      </c>
      <c r="M42" s="5">
        <f>scrimecost*Meta!O39</f>
        <v>618.26800000000003</v>
      </c>
      <c r="N42" s="5">
        <f>L42-Grade16!L42</f>
        <v>1136.6136266625981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505.16110668843169</v>
      </c>
      <c r="T42" s="22">
        <f t="shared" si="7"/>
        <v>1542.4110425534789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82362.046758809709</v>
      </c>
      <c r="D43" s="5">
        <f t="shared" si="15"/>
        <v>80158.899215768994</v>
      </c>
      <c r="E43" s="5">
        <f t="shared" si="1"/>
        <v>70658.899215768994</v>
      </c>
      <c r="F43" s="5">
        <f t="shared" si="2"/>
        <v>26987.770515525473</v>
      </c>
      <c r="G43" s="5">
        <f t="shared" si="3"/>
        <v>53171.12870024352</v>
      </c>
      <c r="H43" s="22">
        <f t="shared" si="16"/>
        <v>35271.104283638422</v>
      </c>
      <c r="I43" s="5">
        <f t="shared" si="17"/>
        <v>87278.286542521877</v>
      </c>
      <c r="J43" s="26">
        <f t="shared" si="5"/>
        <v>0.23272683924729115</v>
      </c>
      <c r="L43" s="22">
        <f t="shared" si="18"/>
        <v>113751.25705804734</v>
      </c>
      <c r="M43" s="5">
        <f>scrimecost*Meta!O40</f>
        <v>618.26800000000003</v>
      </c>
      <c r="N43" s="5">
        <f>L43-Grade16!L43</f>
        <v>1165.0289673291991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517.79013435565855</v>
      </c>
      <c r="T43" s="22">
        <f t="shared" si="7"/>
        <v>1643.0099960068815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84421.097927779934</v>
      </c>
      <c r="D44" s="5">
        <f t="shared" si="15"/>
        <v>82150.001696163192</v>
      </c>
      <c r="E44" s="5">
        <f t="shared" si="1"/>
        <v>72650.001696163192</v>
      </c>
      <c r="F44" s="5">
        <f t="shared" si="2"/>
        <v>27836.975723413601</v>
      </c>
      <c r="G44" s="5">
        <f t="shared" si="3"/>
        <v>54313.025972749587</v>
      </c>
      <c r="H44" s="22">
        <f t="shared" si="16"/>
        <v>36152.881890729375</v>
      </c>
      <c r="I44" s="5">
        <f t="shared" si="17"/>
        <v>89272.862761084893</v>
      </c>
      <c r="J44" s="26">
        <f t="shared" si="5"/>
        <v>0.23433394832702192</v>
      </c>
      <c r="L44" s="22">
        <f t="shared" si="18"/>
        <v>116595.03848449849</v>
      </c>
      <c r="M44" s="5">
        <f>scrimecost*Meta!O41</f>
        <v>618.26800000000003</v>
      </c>
      <c r="N44" s="5">
        <f>L44-Grade16!L44</f>
        <v>1194.1546915123618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530.73488771452014</v>
      </c>
      <c r="T44" s="22">
        <f t="shared" si="7"/>
        <v>1750.1702026907656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86531.625375974458</v>
      </c>
      <c r="D45" s="5">
        <f t="shared" si="15"/>
        <v>84190.881738567303</v>
      </c>
      <c r="E45" s="5">
        <f t="shared" si="1"/>
        <v>74690.881738567303</v>
      </c>
      <c r="F45" s="5">
        <f t="shared" si="2"/>
        <v>28707.411061498955</v>
      </c>
      <c r="G45" s="5">
        <f t="shared" si="3"/>
        <v>55483.470677068348</v>
      </c>
      <c r="H45" s="22">
        <f t="shared" si="16"/>
        <v>37056.70393799762</v>
      </c>
      <c r="I45" s="5">
        <f t="shared" si="17"/>
        <v>91317.303385112042</v>
      </c>
      <c r="J45" s="26">
        <f t="shared" si="5"/>
        <v>0.23590185962432028</v>
      </c>
      <c r="L45" s="22">
        <f t="shared" si="18"/>
        <v>119509.91444661099</v>
      </c>
      <c r="M45" s="5">
        <f>scrimecost*Meta!O42</f>
        <v>618.26800000000003</v>
      </c>
      <c r="N45" s="5">
        <f>L45-Grade16!L45</f>
        <v>1224.0085588002112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544.003259907401</v>
      </c>
      <c r="T45" s="22">
        <f t="shared" ref="T45:T69" si="20">S45/sreturn^(A45-startage+1)</f>
        <v>1864.3195998997924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88694.916010373796</v>
      </c>
      <c r="D46" s="5">
        <f t="shared" si="15"/>
        <v>86282.78378203146</v>
      </c>
      <c r="E46" s="5">
        <f t="shared" si="1"/>
        <v>76782.78378203146</v>
      </c>
      <c r="F46" s="5">
        <f t="shared" si="2"/>
        <v>29599.607283036421</v>
      </c>
      <c r="G46" s="5">
        <f t="shared" si="3"/>
        <v>56683.176498995039</v>
      </c>
      <c r="H46" s="22">
        <f t="shared" si="16"/>
        <v>37983.121536447557</v>
      </c>
      <c r="I46" s="5">
        <f t="shared" si="17"/>
        <v>93412.855024739823</v>
      </c>
      <c r="J46" s="26">
        <f t="shared" si="5"/>
        <v>0.23743152918266017</v>
      </c>
      <c r="L46" s="22">
        <f t="shared" si="18"/>
        <v>122497.66230777625</v>
      </c>
      <c r="M46" s="5">
        <f>scrimecost*Meta!O43</f>
        <v>342.92999999999995</v>
      </c>
      <c r="N46" s="5">
        <f>L46-Grade16!L46</f>
        <v>1254.6087727702252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557.60334140508996</v>
      </c>
      <c r="T46" s="22">
        <f t="shared" si="20"/>
        <v>1985.9140358045195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90912.288910633157</v>
      </c>
      <c r="D47" s="5">
        <f t="shared" si="15"/>
        <v>88426.98337658227</v>
      </c>
      <c r="E47" s="5">
        <f t="shared" si="1"/>
        <v>78926.98337658227</v>
      </c>
      <c r="F47" s="5">
        <f t="shared" si="2"/>
        <v>30514.108410112342</v>
      </c>
      <c r="G47" s="5">
        <f t="shared" si="3"/>
        <v>57912.874966469928</v>
      </c>
      <c r="H47" s="22">
        <f t="shared" si="16"/>
        <v>38932.699574858736</v>
      </c>
      <c r="I47" s="5">
        <f t="shared" si="17"/>
        <v>95560.795455358326</v>
      </c>
      <c r="J47" s="26">
        <f t="shared" si="5"/>
        <v>0.23892388972738202</v>
      </c>
      <c r="L47" s="22">
        <f t="shared" si="18"/>
        <v>125560.10386547064</v>
      </c>
      <c r="M47" s="5">
        <f>scrimecost*Meta!O44</f>
        <v>342.92999999999995</v>
      </c>
      <c r="N47" s="5">
        <f>L47-Grade16!L47</f>
        <v>1285.9739920894499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571.54342494020341</v>
      </c>
      <c r="T47" s="22">
        <f t="shared" si="20"/>
        <v>2115.4390898520051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93185.096133398969</v>
      </c>
      <c r="D48" s="5">
        <f t="shared" si="15"/>
        <v>90624.787960996808</v>
      </c>
      <c r="E48" s="5">
        <f t="shared" si="1"/>
        <v>81124.787960996808</v>
      </c>
      <c r="F48" s="5">
        <f t="shared" si="2"/>
        <v>31451.472065365138</v>
      </c>
      <c r="G48" s="5">
        <f t="shared" si="3"/>
        <v>59173.315895631669</v>
      </c>
      <c r="H48" s="22">
        <f t="shared" si="16"/>
        <v>39906.017064230211</v>
      </c>
      <c r="I48" s="5">
        <f t="shared" si="17"/>
        <v>97762.43439674229</v>
      </c>
      <c r="J48" s="26">
        <f t="shared" si="5"/>
        <v>0.24037985123442762</v>
      </c>
      <c r="L48" s="22">
        <f t="shared" si="18"/>
        <v>128699.10646210742</v>
      </c>
      <c r="M48" s="5">
        <f>scrimecost*Meta!O45</f>
        <v>342.92999999999995</v>
      </c>
      <c r="N48" s="5">
        <f>L48-Grade16!L48</f>
        <v>1318.1233418917254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585.83201056372604</v>
      </c>
      <c r="T48" s="22">
        <f t="shared" si="20"/>
        <v>2253.4120118956748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95514.723536733931</v>
      </c>
      <c r="D49" s="5">
        <f t="shared" si="15"/>
        <v>92877.537660021713</v>
      </c>
      <c r="E49" s="5">
        <f t="shared" si="1"/>
        <v>83377.537660021713</v>
      </c>
      <c r="F49" s="5">
        <f t="shared" si="2"/>
        <v>32412.26981199926</v>
      </c>
      <c r="G49" s="5">
        <f t="shared" si="3"/>
        <v>60465.267848022457</v>
      </c>
      <c r="H49" s="22">
        <f t="shared" si="16"/>
        <v>40903.667490835964</v>
      </c>
      <c r="I49" s="5">
        <f t="shared" si="17"/>
        <v>100019.11431166083</v>
      </c>
      <c r="J49" s="26">
        <f t="shared" si="5"/>
        <v>0.24180030148520382</v>
      </c>
      <c r="L49" s="22">
        <f t="shared" si="18"/>
        <v>131916.58412366008</v>
      </c>
      <c r="M49" s="5">
        <f>scrimecost*Meta!O46</f>
        <v>342.92999999999995</v>
      </c>
      <c r="N49" s="5">
        <f>L49-Grade16!L49</f>
        <v>1351.0764254389942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600.47781082780841</v>
      </c>
      <c r="T49" s="22">
        <f t="shared" si="20"/>
        <v>2400.3837877982651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97902.591625152287</v>
      </c>
      <c r="D50" s="5">
        <f t="shared" si="15"/>
        <v>95186.606101522266</v>
      </c>
      <c r="E50" s="5">
        <f t="shared" si="1"/>
        <v>85686.606101522266</v>
      </c>
      <c r="F50" s="5">
        <f t="shared" si="2"/>
        <v>33459.685685344914</v>
      </c>
      <c r="G50" s="5">
        <f t="shared" si="3"/>
        <v>61726.920416177352</v>
      </c>
      <c r="H50" s="22">
        <f t="shared" si="16"/>
        <v>41926.259178106862</v>
      </c>
      <c r="I50" s="5">
        <f t="shared" si="17"/>
        <v>102269.61304140669</v>
      </c>
      <c r="J50" s="26">
        <f t="shared" si="5"/>
        <v>0.24364906127353714</v>
      </c>
      <c r="L50" s="22">
        <f t="shared" si="18"/>
        <v>135214.4987267516</v>
      </c>
      <c r="M50" s="5">
        <f>scrimecost*Meta!O47</f>
        <v>342.92999999999995</v>
      </c>
      <c r="N50" s="5">
        <f>L50-Grade16!L50</f>
        <v>1384.8533360750007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615.48975609851766</v>
      </c>
      <c r="T50" s="22">
        <f t="shared" si="20"/>
        <v>2556.9413397587473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100350.15641578108</v>
      </c>
      <c r="D51" s="5">
        <f t="shared" si="15"/>
        <v>97553.4012540603</v>
      </c>
      <c r="E51" s="5">
        <f t="shared" si="1"/>
        <v>88053.4012540603</v>
      </c>
      <c r="F51" s="5">
        <f t="shared" si="2"/>
        <v>34540.127672478528</v>
      </c>
      <c r="G51" s="5">
        <f t="shared" si="3"/>
        <v>63013.273581581772</v>
      </c>
      <c r="H51" s="22">
        <f t="shared" si="16"/>
        <v>42974.415657559526</v>
      </c>
      <c r="I51" s="5">
        <f t="shared" si="17"/>
        <v>104569.53352244184</v>
      </c>
      <c r="J51" s="26">
        <f t="shared" si="5"/>
        <v>0.24550208701190712</v>
      </c>
      <c r="L51" s="22">
        <f t="shared" si="18"/>
        <v>138594.86119492035</v>
      </c>
      <c r="M51" s="5">
        <f>scrimecost*Meta!O48</f>
        <v>180.90799999999999</v>
      </c>
      <c r="N51" s="5">
        <f>L51-Grade16!L51</f>
        <v>1419.4746694768546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630.87700000097118</v>
      </c>
      <c r="T51" s="22">
        <f t="shared" si="20"/>
        <v>2723.709870147014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102858.9103261756</v>
      </c>
      <c r="D52" s="5">
        <f t="shared" si="15"/>
        <v>99979.366285411801</v>
      </c>
      <c r="E52" s="5">
        <f t="shared" si="1"/>
        <v>90479.366285411801</v>
      </c>
      <c r="F52" s="5">
        <f t="shared" si="2"/>
        <v>35647.580709290487</v>
      </c>
      <c r="G52" s="5">
        <f t="shared" si="3"/>
        <v>64331.785576121314</v>
      </c>
      <c r="H52" s="22">
        <f t="shared" si="16"/>
        <v>44048.776048998508</v>
      </c>
      <c r="I52" s="5">
        <f t="shared" si="17"/>
        <v>106926.95201550287</v>
      </c>
      <c r="J52" s="26">
        <f t="shared" si="5"/>
        <v>0.24730991700056074</v>
      </c>
      <c r="L52" s="22">
        <f t="shared" si="18"/>
        <v>142059.73272479331</v>
      </c>
      <c r="M52" s="5">
        <f>scrimecost*Meta!O49</f>
        <v>180.90799999999999</v>
      </c>
      <c r="N52" s="5">
        <f>L52-Grade16!L52</f>
        <v>1454.9615362137265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646.64892500097346</v>
      </c>
      <c r="T52" s="22">
        <f t="shared" si="20"/>
        <v>2901.3553582093846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105430.38308432999</v>
      </c>
      <c r="D53" s="5">
        <f t="shared" si="15"/>
        <v>102465.98044254711</v>
      </c>
      <c r="E53" s="5">
        <f t="shared" si="1"/>
        <v>92965.980442547108</v>
      </c>
      <c r="F53" s="5">
        <f t="shared" si="2"/>
        <v>36782.720072022756</v>
      </c>
      <c r="G53" s="5">
        <f t="shared" si="3"/>
        <v>65683.260370524353</v>
      </c>
      <c r="H53" s="22">
        <f t="shared" si="16"/>
        <v>45149.995450223469</v>
      </c>
      <c r="I53" s="5">
        <f t="shared" si="17"/>
        <v>109343.30597089045</v>
      </c>
      <c r="J53" s="26">
        <f t="shared" si="5"/>
        <v>0.249073653574857</v>
      </c>
      <c r="L53" s="22">
        <f t="shared" si="18"/>
        <v>145611.22604291319</v>
      </c>
      <c r="M53" s="5">
        <f>scrimecost*Meta!O50</f>
        <v>180.90799999999999</v>
      </c>
      <c r="N53" s="5">
        <f>L53-Grade16!L53</f>
        <v>1491.3355746191228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662.81514812602143</v>
      </c>
      <c r="T53" s="22">
        <f t="shared" si="20"/>
        <v>3090.5872196132741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108066.14266143822</v>
      </c>
      <c r="D54" s="5">
        <f t="shared" si="15"/>
        <v>105014.75995361076</v>
      </c>
      <c r="E54" s="5">
        <f t="shared" si="1"/>
        <v>95514.759953610759</v>
      </c>
      <c r="F54" s="5">
        <f t="shared" si="2"/>
        <v>37946.23791882331</v>
      </c>
      <c r="G54" s="5">
        <f t="shared" si="3"/>
        <v>67068.522034787457</v>
      </c>
      <c r="H54" s="22">
        <f t="shared" si="16"/>
        <v>46278.745336479049</v>
      </c>
      <c r="I54" s="5">
        <f t="shared" si="17"/>
        <v>111820.0687751627</v>
      </c>
      <c r="J54" s="26">
        <f t="shared" si="5"/>
        <v>0.25079437218392636</v>
      </c>
      <c r="L54" s="22">
        <f t="shared" si="18"/>
        <v>149251.50669398598</v>
      </c>
      <c r="M54" s="5">
        <f>scrimecost*Meta!O51</f>
        <v>180.90799999999999</v>
      </c>
      <c r="N54" s="5">
        <f>L54-Grade16!L54</f>
        <v>1528.6189639845979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679.38552682917066</v>
      </c>
      <c r="T54" s="22">
        <f t="shared" si="20"/>
        <v>3292.1611394515776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110767.79622797418</v>
      </c>
      <c r="D55" s="5">
        <f t="shared" si="15"/>
        <v>107627.25895245103</v>
      </c>
      <c r="E55" s="5">
        <f t="shared" si="1"/>
        <v>98127.258952451026</v>
      </c>
      <c r="F55" s="5">
        <f t="shared" si="2"/>
        <v>39087.553656741933</v>
      </c>
      <c r="G55" s="5">
        <f t="shared" si="3"/>
        <v>68539.705295709093</v>
      </c>
      <c r="H55" s="22">
        <f t="shared" si="16"/>
        <v>47435.713969891025</v>
      </c>
      <c r="I55" s="5">
        <f t="shared" si="17"/>
        <v>114410.0407045937</v>
      </c>
      <c r="J55" s="26">
        <f t="shared" si="5"/>
        <v>0.25213785522596444</v>
      </c>
      <c r="L55" s="22">
        <f t="shared" si="18"/>
        <v>152982.79436133563</v>
      </c>
      <c r="M55" s="5">
        <f>scrimecost*Meta!O52</f>
        <v>180.90799999999999</v>
      </c>
      <c r="N55" s="5">
        <f>L55-Grade16!L55</f>
        <v>1566.8344380842173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696.37016499990182</v>
      </c>
      <c r="T55" s="22">
        <f t="shared" si="20"/>
        <v>3506.8820900228025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113536.99113367352</v>
      </c>
      <c r="D56" s="5">
        <f t="shared" si="15"/>
        <v>110305.0704262623</v>
      </c>
      <c r="E56" s="5">
        <f t="shared" si="1"/>
        <v>100805.0704262623</v>
      </c>
      <c r="F56" s="5">
        <f t="shared" si="2"/>
        <v>40143.950283160484</v>
      </c>
      <c r="G56" s="5">
        <f t="shared" si="3"/>
        <v>70161.120143101813</v>
      </c>
      <c r="H56" s="22">
        <f t="shared" si="16"/>
        <v>48621.606819138302</v>
      </c>
      <c r="I56" s="5">
        <f t="shared" si="17"/>
        <v>117178.21393720855</v>
      </c>
      <c r="J56" s="26">
        <f t="shared" si="5"/>
        <v>0.25272505841924431</v>
      </c>
      <c r="L56" s="22">
        <f t="shared" si="18"/>
        <v>156807.36422036903</v>
      </c>
      <c r="M56" s="5">
        <f>scrimecost*Meta!O53</f>
        <v>54.67</v>
      </c>
      <c r="N56" s="5">
        <f>L56-Grade16!L56</f>
        <v>1606.0052990363038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713.77941912489086</v>
      </c>
      <c r="T56" s="22">
        <f t="shared" si="20"/>
        <v>3735.6075454347942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-2.2737367544323206E-10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80726</v>
      </c>
      <c r="D2" s="7">
        <f>Meta!C12</f>
        <v>33722</v>
      </c>
      <c r="E2" s="1">
        <f>Meta!D12</f>
        <v>0.03</v>
      </c>
      <c r="F2" s="1">
        <f>Meta!F12</f>
        <v>0.77700000000000002</v>
      </c>
      <c r="G2" s="1">
        <f>Meta!I12</f>
        <v>1.7342811382937739</v>
      </c>
      <c r="H2" s="1">
        <f>Meta!E12</f>
        <v>0.57199999999999995</v>
      </c>
      <c r="I2" s="13"/>
      <c r="J2" s="1">
        <f>Meta!X11</f>
        <v>0.77700000000000002</v>
      </c>
      <c r="K2" s="1">
        <f>Meta!D11</f>
        <v>3.3000000000000002E-2</v>
      </c>
      <c r="L2" s="29"/>
      <c r="N2" s="22">
        <f>Meta!T12</f>
        <v>72296</v>
      </c>
      <c r="O2" s="22">
        <f>Meta!U12</f>
        <v>30834</v>
      </c>
      <c r="P2" s="1">
        <f>Meta!V12</f>
        <v>3.3000000000000002E-2</v>
      </c>
      <c r="Q2" s="1">
        <f>Meta!X12</f>
        <v>0.77700000000000002</v>
      </c>
      <c r="R2" s="22">
        <f>Meta!W12</f>
        <v>994</v>
      </c>
      <c r="T2" s="12">
        <f>IRR(S5:S69)+1</f>
        <v>0.95671556867899021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4024.7140912015502</v>
      </c>
      <c r="D14" s="5">
        <f t="shared" ref="D14:D36" si="0">IF(A14&lt;startage,1,0)*(C14*(1-initialunempprob))+IF(A14=startage,1,0)*(C14*(1-unempprob))+IF(A14&gt;startage,1,0)*(C14*(1-unempprob)+unempprob*300*52)</f>
        <v>3891.8985261918988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297.73023725368023</v>
      </c>
      <c r="G14" s="5">
        <f t="shared" ref="G14:G56" si="3">D14-F14</f>
        <v>3594.1682889382187</v>
      </c>
      <c r="H14" s="22">
        <f>0.1*Grade17!H14</f>
        <v>1723.5621989616816</v>
      </c>
      <c r="I14" s="5">
        <f t="shared" ref="I14:I36" si="4">G14+IF(A14&lt;startage,1,0)*(H14*(1-initialunempprob))+IF(A14&gt;=startage,1,0)*(H14*(1-unempprob))</f>
        <v>5260.8529353341646</v>
      </c>
      <c r="J14" s="26">
        <f t="shared" ref="J14:J56" si="5">(F14-(IF(A14&gt;startage,1,0)*(unempprob*300*52)))/(IF(A14&lt;startage,1,0)*((C14+H14)*(1-initialunempprob))+IF(A14&gt;=startage,1,0)*((C14+H14)*(1-unempprob)))</f>
        <v>5.356225282765166E-2</v>
      </c>
      <c r="L14" s="22">
        <f>0.1*Grade17!L14</f>
        <v>5558.5831725878452</v>
      </c>
      <c r="M14" s="5">
        <f>scrimecost*Meta!O11</f>
        <v>2608.2560000000003</v>
      </c>
      <c r="N14" s="5">
        <f>L14-Grade17!L14</f>
        <v>-50027.248553290599</v>
      </c>
      <c r="O14" s="5"/>
      <c r="P14" s="22"/>
      <c r="Q14" s="22">
        <f>0.05*feel*Grade17!G14</f>
        <v>406.16711203463416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-58712.415665325236</v>
      </c>
      <c r="T14" s="22">
        <f t="shared" ref="T14:T45" si="7">S14/sreturn^(A14-startage+1)</f>
        <v>-58712.415665325236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46547.239785713238</v>
      </c>
      <c r="D15" s="5">
        <f t="shared" si="0"/>
        <v>45150.822592141842</v>
      </c>
      <c r="E15" s="5">
        <f t="shared" si="1"/>
        <v>35650.822592141842</v>
      </c>
      <c r="F15" s="5">
        <f t="shared" si="2"/>
        <v>12056.825835548496</v>
      </c>
      <c r="G15" s="5">
        <f t="shared" si="3"/>
        <v>33093.996756593348</v>
      </c>
      <c r="H15" s="22">
        <f t="shared" ref="H15:H36" si="10">benefits*B15/expnorm</f>
        <v>19444.367614570547</v>
      </c>
      <c r="I15" s="5">
        <f t="shared" si="4"/>
        <v>51955.033342726776</v>
      </c>
      <c r="J15" s="26">
        <f t="shared" si="5"/>
        <v>0.18835300193312327</v>
      </c>
      <c r="L15" s="22">
        <f t="shared" ref="L15:L36" si="11">(sincome+sbenefits)*(1-sunemp)*B15/expnorm</f>
        <v>57503.197029585092</v>
      </c>
      <c r="M15" s="5">
        <f>scrimecost*Meta!O12</f>
        <v>2491.9580000000001</v>
      </c>
      <c r="N15" s="5">
        <f>L15-Grade17!L15</f>
        <v>527.71951055968384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234.5417701511881</v>
      </c>
      <c r="T15" s="22">
        <f t="shared" si="7"/>
        <v>245.15308188727161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47710.920780356064</v>
      </c>
      <c r="D16" s="5">
        <f t="shared" si="0"/>
        <v>46747.593156945382</v>
      </c>
      <c r="E16" s="5">
        <f t="shared" si="1"/>
        <v>37247.593156945382</v>
      </c>
      <c r="F16" s="5">
        <f t="shared" si="2"/>
        <v>12737.848481437206</v>
      </c>
      <c r="G16" s="5">
        <f t="shared" si="3"/>
        <v>34009.744675508176</v>
      </c>
      <c r="H16" s="22">
        <f t="shared" si="10"/>
        <v>19930.476804934806</v>
      </c>
      <c r="I16" s="5">
        <f t="shared" si="4"/>
        <v>53342.30717629494</v>
      </c>
      <c r="J16" s="26">
        <f t="shared" si="5"/>
        <v>0.18700572109600019</v>
      </c>
      <c r="L16" s="22">
        <f t="shared" si="11"/>
        <v>58940.776955324713</v>
      </c>
      <c r="M16" s="5">
        <f>scrimecost*Meta!O13</f>
        <v>2092.37</v>
      </c>
      <c r="N16" s="5">
        <f>L16-Grade17!L16</f>
        <v>540.91249832367612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240.4053144049679</v>
      </c>
      <c r="T16" s="22">
        <f t="shared" si="7"/>
        <v>262.65059037496115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48903.693799864966</v>
      </c>
      <c r="D17" s="5">
        <f t="shared" si="0"/>
        <v>47904.582985869019</v>
      </c>
      <c r="E17" s="5">
        <f t="shared" si="1"/>
        <v>38404.582985869019</v>
      </c>
      <c r="F17" s="5">
        <f t="shared" si="2"/>
        <v>13231.304643473137</v>
      </c>
      <c r="G17" s="5">
        <f t="shared" si="3"/>
        <v>34673.278342395883</v>
      </c>
      <c r="H17" s="22">
        <f t="shared" si="10"/>
        <v>20428.738725058178</v>
      </c>
      <c r="I17" s="5">
        <f t="shared" si="4"/>
        <v>54489.154905702315</v>
      </c>
      <c r="J17" s="26">
        <f t="shared" si="5"/>
        <v>0.18978197569325361</v>
      </c>
      <c r="L17" s="22">
        <f t="shared" si="11"/>
        <v>60414.29637920783</v>
      </c>
      <c r="M17" s="5">
        <f>scrimecost*Meta!O14</f>
        <v>2092.37</v>
      </c>
      <c r="N17" s="5">
        <f>L17-Grade17!L17</f>
        <v>554.43531078176602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246.41544726509122</v>
      </c>
      <c r="T17" s="22">
        <f t="shared" si="7"/>
        <v>281.39696263756048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50126.286144861595</v>
      </c>
      <c r="D18" s="5">
        <f t="shared" si="0"/>
        <v>49090.497560515745</v>
      </c>
      <c r="E18" s="5">
        <f t="shared" si="1"/>
        <v>39590.497560515745</v>
      </c>
      <c r="F18" s="5">
        <f t="shared" si="2"/>
        <v>13737.097209559965</v>
      </c>
      <c r="G18" s="5">
        <f t="shared" si="3"/>
        <v>35353.400350955781</v>
      </c>
      <c r="H18" s="22">
        <f t="shared" si="10"/>
        <v>20939.457193184633</v>
      </c>
      <c r="I18" s="5">
        <f t="shared" si="4"/>
        <v>55664.673828344879</v>
      </c>
      <c r="J18" s="26">
        <f t="shared" si="5"/>
        <v>0.19249051676374476</v>
      </c>
      <c r="L18" s="22">
        <f t="shared" si="11"/>
        <v>61924.653788688025</v>
      </c>
      <c r="M18" s="5">
        <f>scrimecost*Meta!O15</f>
        <v>2092.37</v>
      </c>
      <c r="N18" s="5">
        <f>L18-Grade17!L18</f>
        <v>568.29619355131581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252.57583344672096</v>
      </c>
      <c r="T18" s="22">
        <f t="shared" si="7"/>
        <v>301.48133483576748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51379.443298483122</v>
      </c>
      <c r="D19" s="5">
        <f t="shared" si="0"/>
        <v>50306.059999528625</v>
      </c>
      <c r="E19" s="5">
        <f t="shared" si="1"/>
        <v>40806.059999528625</v>
      </c>
      <c r="F19" s="5">
        <f t="shared" si="2"/>
        <v>14255.534589798957</v>
      </c>
      <c r="G19" s="5">
        <f t="shared" si="3"/>
        <v>36050.525409729671</v>
      </c>
      <c r="H19" s="22">
        <f t="shared" si="10"/>
        <v>21462.943623014246</v>
      </c>
      <c r="I19" s="5">
        <f t="shared" si="4"/>
        <v>56869.580724053492</v>
      </c>
      <c r="J19" s="26">
        <f t="shared" si="5"/>
        <v>0.19513299585690685</v>
      </c>
      <c r="L19" s="22">
        <f t="shared" si="11"/>
        <v>63472.770133405218</v>
      </c>
      <c r="M19" s="5">
        <f>scrimecost*Meta!O16</f>
        <v>2092.37</v>
      </c>
      <c r="N19" s="5">
        <f>L19-Grade17!L19</f>
        <v>582.50359839009616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258.8902292828879</v>
      </c>
      <c r="T19" s="22">
        <f t="shared" si="7"/>
        <v>322.9992051173009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52663.929380945199</v>
      </c>
      <c r="D20" s="5">
        <f t="shared" si="0"/>
        <v>51552.011499516841</v>
      </c>
      <c r="E20" s="5">
        <f t="shared" si="1"/>
        <v>42052.011499516841</v>
      </c>
      <c r="F20" s="5">
        <f t="shared" si="2"/>
        <v>14786.932904543934</v>
      </c>
      <c r="G20" s="5">
        <f t="shared" si="3"/>
        <v>36765.078594972903</v>
      </c>
      <c r="H20" s="22">
        <f t="shared" si="10"/>
        <v>21999.517213589599</v>
      </c>
      <c r="I20" s="5">
        <f t="shared" si="4"/>
        <v>58104.610292154815</v>
      </c>
      <c r="J20" s="26">
        <f t="shared" si="5"/>
        <v>0.19771102424047968</v>
      </c>
      <c r="L20" s="22">
        <f t="shared" si="11"/>
        <v>65059.589386740343</v>
      </c>
      <c r="M20" s="5">
        <f>scrimecost*Meta!O17</f>
        <v>2092.37</v>
      </c>
      <c r="N20" s="5">
        <f>L20-Grade17!L20</f>
        <v>597.06618834984693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265.36248501495936</v>
      </c>
      <c r="T20" s="22">
        <f t="shared" si="7"/>
        <v>346.05288769615379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53980.527615468825</v>
      </c>
      <c r="D21" s="5">
        <f t="shared" si="0"/>
        <v>52829.11178700476</v>
      </c>
      <c r="E21" s="5">
        <f t="shared" si="1"/>
        <v>43329.11178700476</v>
      </c>
      <c r="F21" s="5">
        <f t="shared" si="2"/>
        <v>15331.616177157532</v>
      </c>
      <c r="G21" s="5">
        <f t="shared" si="3"/>
        <v>37497.495609847232</v>
      </c>
      <c r="H21" s="22">
        <f t="shared" si="10"/>
        <v>22549.505143929338</v>
      </c>
      <c r="I21" s="5">
        <f t="shared" si="4"/>
        <v>59370.515599458689</v>
      </c>
      <c r="J21" s="26">
        <f t="shared" si="5"/>
        <v>0.20022617388298974</v>
      </c>
      <c r="L21" s="22">
        <f t="shared" si="11"/>
        <v>66686.079121408839</v>
      </c>
      <c r="M21" s="5">
        <f>scrimecost*Meta!O18</f>
        <v>1686.818</v>
      </c>
      <c r="N21" s="5">
        <f>L21-Grade17!L21</f>
        <v>611.992843058586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271.99654714033016</v>
      </c>
      <c r="T21" s="22">
        <f t="shared" si="7"/>
        <v>370.75199934116313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55330.040805855555</v>
      </c>
      <c r="D22" s="5">
        <f t="shared" si="0"/>
        <v>54138.13958167989</v>
      </c>
      <c r="E22" s="5">
        <f t="shared" si="1"/>
        <v>44638.13958167989</v>
      </c>
      <c r="F22" s="5">
        <f t="shared" si="2"/>
        <v>15889.916531586474</v>
      </c>
      <c r="G22" s="5">
        <f t="shared" si="3"/>
        <v>38248.223050093417</v>
      </c>
      <c r="H22" s="22">
        <f t="shared" si="10"/>
        <v>23113.242772527574</v>
      </c>
      <c r="I22" s="5">
        <f t="shared" si="4"/>
        <v>60668.068539445158</v>
      </c>
      <c r="J22" s="26">
        <f t="shared" si="5"/>
        <v>0.20267997841226787</v>
      </c>
      <c r="L22" s="22">
        <f t="shared" si="11"/>
        <v>68353.231099444078</v>
      </c>
      <c r="M22" s="5">
        <f>scrimecost*Meta!O19</f>
        <v>1686.818</v>
      </c>
      <c r="N22" s="5">
        <f>L22-Grade17!L22</f>
        <v>627.29266413506411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278.79646081884442</v>
      </c>
      <c r="T22" s="22">
        <f t="shared" si="7"/>
        <v>397.21398058717074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56713.291826001929</v>
      </c>
      <c r="D23" s="5">
        <f t="shared" si="0"/>
        <v>55479.893071221872</v>
      </c>
      <c r="E23" s="5">
        <f t="shared" si="1"/>
        <v>45979.893071221872</v>
      </c>
      <c r="F23" s="5">
        <f t="shared" si="2"/>
        <v>16462.174394876129</v>
      </c>
      <c r="G23" s="5">
        <f t="shared" si="3"/>
        <v>39017.718676345743</v>
      </c>
      <c r="H23" s="22">
        <f t="shared" si="10"/>
        <v>23691.07384184076</v>
      </c>
      <c r="I23" s="5">
        <f t="shared" si="4"/>
        <v>61998.060302931277</v>
      </c>
      <c r="J23" s="26">
        <f t="shared" si="5"/>
        <v>0.20507393405058788</v>
      </c>
      <c r="L23" s="22">
        <f t="shared" si="11"/>
        <v>70062.061876930165</v>
      </c>
      <c r="M23" s="5">
        <f>scrimecost*Meta!O20</f>
        <v>1686.818</v>
      </c>
      <c r="N23" s="5">
        <f>L23-Grade17!L23</f>
        <v>642.97498073845054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285.7663723393199</v>
      </c>
      <c r="T23" s="22">
        <f t="shared" si="7"/>
        <v>425.56465414692826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58131.12412165197</v>
      </c>
      <c r="D24" s="5">
        <f t="shared" si="0"/>
        <v>56855.190398002407</v>
      </c>
      <c r="E24" s="5">
        <f t="shared" si="1"/>
        <v>47355.190398002407</v>
      </c>
      <c r="F24" s="5">
        <f t="shared" si="2"/>
        <v>17048.738704748026</v>
      </c>
      <c r="G24" s="5">
        <f t="shared" si="3"/>
        <v>39806.451693254377</v>
      </c>
      <c r="H24" s="22">
        <f t="shared" si="10"/>
        <v>24283.350687886774</v>
      </c>
      <c r="I24" s="5">
        <f t="shared" si="4"/>
        <v>63361.301860504551</v>
      </c>
      <c r="J24" s="26">
        <f t="shared" si="5"/>
        <v>0.20740950052699769</v>
      </c>
      <c r="L24" s="22">
        <f t="shared" si="11"/>
        <v>71813.6134238534</v>
      </c>
      <c r="M24" s="5">
        <f>scrimecost*Meta!O21</f>
        <v>1686.818</v>
      </c>
      <c r="N24" s="5">
        <f>L24-Grade17!L24</f>
        <v>659.04935525688052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292.91053164778901</v>
      </c>
      <c r="T24" s="22">
        <f t="shared" si="7"/>
        <v>455.93882317905673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59584.402224693273</v>
      </c>
      <c r="D25" s="5">
        <f t="shared" si="0"/>
        <v>58264.870157952471</v>
      </c>
      <c r="E25" s="5">
        <f t="shared" si="1"/>
        <v>48764.870157952471</v>
      </c>
      <c r="F25" s="5">
        <f t="shared" si="2"/>
        <v>17649.967122366732</v>
      </c>
      <c r="G25" s="5">
        <f t="shared" si="3"/>
        <v>40614.903035585739</v>
      </c>
      <c r="H25" s="22">
        <f t="shared" si="10"/>
        <v>24890.434455083945</v>
      </c>
      <c r="I25" s="5">
        <f t="shared" si="4"/>
        <v>64758.624457017169</v>
      </c>
      <c r="J25" s="26">
        <f t="shared" si="5"/>
        <v>0.20968810196739762</v>
      </c>
      <c r="L25" s="22">
        <f t="shared" si="11"/>
        <v>73608.953759449752</v>
      </c>
      <c r="M25" s="5">
        <f>scrimecost*Meta!O22</f>
        <v>1686.818</v>
      </c>
      <c r="N25" s="5">
        <f>L25-Grade17!L25</f>
        <v>675.52558913832763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300.23329493899485</v>
      </c>
      <c r="T25" s="22">
        <f t="shared" si="7"/>
        <v>488.48091225675194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61074.012280310599</v>
      </c>
      <c r="D26" s="5">
        <f t="shared" si="0"/>
        <v>59709.79191190128</v>
      </c>
      <c r="E26" s="5">
        <f t="shared" si="1"/>
        <v>50209.79191190128</v>
      </c>
      <c r="F26" s="5">
        <f t="shared" si="2"/>
        <v>18266.226250425898</v>
      </c>
      <c r="G26" s="5">
        <f t="shared" si="3"/>
        <v>41443.565661475383</v>
      </c>
      <c r="H26" s="22">
        <f t="shared" si="10"/>
        <v>25512.695316461042</v>
      </c>
      <c r="I26" s="5">
        <f t="shared" si="4"/>
        <v>66190.880118442597</v>
      </c>
      <c r="J26" s="26">
        <f t="shared" si="5"/>
        <v>0.21191112776290966</v>
      </c>
      <c r="L26" s="22">
        <f t="shared" si="11"/>
        <v>75449.177603435994</v>
      </c>
      <c r="M26" s="5">
        <f>scrimecost*Meta!O23</f>
        <v>1309.098</v>
      </c>
      <c r="N26" s="5">
        <f>L26-Grade17!L26</f>
        <v>692.41372886678437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307.73912731246907</v>
      </c>
      <c r="T26" s="22">
        <f t="shared" si="7"/>
        <v>523.34565408454102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62600.862587318356</v>
      </c>
      <c r="D27" s="5">
        <f t="shared" si="0"/>
        <v>61190.8367096988</v>
      </c>
      <c r="E27" s="5">
        <f t="shared" si="1"/>
        <v>51690.8367096988</v>
      </c>
      <c r="F27" s="5">
        <f t="shared" si="2"/>
        <v>18897.89185668654</v>
      </c>
      <c r="G27" s="5">
        <f t="shared" si="3"/>
        <v>42292.944853012261</v>
      </c>
      <c r="H27" s="22">
        <f t="shared" si="10"/>
        <v>26150.512699372564</v>
      </c>
      <c r="I27" s="5">
        <f t="shared" si="4"/>
        <v>67658.942171403643</v>
      </c>
      <c r="J27" s="26">
        <f t="shared" si="5"/>
        <v>0.21407993341706769</v>
      </c>
      <c r="L27" s="22">
        <f t="shared" si="11"/>
        <v>77335.407043521875</v>
      </c>
      <c r="M27" s="5">
        <f>scrimecost*Meta!O24</f>
        <v>1309.098</v>
      </c>
      <c r="N27" s="5">
        <f>L27-Grade17!L27</f>
        <v>709.72407208844379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315.43260549527633</v>
      </c>
      <c r="T27" s="22">
        <f t="shared" si="7"/>
        <v>560.69882522904436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64165.884152001316</v>
      </c>
      <c r="D28" s="5">
        <f t="shared" si="0"/>
        <v>62708.907627441273</v>
      </c>
      <c r="E28" s="5">
        <f t="shared" si="1"/>
        <v>53208.907627441273</v>
      </c>
      <c r="F28" s="5">
        <f t="shared" si="2"/>
        <v>19545.349103103705</v>
      </c>
      <c r="G28" s="5">
        <f t="shared" si="3"/>
        <v>43163.558524337568</v>
      </c>
      <c r="H28" s="22">
        <f t="shared" si="10"/>
        <v>26804.275516856876</v>
      </c>
      <c r="I28" s="5">
        <f t="shared" si="4"/>
        <v>69163.705775688737</v>
      </c>
      <c r="J28" s="26">
        <f t="shared" si="5"/>
        <v>0.21619584137234391</v>
      </c>
      <c r="L28" s="22">
        <f t="shared" si="11"/>
        <v>79268.79221960991</v>
      </c>
      <c r="M28" s="5">
        <f>scrimecost*Meta!O25</f>
        <v>1309.098</v>
      </c>
      <c r="N28" s="5">
        <f>L28-Grade17!L28</f>
        <v>727.46717389064725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323.31842063265481</v>
      </c>
      <c r="T28" s="22">
        <f t="shared" si="7"/>
        <v>600.71803436137122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65770.031255801339</v>
      </c>
      <c r="D29" s="5">
        <f t="shared" si="0"/>
        <v>64264.930318127299</v>
      </c>
      <c r="E29" s="5">
        <f t="shared" si="1"/>
        <v>54764.930318127299</v>
      </c>
      <c r="F29" s="5">
        <f t="shared" si="2"/>
        <v>20208.992780681292</v>
      </c>
      <c r="G29" s="5">
        <f t="shared" si="3"/>
        <v>44055.937537446007</v>
      </c>
      <c r="H29" s="22">
        <f t="shared" si="10"/>
        <v>27474.382404778298</v>
      </c>
      <c r="I29" s="5">
        <f t="shared" si="4"/>
        <v>70706.088470080955</v>
      </c>
      <c r="J29" s="26">
        <f t="shared" si="5"/>
        <v>0.21826014181651576</v>
      </c>
      <c r="L29" s="22">
        <f t="shared" si="11"/>
        <v>81250.512025100164</v>
      </c>
      <c r="M29" s="5">
        <f>scrimecost*Meta!O26</f>
        <v>1309.098</v>
      </c>
      <c r="N29" s="5">
        <f>L29-Grade17!L29</f>
        <v>745.65385323790542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331.40138114846758</v>
      </c>
      <c r="T29" s="22">
        <f t="shared" si="7"/>
        <v>643.5935667594415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67414.28203719639</v>
      </c>
      <c r="D30" s="5">
        <f t="shared" si="0"/>
        <v>65859.853576080495</v>
      </c>
      <c r="E30" s="5">
        <f t="shared" si="1"/>
        <v>56359.853576080495</v>
      </c>
      <c r="F30" s="5">
        <f t="shared" si="2"/>
        <v>20889.227550198331</v>
      </c>
      <c r="G30" s="5">
        <f t="shared" si="3"/>
        <v>44970.626025882164</v>
      </c>
      <c r="H30" s="22">
        <f t="shared" si="10"/>
        <v>28161.241964897763</v>
      </c>
      <c r="I30" s="5">
        <f t="shared" si="4"/>
        <v>72287.030731832987</v>
      </c>
      <c r="J30" s="26">
        <f t="shared" si="5"/>
        <v>0.22027409346936641</v>
      </c>
      <c r="L30" s="22">
        <f t="shared" si="11"/>
        <v>83281.774825727669</v>
      </c>
      <c r="M30" s="5">
        <f>scrimecost*Meta!O27</f>
        <v>1309.098</v>
      </c>
      <c r="N30" s="5">
        <f>L30-Grade17!L30</f>
        <v>764.29519956886361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339.68641567718396</v>
      </c>
      <c r="T30" s="22">
        <f t="shared" si="7"/>
        <v>689.52928908569095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69099.639088126292</v>
      </c>
      <c r="D31" s="5">
        <f t="shared" si="0"/>
        <v>67494.6499154825</v>
      </c>
      <c r="E31" s="5">
        <f t="shared" si="1"/>
        <v>57994.6499154825</v>
      </c>
      <c r="F31" s="5">
        <f t="shared" si="2"/>
        <v>21586.468188953288</v>
      </c>
      <c r="G31" s="5">
        <f t="shared" si="3"/>
        <v>45908.181726529212</v>
      </c>
      <c r="H31" s="22">
        <f t="shared" si="10"/>
        <v>28865.273014020204</v>
      </c>
      <c r="I31" s="5">
        <f t="shared" si="4"/>
        <v>73907.49655012881</v>
      </c>
      <c r="J31" s="26">
        <f t="shared" si="5"/>
        <v>0.22223892435019629</v>
      </c>
      <c r="L31" s="22">
        <f t="shared" si="11"/>
        <v>85363.819196370867</v>
      </c>
      <c r="M31" s="5">
        <f>scrimecost*Meta!O28</f>
        <v>1145.088</v>
      </c>
      <c r="N31" s="5">
        <f>L31-Grade17!L31</f>
        <v>783.40257955811103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348.17857606912509</v>
      </c>
      <c r="T31" s="22">
        <f t="shared" si="7"/>
        <v>738.7436187421348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70827.130065329446</v>
      </c>
      <c r="D32" s="5">
        <f t="shared" si="0"/>
        <v>69170.316163369556</v>
      </c>
      <c r="E32" s="5">
        <f t="shared" si="1"/>
        <v>59670.316163369556</v>
      </c>
      <c r="F32" s="5">
        <f t="shared" si="2"/>
        <v>22301.139843677116</v>
      </c>
      <c r="G32" s="5">
        <f t="shared" si="3"/>
        <v>46869.176319692444</v>
      </c>
      <c r="H32" s="22">
        <f t="shared" si="10"/>
        <v>29586.904839370702</v>
      </c>
      <c r="I32" s="5">
        <f t="shared" si="4"/>
        <v>75568.47401388202</v>
      </c>
      <c r="J32" s="26">
        <f t="shared" si="5"/>
        <v>0.22415583252661567</v>
      </c>
      <c r="L32" s="22">
        <f t="shared" si="11"/>
        <v>87497.914676280125</v>
      </c>
      <c r="M32" s="5">
        <f>scrimecost*Meta!O29</f>
        <v>1145.088</v>
      </c>
      <c r="N32" s="5">
        <f>L32-Grade17!L32</f>
        <v>802.98764404703979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356.8830404708425</v>
      </c>
      <c r="T32" s="22">
        <f t="shared" si="7"/>
        <v>791.47056241198823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72597.808316962677</v>
      </c>
      <c r="D33" s="5">
        <f t="shared" si="0"/>
        <v>70887.874067453798</v>
      </c>
      <c r="E33" s="5">
        <f t="shared" si="1"/>
        <v>61387.874067453798</v>
      </c>
      <c r="F33" s="5">
        <f t="shared" si="2"/>
        <v>23033.678289769046</v>
      </c>
      <c r="G33" s="5">
        <f t="shared" si="3"/>
        <v>47854.195777684756</v>
      </c>
      <c r="H33" s="22">
        <f t="shared" si="10"/>
        <v>30326.577460354969</v>
      </c>
      <c r="I33" s="5">
        <f t="shared" si="4"/>
        <v>77270.975914229071</v>
      </c>
      <c r="J33" s="26">
        <f t="shared" si="5"/>
        <v>0.22602598684507366</v>
      </c>
      <c r="L33" s="22">
        <f t="shared" si="11"/>
        <v>89685.362543187133</v>
      </c>
      <c r="M33" s="5">
        <f>scrimecost*Meta!O30</f>
        <v>1145.088</v>
      </c>
      <c r="N33" s="5">
        <f>L33-Grade17!L33</f>
        <v>823.06233514822088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365.80511648261586</v>
      </c>
      <c r="T33" s="22">
        <f t="shared" si="7"/>
        <v>847.96082872619866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74412.75352488675</v>
      </c>
      <c r="D34" s="5">
        <f t="shared" si="0"/>
        <v>72648.370919140143</v>
      </c>
      <c r="E34" s="5">
        <f t="shared" si="1"/>
        <v>63148.370919140143</v>
      </c>
      <c r="F34" s="5">
        <f t="shared" si="2"/>
        <v>23784.530197013271</v>
      </c>
      <c r="G34" s="5">
        <f t="shared" si="3"/>
        <v>48863.840722126872</v>
      </c>
      <c r="H34" s="22">
        <f t="shared" si="10"/>
        <v>31084.741896863849</v>
      </c>
      <c r="I34" s="5">
        <f t="shared" si="4"/>
        <v>79016.040362084808</v>
      </c>
      <c r="J34" s="26">
        <f t="shared" si="5"/>
        <v>0.2278505276435692</v>
      </c>
      <c r="L34" s="22">
        <f t="shared" si="11"/>
        <v>91927.496606766814</v>
      </c>
      <c r="M34" s="5">
        <f>scrimecost*Meta!O31</f>
        <v>1145.088</v>
      </c>
      <c r="N34" s="5">
        <f>L34-Grade17!L34</f>
        <v>843.63889352694969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374.95024439469165</v>
      </c>
      <c r="T34" s="22">
        <f t="shared" si="7"/>
        <v>908.48302034479559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76273.072363008905</v>
      </c>
      <c r="D35" s="5">
        <f t="shared" si="0"/>
        <v>74452.880192118639</v>
      </c>
      <c r="E35" s="5">
        <f t="shared" si="1"/>
        <v>64952.880192118639</v>
      </c>
      <c r="F35" s="5">
        <f t="shared" si="2"/>
        <v>24554.153401938602</v>
      </c>
      <c r="G35" s="5">
        <f t="shared" si="3"/>
        <v>49898.726790180037</v>
      </c>
      <c r="H35" s="22">
        <f t="shared" si="10"/>
        <v>31861.860444285438</v>
      </c>
      <c r="I35" s="5">
        <f t="shared" si="4"/>
        <v>80804.731421136908</v>
      </c>
      <c r="J35" s="26">
        <f t="shared" si="5"/>
        <v>0.22963056744697952</v>
      </c>
      <c r="L35" s="22">
        <f t="shared" si="11"/>
        <v>94225.684021935973</v>
      </c>
      <c r="M35" s="5">
        <f>scrimecost*Meta!O32</f>
        <v>1145.088</v>
      </c>
      <c r="N35" s="5">
        <f>L35-Grade17!L35</f>
        <v>864.72986586512707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384.3240005045605</v>
      </c>
      <c r="T35" s="22">
        <f t="shared" si="7"/>
        <v>973.32491112190314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78179.899172084115</v>
      </c>
      <c r="D36" s="5">
        <f t="shared" si="0"/>
        <v>76302.502196921589</v>
      </c>
      <c r="E36" s="5">
        <f t="shared" si="1"/>
        <v>66802.502196921589</v>
      </c>
      <c r="F36" s="5">
        <f t="shared" si="2"/>
        <v>25343.017186987057</v>
      </c>
      <c r="G36" s="5">
        <f t="shared" si="3"/>
        <v>50959.485009934535</v>
      </c>
      <c r="H36" s="22">
        <f t="shared" si="10"/>
        <v>32658.406955392569</v>
      </c>
      <c r="I36" s="5">
        <f t="shared" si="4"/>
        <v>82638.139756665332</v>
      </c>
      <c r="J36" s="26">
        <f t="shared" si="5"/>
        <v>0.23136719164542857</v>
      </c>
      <c r="L36" s="22">
        <f t="shared" si="11"/>
        <v>96581.326122484359</v>
      </c>
      <c r="M36" s="5">
        <f>scrimecost*Meta!O33</f>
        <v>925.4140000000001</v>
      </c>
      <c r="N36" s="5">
        <f>L36-Grade17!L36</f>
        <v>886.3481125117396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393.93210051716756</v>
      </c>
      <c r="T36" s="22">
        <f t="shared" si="7"/>
        <v>1042.7948144268994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80134.396651386225</v>
      </c>
      <c r="D37" s="5">
        <f t="shared" ref="D37:D56" si="15">IF(A37&lt;startage,1,0)*(C37*(1-initialunempprob))+IF(A37=startage,1,0)*(C37*(1-unempprob))+IF(A37&gt;startage,1,0)*(C37*(1-unempprob)+unempprob*300*52)</f>
        <v>78198.364751844638</v>
      </c>
      <c r="E37" s="5">
        <f t="shared" si="1"/>
        <v>68698.364751844638</v>
      </c>
      <c r="F37" s="5">
        <f t="shared" si="2"/>
        <v>26151.602566661739</v>
      </c>
      <c r="G37" s="5">
        <f t="shared" si="3"/>
        <v>52046.762185182903</v>
      </c>
      <c r="H37" s="22">
        <f t="shared" ref="H37:H56" si="16">benefits*B37/expnorm</f>
        <v>33474.86712927738</v>
      </c>
      <c r="I37" s="5">
        <f t="shared" ref="I37:I56" si="17">G37+IF(A37&lt;startage,1,0)*(H37*(1-initialunempprob))+IF(A37&gt;=startage,1,0)*(H37*(1-unempprob))</f>
        <v>84517.383300581962</v>
      </c>
      <c r="J37" s="26">
        <f t="shared" si="5"/>
        <v>0.2330614591561106</v>
      </c>
      <c r="L37" s="22">
        <f t="shared" ref="L37:L56" si="18">(sincome+sbenefits)*(1-sunemp)*B37/expnorm</f>
        <v>98995.859275546463</v>
      </c>
      <c r="M37" s="5">
        <f>scrimecost*Meta!O34</f>
        <v>925.4140000000001</v>
      </c>
      <c r="N37" s="5">
        <f>L37-Grade17!L37</f>
        <v>908.5068153245229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403.7804030300922</v>
      </c>
      <c r="T37" s="22">
        <f t="shared" si="7"/>
        <v>1117.2230491277805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82137.756567670876</v>
      </c>
      <c r="D38" s="5">
        <f t="shared" si="15"/>
        <v>80141.623870640746</v>
      </c>
      <c r="E38" s="5">
        <f t="shared" si="1"/>
        <v>70641.623870640746</v>
      </c>
      <c r="F38" s="5">
        <f t="shared" si="2"/>
        <v>26980.402580828279</v>
      </c>
      <c r="G38" s="5">
        <f t="shared" si="3"/>
        <v>53161.221289812471</v>
      </c>
      <c r="H38" s="22">
        <f t="shared" si="16"/>
        <v>34311.738807509319</v>
      </c>
      <c r="I38" s="5">
        <f t="shared" si="17"/>
        <v>86443.6079330965</v>
      </c>
      <c r="J38" s="26">
        <f t="shared" si="5"/>
        <v>0.23471440306897109</v>
      </c>
      <c r="L38" s="22">
        <f t="shared" si="18"/>
        <v>101470.75575743514</v>
      </c>
      <c r="M38" s="5">
        <f>scrimecost*Meta!O35</f>
        <v>925.4140000000001</v>
      </c>
      <c r="N38" s="5">
        <f>L38-Grade17!L38</f>
        <v>931.2194857076538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413.87491310585244</v>
      </c>
      <c r="T38" s="22">
        <f t="shared" si="7"/>
        <v>1196.9635102073205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84191.200481862645</v>
      </c>
      <c r="D39" s="5">
        <f t="shared" si="15"/>
        <v>82133.464467406768</v>
      </c>
      <c r="E39" s="5">
        <f t="shared" si="1"/>
        <v>72633.464467406768</v>
      </c>
      <c r="F39" s="5">
        <f t="shared" si="2"/>
        <v>27829.922595348988</v>
      </c>
      <c r="G39" s="5">
        <f t="shared" si="3"/>
        <v>54303.54187205778</v>
      </c>
      <c r="H39" s="22">
        <f t="shared" si="16"/>
        <v>35169.53227769705</v>
      </c>
      <c r="I39" s="5">
        <f t="shared" si="17"/>
        <v>88417.98818142392</v>
      </c>
      <c r="J39" s="26">
        <f t="shared" si="5"/>
        <v>0.23632703127663987</v>
      </c>
      <c r="L39" s="22">
        <f t="shared" si="18"/>
        <v>104007.524651371</v>
      </c>
      <c r="M39" s="5">
        <f>scrimecost*Meta!O36</f>
        <v>925.4140000000001</v>
      </c>
      <c r="N39" s="5">
        <f>L39-Grade17!L39</f>
        <v>954.49997285034624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424.22178593349929</v>
      </c>
      <c r="T39" s="22">
        <f t="shared" si="7"/>
        <v>1282.3953514800246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86295.980493909199</v>
      </c>
      <c r="D40" s="5">
        <f t="shared" si="15"/>
        <v>84175.101079091924</v>
      </c>
      <c r="E40" s="5">
        <f t="shared" si="1"/>
        <v>74675.101079091924</v>
      </c>
      <c r="F40" s="5">
        <f t="shared" si="2"/>
        <v>28700.680610232703</v>
      </c>
      <c r="G40" s="5">
        <f t="shared" si="3"/>
        <v>55474.420468859222</v>
      </c>
      <c r="H40" s="22">
        <f t="shared" si="16"/>
        <v>36048.770584639467</v>
      </c>
      <c r="I40" s="5">
        <f t="shared" si="17"/>
        <v>90441.727935959498</v>
      </c>
      <c r="J40" s="26">
        <f t="shared" si="5"/>
        <v>0.23790032708899966</v>
      </c>
      <c r="L40" s="22">
        <f t="shared" si="18"/>
        <v>106607.71276765525</v>
      </c>
      <c r="M40" s="5">
        <f>scrimecost*Meta!O37</f>
        <v>925.4140000000001</v>
      </c>
      <c r="N40" s="5">
        <f>L40-Grade17!L40</f>
        <v>978.36247217158962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434.82733058182998</v>
      </c>
      <c r="T40" s="22">
        <f t="shared" si="7"/>
        <v>1373.9247884112233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88453.380006256921</v>
      </c>
      <c r="D41" s="5">
        <f t="shared" si="15"/>
        <v>86267.778606069216</v>
      </c>
      <c r="E41" s="5">
        <f t="shared" si="1"/>
        <v>76767.778606069216</v>
      </c>
      <c r="F41" s="5">
        <f t="shared" si="2"/>
        <v>29593.207575488523</v>
      </c>
      <c r="G41" s="5">
        <f t="shared" si="3"/>
        <v>56674.571030580693</v>
      </c>
      <c r="H41" s="22">
        <f t="shared" si="16"/>
        <v>36949.989849255457</v>
      </c>
      <c r="I41" s="5">
        <f t="shared" si="17"/>
        <v>92516.061184358492</v>
      </c>
      <c r="J41" s="26">
        <f t="shared" si="5"/>
        <v>0.23943524983276537</v>
      </c>
      <c r="L41" s="22">
        <f t="shared" si="18"/>
        <v>109272.90558684664</v>
      </c>
      <c r="M41" s="5">
        <f>scrimecost*Meta!O38</f>
        <v>618.26800000000003</v>
      </c>
      <c r="N41" s="5">
        <f>L41-Grade17!L41</f>
        <v>1002.8215339758754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445.6980138463739</v>
      </c>
      <c r="T41" s="22">
        <f t="shared" si="7"/>
        <v>1471.9870296100721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90664.714506413336</v>
      </c>
      <c r="D42" s="5">
        <f t="shared" si="15"/>
        <v>88412.77307122093</v>
      </c>
      <c r="E42" s="5">
        <f t="shared" si="1"/>
        <v>78912.77307122093</v>
      </c>
      <c r="F42" s="5">
        <f t="shared" si="2"/>
        <v>30508.047714875727</v>
      </c>
      <c r="G42" s="5">
        <f t="shared" si="3"/>
        <v>57904.725356345203</v>
      </c>
      <c r="H42" s="22">
        <f t="shared" si="16"/>
        <v>37873.739595486841</v>
      </c>
      <c r="I42" s="5">
        <f t="shared" si="17"/>
        <v>94642.252763967437</v>
      </c>
      <c r="J42" s="26">
        <f t="shared" si="5"/>
        <v>0.24093273543643912</v>
      </c>
      <c r="L42" s="22">
        <f t="shared" si="18"/>
        <v>112004.72822651779</v>
      </c>
      <c r="M42" s="5">
        <f>scrimecost*Meta!O39</f>
        <v>618.26800000000003</v>
      </c>
      <c r="N42" s="5">
        <f>L42-Grade17!L42</f>
        <v>1027.8920723252668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456.84046419253087</v>
      </c>
      <c r="T42" s="22">
        <f t="shared" si="7"/>
        <v>1577.0483461804774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92931.332369073658</v>
      </c>
      <c r="D43" s="5">
        <f t="shared" si="15"/>
        <v>90611.392398001452</v>
      </c>
      <c r="E43" s="5">
        <f t="shared" si="1"/>
        <v>81111.392398001452</v>
      </c>
      <c r="F43" s="5">
        <f t="shared" si="2"/>
        <v>31445.75885774762</v>
      </c>
      <c r="G43" s="5">
        <f t="shared" si="3"/>
        <v>59165.633540253832</v>
      </c>
      <c r="H43" s="22">
        <f t="shared" si="16"/>
        <v>38820.583085374004</v>
      </c>
      <c r="I43" s="5">
        <f t="shared" si="17"/>
        <v>96821.599133066615</v>
      </c>
      <c r="J43" s="26">
        <f t="shared" si="5"/>
        <v>0.24239369700099894</v>
      </c>
      <c r="L43" s="22">
        <f t="shared" si="18"/>
        <v>114804.84643218073</v>
      </c>
      <c r="M43" s="5">
        <f>scrimecost*Meta!O40</f>
        <v>618.26800000000003</v>
      </c>
      <c r="N43" s="5">
        <f>L43-Grade17!L43</f>
        <v>1053.5893741333857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468.26147579733845</v>
      </c>
      <c r="T43" s="22">
        <f t="shared" si="7"/>
        <v>1689.6082887696275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95254.615678300514</v>
      </c>
      <c r="D44" s="5">
        <f t="shared" si="15"/>
        <v>92864.977207951495</v>
      </c>
      <c r="E44" s="5">
        <f t="shared" si="1"/>
        <v>83364.977207951495</v>
      </c>
      <c r="F44" s="5">
        <f t="shared" si="2"/>
        <v>32406.912779191312</v>
      </c>
      <c r="G44" s="5">
        <f t="shared" si="3"/>
        <v>60458.064428760183</v>
      </c>
      <c r="H44" s="22">
        <f t="shared" si="16"/>
        <v>39791.097662508364</v>
      </c>
      <c r="I44" s="5">
        <f t="shared" si="17"/>
        <v>99055.429161393287</v>
      </c>
      <c r="J44" s="26">
        <f t="shared" si="5"/>
        <v>0.24381902535666705</v>
      </c>
      <c r="L44" s="22">
        <f t="shared" si="18"/>
        <v>117674.96759298525</v>
      </c>
      <c r="M44" s="5">
        <f>scrimecost*Meta!O41</f>
        <v>618.26800000000003</v>
      </c>
      <c r="N44" s="5">
        <f>L44-Grade17!L44</f>
        <v>1079.9291084867582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479.96801269228877</v>
      </c>
      <c r="T44" s="22">
        <f t="shared" si="7"/>
        <v>1810.2020628557593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97635.981070258</v>
      </c>
      <c r="D45" s="5">
        <f t="shared" si="15"/>
        <v>95174.901638150259</v>
      </c>
      <c r="E45" s="5">
        <f t="shared" si="1"/>
        <v>85674.901638150259</v>
      </c>
      <c r="F45" s="5">
        <f t="shared" si="2"/>
        <v>33454.342597815594</v>
      </c>
      <c r="G45" s="5">
        <f t="shared" si="3"/>
        <v>61720.559040334665</v>
      </c>
      <c r="H45" s="22">
        <f t="shared" si="16"/>
        <v>40785.875104071056</v>
      </c>
      <c r="I45" s="5">
        <f t="shared" si="17"/>
        <v>101282.85789128358</v>
      </c>
      <c r="J45" s="26">
        <f t="shared" si="5"/>
        <v>0.24567318847253902</v>
      </c>
      <c r="L45" s="22">
        <f t="shared" si="18"/>
        <v>120616.84178280986</v>
      </c>
      <c r="M45" s="5">
        <f>scrimecost*Meta!O42</f>
        <v>618.26800000000003</v>
      </c>
      <c r="N45" s="5">
        <f>L45-Grade17!L45</f>
        <v>1106.9273361988744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491.9672130095725</v>
      </c>
      <c r="T45" s="22">
        <f t="shared" si="7"/>
        <v>1939.4030735687045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100076.88059701449</v>
      </c>
      <c r="D46" s="5">
        <f t="shared" si="15"/>
        <v>97542.574179104049</v>
      </c>
      <c r="E46" s="5">
        <f t="shared" si="1"/>
        <v>88042.574179104049</v>
      </c>
      <c r="F46" s="5">
        <f t="shared" si="2"/>
        <v>34535.185112760999</v>
      </c>
      <c r="G46" s="5">
        <f t="shared" si="3"/>
        <v>63007.38906634305</v>
      </c>
      <c r="H46" s="22">
        <f t="shared" si="16"/>
        <v>41805.52198167285</v>
      </c>
      <c r="I46" s="5">
        <f t="shared" si="17"/>
        <v>103558.74538856572</v>
      </c>
      <c r="J46" s="26">
        <f t="shared" si="5"/>
        <v>0.24753463964723268</v>
      </c>
      <c r="L46" s="22">
        <f t="shared" si="18"/>
        <v>123632.26282738015</v>
      </c>
      <c r="M46" s="5">
        <f>scrimecost*Meta!O43</f>
        <v>342.92999999999995</v>
      </c>
      <c r="N46" s="5">
        <f>L46-Grade17!L46</f>
        <v>1134.6005196039041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504.26639333483752</v>
      </c>
      <c r="T46" s="22">
        <f t="shared" ref="T46:T69" si="20">S46/sreturn^(A46-startage+1)</f>
        <v>2077.8256521453409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102578.80261193983</v>
      </c>
      <c r="D47" s="5">
        <f t="shared" si="15"/>
        <v>99969.438533581633</v>
      </c>
      <c r="E47" s="5">
        <f t="shared" si="1"/>
        <v>90469.438533581633</v>
      </c>
      <c r="F47" s="5">
        <f t="shared" si="2"/>
        <v>35643.048690580013</v>
      </c>
      <c r="G47" s="5">
        <f t="shared" si="3"/>
        <v>64326.38984300162</v>
      </c>
      <c r="H47" s="22">
        <f t="shared" si="16"/>
        <v>42850.660031214662</v>
      </c>
      <c r="I47" s="5">
        <f t="shared" si="17"/>
        <v>105891.53007327984</v>
      </c>
      <c r="J47" s="26">
        <f t="shared" si="5"/>
        <v>0.24935068957376308</v>
      </c>
      <c r="L47" s="22">
        <f t="shared" si="18"/>
        <v>126723.06939806462</v>
      </c>
      <c r="M47" s="5">
        <f>scrimecost*Meta!O44</f>
        <v>342.92999999999995</v>
      </c>
      <c r="N47" s="5">
        <f>L47-Grade17!L47</f>
        <v>1162.9655325939821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516.8730531681997</v>
      </c>
      <c r="T47" s="22">
        <f t="shared" si="20"/>
        <v>2226.1279769803218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105143.27267723832</v>
      </c>
      <c r="D48" s="5">
        <f t="shared" si="15"/>
        <v>102456.97449692116</v>
      </c>
      <c r="E48" s="5">
        <f t="shared" si="1"/>
        <v>92956.974496921161</v>
      </c>
      <c r="F48" s="5">
        <f t="shared" si="2"/>
        <v>36778.608857844505</v>
      </c>
      <c r="G48" s="5">
        <f t="shared" si="3"/>
        <v>65678.365639076655</v>
      </c>
      <c r="H48" s="22">
        <f t="shared" si="16"/>
        <v>43921.926531995028</v>
      </c>
      <c r="I48" s="5">
        <f t="shared" si="17"/>
        <v>108282.63437511184</v>
      </c>
      <c r="J48" s="26">
        <f t="shared" si="5"/>
        <v>0.2511224455996463</v>
      </c>
      <c r="L48" s="22">
        <f t="shared" si="18"/>
        <v>129891.14613301623</v>
      </c>
      <c r="M48" s="5">
        <f>scrimecost*Meta!O45</f>
        <v>342.92999999999995</v>
      </c>
      <c r="N48" s="5">
        <f>L48-Grade17!L48</f>
        <v>1192.0396709088091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529.79487949739473</v>
      </c>
      <c r="T48" s="22">
        <f t="shared" si="20"/>
        <v>2385.0152031657799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107771.85449416927</v>
      </c>
      <c r="D49" s="5">
        <f t="shared" si="15"/>
        <v>105006.69885934419</v>
      </c>
      <c r="E49" s="5">
        <f t="shared" si="1"/>
        <v>95506.698859344193</v>
      </c>
      <c r="F49" s="5">
        <f t="shared" si="2"/>
        <v>37942.558029290623</v>
      </c>
      <c r="G49" s="5">
        <f t="shared" si="3"/>
        <v>67064.14083005357</v>
      </c>
      <c r="H49" s="22">
        <f t="shared" si="16"/>
        <v>45019.974695294899</v>
      </c>
      <c r="I49" s="5">
        <f t="shared" si="17"/>
        <v>110733.51628448963</v>
      </c>
      <c r="J49" s="26">
        <f t="shared" si="5"/>
        <v>0.25285098806392275</v>
      </c>
      <c r="L49" s="22">
        <f t="shared" si="18"/>
        <v>133138.42478634164</v>
      </c>
      <c r="M49" s="5">
        <f>scrimecost*Meta!O46</f>
        <v>342.92999999999995</v>
      </c>
      <c r="N49" s="5">
        <f>L49-Grade17!L49</f>
        <v>1221.8406626815558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543.03975148484142</v>
      </c>
      <c r="T49" s="22">
        <f t="shared" si="20"/>
        <v>2555.2428153965116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110466.1508565235</v>
      </c>
      <c r="D50" s="5">
        <f t="shared" si="15"/>
        <v>107620.16633082779</v>
      </c>
      <c r="E50" s="5">
        <f t="shared" si="1"/>
        <v>98120.166330827793</v>
      </c>
      <c r="F50" s="5">
        <f t="shared" si="2"/>
        <v>39084.755617511561</v>
      </c>
      <c r="G50" s="5">
        <f t="shared" si="3"/>
        <v>68535.410713316232</v>
      </c>
      <c r="H50" s="22">
        <f t="shared" si="16"/>
        <v>46145.474062677262</v>
      </c>
      <c r="I50" s="5">
        <f t="shared" si="17"/>
        <v>113296.52055411317</v>
      </c>
      <c r="J50" s="26">
        <f t="shared" si="5"/>
        <v>0.25420263844408242</v>
      </c>
      <c r="L50" s="22">
        <f t="shared" si="18"/>
        <v>136466.88540600016</v>
      </c>
      <c r="M50" s="5">
        <f>scrimecost*Meta!O47</f>
        <v>342.92999999999995</v>
      </c>
      <c r="N50" s="5">
        <f>L50-Grade17!L50</f>
        <v>1252.3866792485642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556.61574527194887</v>
      </c>
      <c r="T50" s="22">
        <f t="shared" si="20"/>
        <v>2737.6202201849646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113227.8046279366</v>
      </c>
      <c r="D51" s="5">
        <f t="shared" si="15"/>
        <v>110298.9704890985</v>
      </c>
      <c r="E51" s="5">
        <f t="shared" si="1"/>
        <v>100798.9704890985</v>
      </c>
      <c r="F51" s="5">
        <f t="shared" si="2"/>
        <v>40141.543857949357</v>
      </c>
      <c r="G51" s="5">
        <f t="shared" si="3"/>
        <v>70157.426631149137</v>
      </c>
      <c r="H51" s="22">
        <f t="shared" si="16"/>
        <v>47299.110914244207</v>
      </c>
      <c r="I51" s="5">
        <f t="shared" si="17"/>
        <v>116037.56421796602</v>
      </c>
      <c r="J51" s="26">
        <f t="shared" si="5"/>
        <v>0.25478942606077226</v>
      </c>
      <c r="L51" s="22">
        <f t="shared" si="18"/>
        <v>139878.55754115016</v>
      </c>
      <c r="M51" s="5">
        <f>scrimecost*Meta!O48</f>
        <v>180.90799999999999</v>
      </c>
      <c r="N51" s="5">
        <f>L51-Grade17!L51</f>
        <v>1283.6963462298154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570.53113890376403</v>
      </c>
      <c r="T51" s="22">
        <f t="shared" si="20"/>
        <v>2933.0145944674136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116058.49974363499</v>
      </c>
      <c r="D52" s="5">
        <f t="shared" si="15"/>
        <v>113044.74475132594</v>
      </c>
      <c r="E52" s="5">
        <f t="shared" si="1"/>
        <v>103544.74475132594</v>
      </c>
      <c r="F52" s="5">
        <f t="shared" si="2"/>
        <v>41224.751804398082</v>
      </c>
      <c r="G52" s="5">
        <f t="shared" si="3"/>
        <v>71819.992946927858</v>
      </c>
      <c r="H52" s="22">
        <f t="shared" si="16"/>
        <v>48481.588687100302</v>
      </c>
      <c r="I52" s="5">
        <f t="shared" si="17"/>
        <v>118847.13397341516</v>
      </c>
      <c r="J52" s="26">
        <f t="shared" si="5"/>
        <v>0.25536190178437213</v>
      </c>
      <c r="L52" s="22">
        <f t="shared" si="18"/>
        <v>143375.52147967889</v>
      </c>
      <c r="M52" s="5">
        <f>scrimecost*Meta!O49</f>
        <v>180.90799999999999</v>
      </c>
      <c r="N52" s="5">
        <f>L52-Grade17!L52</f>
        <v>1315.7887548855797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584.7944173763666</v>
      </c>
      <c r="T52" s="22">
        <f t="shared" si="20"/>
        <v>3142.3550088980201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118959.96223722583</v>
      </c>
      <c r="D53" s="5">
        <f t="shared" si="15"/>
        <v>115859.16337010905</v>
      </c>
      <c r="E53" s="5">
        <f t="shared" si="1"/>
        <v>106359.16337010905</v>
      </c>
      <c r="F53" s="5">
        <f t="shared" si="2"/>
        <v>42335.039949508013</v>
      </c>
      <c r="G53" s="5">
        <f t="shared" si="3"/>
        <v>73524.123420601041</v>
      </c>
      <c r="H53" s="22">
        <f t="shared" si="16"/>
        <v>49693.628404277799</v>
      </c>
      <c r="I53" s="5">
        <f t="shared" si="17"/>
        <v>121726.9429727505</v>
      </c>
      <c r="J53" s="26">
        <f t="shared" si="5"/>
        <v>0.25592041468544502</v>
      </c>
      <c r="L53" s="22">
        <f t="shared" si="18"/>
        <v>146959.90951667086</v>
      </c>
      <c r="M53" s="5">
        <f>scrimecost*Meta!O50</f>
        <v>180.90799999999999</v>
      </c>
      <c r="N53" s="5">
        <f>L53-Grade17!L53</f>
        <v>1348.6834737576719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599.4142778107547</v>
      </c>
      <c r="T53" s="22">
        <f t="shared" si="20"/>
        <v>3366.6368454395674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121933.96129315649</v>
      </c>
      <c r="D54" s="5">
        <f t="shared" si="15"/>
        <v>118743.94245436179</v>
      </c>
      <c r="E54" s="5">
        <f t="shared" si="1"/>
        <v>109243.94245436179</v>
      </c>
      <c r="F54" s="5">
        <f t="shared" si="2"/>
        <v>43473.085298245729</v>
      </c>
      <c r="G54" s="5">
        <f t="shared" si="3"/>
        <v>75270.857156116064</v>
      </c>
      <c r="H54" s="22">
        <f t="shared" si="16"/>
        <v>50935.969114384745</v>
      </c>
      <c r="I54" s="5">
        <f t="shared" si="17"/>
        <v>124678.74719706926</v>
      </c>
      <c r="J54" s="26">
        <f t="shared" si="5"/>
        <v>0.25646530532063833</v>
      </c>
      <c r="L54" s="22">
        <f t="shared" si="18"/>
        <v>150633.90725458763</v>
      </c>
      <c r="M54" s="5">
        <f>scrimecost*Meta!O51</f>
        <v>180.90799999999999</v>
      </c>
      <c r="N54" s="5">
        <f>L54-Grade17!L54</f>
        <v>1382.4005606016435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614.39963475603679</v>
      </c>
      <c r="T54" s="22">
        <f t="shared" si="20"/>
        <v>3606.926530254354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124982.31032548538</v>
      </c>
      <c r="D55" s="5">
        <f t="shared" si="15"/>
        <v>121700.84101572081</v>
      </c>
      <c r="E55" s="5">
        <f t="shared" si="1"/>
        <v>112200.84101572081</v>
      </c>
      <c r="F55" s="5">
        <f t="shared" si="2"/>
        <v>44639.581780701854</v>
      </c>
      <c r="G55" s="5">
        <f t="shared" si="3"/>
        <v>77061.259235018952</v>
      </c>
      <c r="H55" s="22">
        <f t="shared" si="16"/>
        <v>52209.368342244357</v>
      </c>
      <c r="I55" s="5">
        <f t="shared" si="17"/>
        <v>127704.34652699597</v>
      </c>
      <c r="J55" s="26">
        <f t="shared" si="5"/>
        <v>0.25699690594033892</v>
      </c>
      <c r="L55" s="22">
        <f t="shared" si="18"/>
        <v>154399.75493595228</v>
      </c>
      <c r="M55" s="5">
        <f>scrimecost*Meta!O52</f>
        <v>180.90799999999999</v>
      </c>
      <c r="N55" s="5">
        <f>L55-Grade17!L55</f>
        <v>1416.960574616649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629.75962562492191</v>
      </c>
      <c r="T55" s="22">
        <f t="shared" si="20"/>
        <v>3864.3666043978842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128106.86808362252</v>
      </c>
      <c r="D56" s="5">
        <f t="shared" si="15"/>
        <v>124731.66204111384</v>
      </c>
      <c r="E56" s="5">
        <f t="shared" si="1"/>
        <v>115231.66204111384</v>
      </c>
      <c r="F56" s="5">
        <f t="shared" si="2"/>
        <v>45835.240675219407</v>
      </c>
      <c r="G56" s="5">
        <f t="shared" si="3"/>
        <v>78896.421365894435</v>
      </c>
      <c r="H56" s="22">
        <f t="shared" si="16"/>
        <v>53514.602550800475</v>
      </c>
      <c r="I56" s="5">
        <f t="shared" si="17"/>
        <v>130805.5858401709</v>
      </c>
      <c r="J56" s="26">
        <f t="shared" si="5"/>
        <v>0.25751554069126642</v>
      </c>
      <c r="L56" s="22">
        <f t="shared" si="18"/>
        <v>158259.74880935112</v>
      </c>
      <c r="M56" s="5">
        <f>scrimecost*Meta!O53</f>
        <v>54.67</v>
      </c>
      <c r="N56" s="5">
        <f>L56-Grade17!L56</f>
        <v>1452.384588982095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645.50361626555821</v>
      </c>
      <c r="T56" s="22">
        <f t="shared" si="20"/>
        <v>4140.1811564299433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-4.638422979041934E-11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</v>
      </c>
      <c r="D3" s="8">
        <f>Grade9!T2</f>
        <v>1.0331388401662416</v>
      </c>
      <c r="F3" s="15">
        <f t="shared" ref="F3:F12" si="0">(D3-1)*100</f>
        <v>3.3138840166241579</v>
      </c>
      <c r="G3" s="15">
        <f>K3*M3+K4*M4+K5*M5+K6*M6</f>
        <v>3.4156023556539497</v>
      </c>
      <c r="H3" s="15"/>
      <c r="I3" s="15"/>
      <c r="K3" s="8">
        <f>1-B3</f>
        <v>2.0000000000000018E-2</v>
      </c>
      <c r="L3" s="8">
        <f>D3</f>
        <v>1.0331388401662416</v>
      </c>
      <c r="M3" s="8">
        <f t="shared" ref="M3:M12" si="1">(L3-1)*100</f>
        <v>3.3138840166241579</v>
      </c>
    </row>
    <row r="4" spans="1:22" x14ac:dyDescent="0.2">
      <c r="A4" s="18">
        <v>10</v>
      </c>
      <c r="B4" s="11">
        <f>Meta!E4</f>
        <v>0.98</v>
      </c>
      <c r="D4" s="8">
        <f>Grade10!T2</f>
        <v>1.0337126414741278</v>
      </c>
      <c r="F4" s="15">
        <f t="shared" si="0"/>
        <v>3.371264147412778</v>
      </c>
      <c r="G4" s="15">
        <f>N4*P4+N5*P5+N6*P6</f>
        <v>3.4528554897933188</v>
      </c>
      <c r="H4" s="15"/>
      <c r="I4" s="15"/>
      <c r="K4" s="8">
        <f>B3*(1-B4)</f>
        <v>1.9600000000000017E-2</v>
      </c>
      <c r="L4" s="8">
        <f>(D3*D4)^0.5</f>
        <v>1.0334257009953653</v>
      </c>
      <c r="M4" s="8">
        <f t="shared" si="1"/>
        <v>3.3425700995365348</v>
      </c>
      <c r="N4" s="8">
        <f>1-B4</f>
        <v>2.0000000000000018E-2</v>
      </c>
      <c r="O4" s="8">
        <f>D4</f>
        <v>1.0337126414741278</v>
      </c>
      <c r="P4" s="8">
        <f>(O4-1)*100</f>
        <v>3.371264147412778</v>
      </c>
    </row>
    <row r="5" spans="1:22" x14ac:dyDescent="0.2">
      <c r="A5" s="18">
        <v>11</v>
      </c>
      <c r="B5" s="11">
        <f>Meta!E5</f>
        <v>0.98</v>
      </c>
      <c r="D5" s="8">
        <f>Grade11!T2</f>
        <v>1.0341536607338682</v>
      </c>
      <c r="F5" s="15">
        <f t="shared" si="0"/>
        <v>3.4153660733868163</v>
      </c>
      <c r="G5" s="15">
        <f>Q5*S5+Q6*S6</f>
        <v>3.4963948198603569</v>
      </c>
      <c r="H5" s="15"/>
      <c r="I5" s="15"/>
      <c r="K5" s="8">
        <f>B3*B4*(1-B5)</f>
        <v>1.9208000000000017E-2</v>
      </c>
      <c r="L5" s="8">
        <f>(D3*D4*D5)^(1/3)</f>
        <v>1.0336682972876889</v>
      </c>
      <c r="M5" s="8">
        <f t="shared" si="1"/>
        <v>3.3668297287688942</v>
      </c>
      <c r="N5" s="8">
        <f>B4*(1-B5)</f>
        <v>1.9600000000000017E-2</v>
      </c>
      <c r="O5" s="8">
        <f>(D4*D5)^0.5</f>
        <v>1.0339331275896646</v>
      </c>
      <c r="P5" s="8">
        <f>(O5-1)*100</f>
        <v>3.3933127589664602</v>
      </c>
      <c r="Q5" s="8">
        <f>1-B5</f>
        <v>2.0000000000000018E-2</v>
      </c>
      <c r="R5" s="8">
        <f>D5</f>
        <v>1.0341536607338682</v>
      </c>
      <c r="S5" s="8">
        <f>(R5-1)*100</f>
        <v>3.4153660733868163</v>
      </c>
    </row>
    <row r="6" spans="1:22" x14ac:dyDescent="0.2">
      <c r="A6" s="18">
        <v>12</v>
      </c>
      <c r="B6" s="11">
        <f>Meta!E6</f>
        <v>0.98</v>
      </c>
      <c r="D6" s="8">
        <f>Grade12!T2</f>
        <v>1.0358079696812907</v>
      </c>
      <c r="F6" s="15">
        <f t="shared" si="0"/>
        <v>3.5807969681290741</v>
      </c>
      <c r="G6" s="15">
        <f>T6*V6</f>
        <v>3.5807969681290741</v>
      </c>
      <c r="H6" s="15"/>
      <c r="I6" s="15"/>
      <c r="K6" s="8">
        <f>B3*B4*B5</f>
        <v>0.94119199999999992</v>
      </c>
      <c r="L6" s="8">
        <f>(D3*D4*D5*D6)^0.25</f>
        <v>1.0342028006606554</v>
      </c>
      <c r="M6" s="8">
        <f t="shared" si="1"/>
        <v>3.4202800660655397</v>
      </c>
      <c r="N6" s="8">
        <f>B4*B5</f>
        <v>0.96039999999999992</v>
      </c>
      <c r="O6" s="8">
        <f>(D4*D5*D6)^(1/3)</f>
        <v>1.0345576975923503</v>
      </c>
      <c r="P6" s="8">
        <f>(O6-1)*100</f>
        <v>3.4557697592350278</v>
      </c>
      <c r="Q6" s="8">
        <f>B5</f>
        <v>0.98</v>
      </c>
      <c r="R6" s="8">
        <f>(D5*D6)^0.5</f>
        <v>1.0349804846774757</v>
      </c>
      <c r="S6" s="8">
        <f>(R6-1)*100</f>
        <v>3.4980484677475721</v>
      </c>
      <c r="T6" s="8">
        <v>1</v>
      </c>
      <c r="U6" s="8">
        <f>D6</f>
        <v>1.0358079696812907</v>
      </c>
      <c r="V6" s="8">
        <f>(U6-1)*100</f>
        <v>3.5807969681290741</v>
      </c>
    </row>
    <row r="7" spans="1:22" x14ac:dyDescent="0.2">
      <c r="A7" s="18">
        <v>13</v>
      </c>
      <c r="B7" s="11">
        <f>Meta!E7</f>
        <v>0.81200000000000006</v>
      </c>
      <c r="D7" s="8">
        <f>Grade13!T2</f>
        <v>1.0177528706421723</v>
      </c>
      <c r="F7" s="15">
        <f t="shared" si="0"/>
        <v>1.7752870642172347</v>
      </c>
      <c r="G7" s="15">
        <f>K7*M7+K8*M8+K9*M9+K10*M10</f>
        <v>1.7408694699369094</v>
      </c>
      <c r="H7" s="15"/>
      <c r="I7" s="15"/>
      <c r="K7" s="8">
        <f>1-B7</f>
        <v>0.18799999999999994</v>
      </c>
      <c r="L7" s="8">
        <f>D7</f>
        <v>1.0177528706421723</v>
      </c>
      <c r="M7" s="8">
        <f t="shared" si="1"/>
        <v>1.7752870642172347</v>
      </c>
    </row>
    <row r="8" spans="1:22" x14ac:dyDescent="0.2">
      <c r="A8" s="18">
        <v>14</v>
      </c>
      <c r="B8" s="11">
        <f>Meta!E8</f>
        <v>0.81200000000000006</v>
      </c>
      <c r="D8" s="8">
        <f>Grade14!T2</f>
        <v>1.0173123346601007</v>
      </c>
      <c r="F8" s="15">
        <f t="shared" si="0"/>
        <v>1.7312334660100737</v>
      </c>
      <c r="G8" s="15">
        <f>N8*P8+N9*P9+N10*P10</f>
        <v>1.7152901321575964</v>
      </c>
      <c r="H8" s="15"/>
      <c r="I8" s="15"/>
      <c r="K8" s="8">
        <f>B7*(1-B8)</f>
        <v>0.15265599999999996</v>
      </c>
      <c r="L8" s="8">
        <f>(D7*D8)^0.5</f>
        <v>1.017532578810137</v>
      </c>
      <c r="M8" s="8">
        <f t="shared" si="1"/>
        <v>1.7532578810137034</v>
      </c>
      <c r="N8" s="8">
        <f>1-B8</f>
        <v>0.18799999999999994</v>
      </c>
      <c r="O8" s="8">
        <f>D8</f>
        <v>1.0173123346601007</v>
      </c>
      <c r="P8" s="8">
        <f>(O8-1)*100</f>
        <v>1.7312334660100737</v>
      </c>
    </row>
    <row r="9" spans="1:22" x14ac:dyDescent="0.2">
      <c r="A9" s="18">
        <v>15</v>
      </c>
      <c r="B9" s="11">
        <f>Meta!E9</f>
        <v>0.81200000000000006</v>
      </c>
      <c r="D9" s="8">
        <f>Grade15!T2</f>
        <v>1.0173372287903024</v>
      </c>
      <c r="F9" s="15">
        <f t="shared" si="0"/>
        <v>1.7337228790302417</v>
      </c>
      <c r="G9" s="15">
        <f>Q9*S9+Q10*S10</f>
        <v>1.7019002913200341</v>
      </c>
      <c r="H9" s="15"/>
      <c r="I9" s="15"/>
      <c r="K9" s="8">
        <f>B7*B8*(1-B9)</f>
        <v>0.12395667199999998</v>
      </c>
      <c r="L9" s="8">
        <f>(D7*D8*D9)^(1/3)</f>
        <v>1.0174674579692935</v>
      </c>
      <c r="M9" s="8">
        <f t="shared" si="1"/>
        <v>1.7467457969293498</v>
      </c>
      <c r="N9" s="8">
        <f>B8*(1-B9)</f>
        <v>0.15265599999999996</v>
      </c>
      <c r="O9" s="8">
        <f>(D8*D9)^0.5</f>
        <v>1.017324781649056</v>
      </c>
      <c r="P9" s="8">
        <f>(O9-1)*100</f>
        <v>1.7324781649056042</v>
      </c>
      <c r="Q9" s="8">
        <f>1-B9</f>
        <v>0.18799999999999994</v>
      </c>
      <c r="R9" s="8">
        <f>D9</f>
        <v>1.0173372287903024</v>
      </c>
      <c r="S9" s="8">
        <f>(R9-1)*100</f>
        <v>1.7337228790302417</v>
      </c>
    </row>
    <row r="10" spans="1:22" x14ac:dyDescent="0.2">
      <c r="A10" s="18">
        <v>16</v>
      </c>
      <c r="B10" s="11">
        <f>Meta!E10</f>
        <v>0.81200000000000006</v>
      </c>
      <c r="D10" s="8">
        <f>Grade16!T2</f>
        <v>1.0165535721823917</v>
      </c>
      <c r="F10" s="15">
        <f t="shared" si="0"/>
        <v>1.6553572182391729</v>
      </c>
      <c r="G10" s="15">
        <f>T10*V10</f>
        <v>1.6553572182391729</v>
      </c>
      <c r="H10" s="15"/>
      <c r="I10" s="15"/>
      <c r="K10" s="8">
        <f>B7*B8*B9</f>
        <v>0.53538732800000011</v>
      </c>
      <c r="L10" s="8">
        <f>(D7*D8*D9*D10)^0.25</f>
        <v>1.0172389095276213</v>
      </c>
      <c r="M10" s="8">
        <f t="shared" si="1"/>
        <v>1.7238909527621304</v>
      </c>
      <c r="N10" s="8">
        <f>B8*B9</f>
        <v>0.65934400000000004</v>
      </c>
      <c r="O10" s="8">
        <f>(D8*D9*D10)^(1/3)</f>
        <v>1.0170676468399784</v>
      </c>
      <c r="P10" s="8">
        <f>(O10-1)*100</f>
        <v>1.7067646839978412</v>
      </c>
      <c r="Q10" s="8">
        <f>B9</f>
        <v>0.81200000000000006</v>
      </c>
      <c r="R10" s="8">
        <f>(D9*D10)^0.5</f>
        <v>1.0169453250007678</v>
      </c>
      <c r="S10" s="8">
        <f>(R10-1)*100</f>
        <v>1.6945325000767841</v>
      </c>
      <c r="T10" s="8">
        <v>1</v>
      </c>
      <c r="U10" s="8">
        <f>D10</f>
        <v>1.0165535721823917</v>
      </c>
      <c r="V10" s="8">
        <f>(U10-1)*100</f>
        <v>1.6553572182391729</v>
      </c>
    </row>
    <row r="11" spans="1:22" x14ac:dyDescent="0.2">
      <c r="A11" s="18">
        <v>17</v>
      </c>
      <c r="B11" s="11">
        <f>Meta!E11</f>
        <v>0.57199999999999995</v>
      </c>
      <c r="D11" s="8">
        <f>Grade17!T2</f>
        <v>0.96224083995819043</v>
      </c>
      <c r="F11" s="15">
        <f t="shared" si="0"/>
        <v>-3.775916004180957</v>
      </c>
      <c r="G11" s="15">
        <f>K11*M11+K12*M12</f>
        <v>-3.9341662615292581</v>
      </c>
      <c r="H11" s="15"/>
      <c r="I11" s="15"/>
      <c r="K11" s="8">
        <f>1-B11</f>
        <v>0.42800000000000005</v>
      </c>
      <c r="L11" s="8">
        <f>D11</f>
        <v>0.96224083995819043</v>
      </c>
      <c r="M11" s="8">
        <f t="shared" si="1"/>
        <v>-3.775916004180957</v>
      </c>
    </row>
    <row r="12" spans="1:22" x14ac:dyDescent="0.2">
      <c r="A12" s="18">
        <v>18</v>
      </c>
      <c r="B12" s="11">
        <f>Meta!E12</f>
        <v>0.57199999999999995</v>
      </c>
      <c r="D12" s="8">
        <f>Grade18!T2</f>
        <v>0.95671556867899021</v>
      </c>
      <c r="F12" s="15">
        <f t="shared" si="0"/>
        <v>-4.3284431321009791</v>
      </c>
      <c r="G12" s="15">
        <f>N12*P12</f>
        <v>-4.3284431321009791</v>
      </c>
      <c r="H12" s="15"/>
      <c r="I12" s="15"/>
      <c r="K12" s="8">
        <f>B11</f>
        <v>0.57199999999999995</v>
      </c>
      <c r="L12" s="8">
        <f>(D11*D12)^0.5</f>
        <v>0.95947422706748586</v>
      </c>
      <c r="M12" s="8">
        <f t="shared" si="1"/>
        <v>-4.0525772932514137</v>
      </c>
      <c r="N12" s="8">
        <v>1</v>
      </c>
      <c r="O12" s="8">
        <f>D12</f>
        <v>0.95671556867899021</v>
      </c>
      <c r="P12" s="8">
        <f>(O12-1)*100</f>
        <v>-4.3284431321009791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37694</v>
      </c>
      <c r="D2" s="7">
        <f>Meta!C2</f>
        <v>16965</v>
      </c>
      <c r="E2" s="1">
        <f>Meta!D2</f>
        <v>6.3E-2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6.3E-2</v>
      </c>
      <c r="L2" s="13"/>
      <c r="N2" s="22">
        <f>Meta!T2</f>
        <v>50357</v>
      </c>
      <c r="O2" s="22">
        <f>Meta!U2</f>
        <v>22120</v>
      </c>
      <c r="P2" s="1">
        <f>Meta!V2</f>
        <v>4.5999999999999999E-2</v>
      </c>
      <c r="Q2" s="1">
        <f>Meta!X2</f>
        <v>0.67400000000000004</v>
      </c>
      <c r="R2" s="22">
        <f>Meta!W2</f>
        <v>1290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18766.791105541768</v>
      </c>
      <c r="D5" s="5">
        <f>IF(A5&lt;startage,1,0)*(C5*(1-initialunempprob))+IF(A5=startage,1,0)*(C5*(1-unempprob))+IF(A5&gt;startage,1,0)*(C5*(1-unempprob)+unempprob*300*52)</f>
        <v>17584.483265892639</v>
      </c>
      <c r="E5" s="5">
        <f>IF(D5-9500&gt;0,1,0)*(D5-9500)</f>
        <v>8084.4832658926389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2962.1096230193148</v>
      </c>
      <c r="G5" s="5">
        <f>D5-F5</f>
        <v>14622.373642873325</v>
      </c>
      <c r="H5" s="22">
        <f t="shared" ref="H5:H36" si="1">benefits*B5/expnorm</f>
        <v>8446.4002521758393</v>
      </c>
      <c r="I5" s="5">
        <f>G5+IF(A5&lt;startage,1,0)*(H5*(1-initialunempprob))+IF(A5&gt;=startage,1,0)*(H5*(1-unempprob))</f>
        <v>22536.650679162085</v>
      </c>
      <c r="J5" s="26">
        <f t="shared" ref="J5:J36" si="2">(F5-(IF(A5&gt;startage,1,0)*(unempprob*300*52)))/(IF(A5&lt;startage,1,0)*((C5+H5)*(1-initialunempprob))+IF(A5&gt;=startage,1,0)*((C5+H5)*(1-unempprob)))</f>
        <v>0.11616680920624632</v>
      </c>
      <c r="L5" s="22">
        <f t="shared" ref="L5:L36" si="3">(sincome+sbenefits)*(1-sunemp)*B5/expnorm</f>
        <v>34424.399795308491</v>
      </c>
      <c r="M5" s="5">
        <f>scrimecost*Meta!O2</f>
        <v>1411.2600000000002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19235.960883180309</v>
      </c>
      <c r="D6" s="5">
        <f t="shared" ref="D6:D36" si="5">IF(A6&lt;startage,1,0)*(C6*(1-initialunempprob))+IF(A6=startage,1,0)*(C6*(1-unempprob))+IF(A6&gt;startage,1,0)*(C6*(1-unempprob)+unempprob*300*52)</f>
        <v>19006.89534753995</v>
      </c>
      <c r="E6" s="5">
        <f t="shared" ref="E6:E56" si="6">IF(D6-9500&gt;0,1,0)*(D6-9500)</f>
        <v>9506.8953475399503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3405.7513309717938</v>
      </c>
      <c r="G6" s="5">
        <f t="shared" ref="G6:G56" si="8">D6-F6</f>
        <v>15601.144016568156</v>
      </c>
      <c r="H6" s="22">
        <f t="shared" si="1"/>
        <v>8657.5602584802346</v>
      </c>
      <c r="I6" s="5">
        <f t="shared" ref="I6:I36" si="9">G6+IF(A6&lt;startage,1,0)*(H6*(1-initialunempprob))+IF(A6&gt;=startage,1,0)*(H6*(1-unempprob))</f>
        <v>23713.277978764138</v>
      </c>
      <c r="J6" s="26">
        <f t="shared" si="2"/>
        <v>9.2704701288690766E-2</v>
      </c>
      <c r="L6" s="22">
        <f t="shared" si="3"/>
        <v>35285.009790191201</v>
      </c>
      <c r="M6" s="5">
        <f>scrimecost*Meta!O3</f>
        <v>2394.2400000000002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19716.859905259815</v>
      </c>
      <c r="D7" s="5">
        <f t="shared" si="5"/>
        <v>19457.497731228446</v>
      </c>
      <c r="E7" s="5">
        <f t="shared" si="6"/>
        <v>9957.4977312284464</v>
      </c>
      <c r="F7" s="5">
        <f t="shared" si="7"/>
        <v>3552.8730092460878</v>
      </c>
      <c r="G7" s="5">
        <f t="shared" si="8"/>
        <v>15904.624721982358</v>
      </c>
      <c r="H7" s="22">
        <f t="shared" si="1"/>
        <v>8873.9992649422402</v>
      </c>
      <c r="I7" s="5">
        <f t="shared" si="9"/>
        <v>24219.56203323324</v>
      </c>
      <c r="J7" s="26">
        <f t="shared" si="2"/>
        <v>9.5935349816106824E-2</v>
      </c>
      <c r="L7" s="22">
        <f t="shared" si="3"/>
        <v>36167.135034945983</v>
      </c>
      <c r="M7" s="5">
        <f>scrimecost*Meta!O4</f>
        <v>3028.9199999999996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20209.781402891313</v>
      </c>
      <c r="D8" s="5">
        <f t="shared" si="5"/>
        <v>19919.365174509159</v>
      </c>
      <c r="E8" s="5">
        <f t="shared" si="6"/>
        <v>10419.365174509159</v>
      </c>
      <c r="F8" s="5">
        <f t="shared" si="7"/>
        <v>3703.6727294772404</v>
      </c>
      <c r="G8" s="5">
        <f t="shared" si="8"/>
        <v>16215.692445031918</v>
      </c>
      <c r="H8" s="22">
        <f t="shared" si="1"/>
        <v>9095.8492465657964</v>
      </c>
      <c r="I8" s="5">
        <f t="shared" si="9"/>
        <v>24738.503189064068</v>
      </c>
      <c r="J8" s="26">
        <f t="shared" si="2"/>
        <v>9.9087202037976163E-2</v>
      </c>
      <c r="L8" s="22">
        <f t="shared" si="3"/>
        <v>37071.313410819632</v>
      </c>
      <c r="M8" s="5">
        <f>scrimecost*Meta!O5</f>
        <v>3498.48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20715.025937963594</v>
      </c>
      <c r="D9" s="5">
        <f t="shared" si="5"/>
        <v>20392.779303871888</v>
      </c>
      <c r="E9" s="5">
        <f t="shared" si="6"/>
        <v>10892.779303871888</v>
      </c>
      <c r="F9" s="5">
        <f t="shared" si="7"/>
        <v>3858.2424427141714</v>
      </c>
      <c r="G9" s="5">
        <f t="shared" si="8"/>
        <v>16534.536861157718</v>
      </c>
      <c r="H9" s="22">
        <f t="shared" si="1"/>
        <v>9323.245477729939</v>
      </c>
      <c r="I9" s="5">
        <f t="shared" si="9"/>
        <v>25270.41787379067</v>
      </c>
      <c r="J9" s="26">
        <f t="shared" si="2"/>
        <v>0.10216217981540968</v>
      </c>
      <c r="L9" s="22">
        <f t="shared" si="3"/>
        <v>37998.096246090114</v>
      </c>
      <c r="M9" s="5">
        <f>scrimecost*Meta!O6</f>
        <v>4251.84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21232.901586412681</v>
      </c>
      <c r="D10" s="5">
        <f t="shared" si="5"/>
        <v>20878.028786468683</v>
      </c>
      <c r="E10" s="5">
        <f t="shared" si="6"/>
        <v>11378.028786468683</v>
      </c>
      <c r="F10" s="5">
        <f t="shared" si="7"/>
        <v>4016.676398782025</v>
      </c>
      <c r="G10" s="5">
        <f t="shared" si="8"/>
        <v>16861.35238768666</v>
      </c>
      <c r="H10" s="22">
        <f t="shared" si="1"/>
        <v>9556.3266146731876</v>
      </c>
      <c r="I10" s="5">
        <f t="shared" si="9"/>
        <v>25815.630425635438</v>
      </c>
      <c r="J10" s="26">
        <f t="shared" si="2"/>
        <v>0.10516215813485698</v>
      </c>
      <c r="L10" s="22">
        <f t="shared" si="3"/>
        <v>38948.048652242367</v>
      </c>
      <c r="M10" s="5">
        <f>scrimecost*Meta!O7</f>
        <v>4544.67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21763.724126072997</v>
      </c>
      <c r="D11" s="5">
        <f t="shared" si="5"/>
        <v>21375.4095061304</v>
      </c>
      <c r="E11" s="5">
        <f t="shared" si="6"/>
        <v>11875.4095061304</v>
      </c>
      <c r="F11" s="5">
        <f t="shared" si="7"/>
        <v>4179.071203751575</v>
      </c>
      <c r="G11" s="5">
        <f t="shared" si="8"/>
        <v>17196.338302378826</v>
      </c>
      <c r="H11" s="22">
        <f t="shared" si="1"/>
        <v>9795.2347800400166</v>
      </c>
      <c r="I11" s="5">
        <f t="shared" si="9"/>
        <v>26374.473291276321</v>
      </c>
      <c r="J11" s="26">
        <f t="shared" si="2"/>
        <v>0.10808896625139094</v>
      </c>
      <c r="L11" s="22">
        <f t="shared" si="3"/>
        <v>39921.749868548424</v>
      </c>
      <c r="M11" s="5">
        <f>scrimecost*Meta!O8</f>
        <v>4352.46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22307.81722922482</v>
      </c>
      <c r="D12" s="5">
        <f t="shared" si="5"/>
        <v>21885.224743783656</v>
      </c>
      <c r="E12" s="5">
        <f t="shared" si="6"/>
        <v>12385.224743783656</v>
      </c>
      <c r="F12" s="5">
        <f t="shared" si="7"/>
        <v>4345.5258788453639</v>
      </c>
      <c r="G12" s="5">
        <f t="shared" si="8"/>
        <v>17539.698864938291</v>
      </c>
      <c r="H12" s="22">
        <f t="shared" si="1"/>
        <v>10040.115649541018</v>
      </c>
      <c r="I12" s="5">
        <f t="shared" si="9"/>
        <v>26947.287228558227</v>
      </c>
      <c r="J12" s="26">
        <f t="shared" si="2"/>
        <v>0.11094438880410701</v>
      </c>
      <c r="L12" s="22">
        <f t="shared" si="3"/>
        <v>40919.793615262141</v>
      </c>
      <c r="M12" s="5">
        <f>scrimecost*Meta!O9</f>
        <v>3952.56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22865.512659955442</v>
      </c>
      <c r="D13" s="5">
        <f t="shared" si="5"/>
        <v>22407.78536237825</v>
      </c>
      <c r="E13" s="5">
        <f t="shared" si="6"/>
        <v>12907.78536237825</v>
      </c>
      <c r="F13" s="5">
        <f t="shared" si="7"/>
        <v>4516.1419208164989</v>
      </c>
      <c r="G13" s="5">
        <f t="shared" si="8"/>
        <v>17891.643441561751</v>
      </c>
      <c r="H13" s="22">
        <f t="shared" si="1"/>
        <v>10291.118540779542</v>
      </c>
      <c r="I13" s="5">
        <f t="shared" si="9"/>
        <v>27534.421514272181</v>
      </c>
      <c r="J13" s="26">
        <f t="shared" si="2"/>
        <v>0.11373016690431784</v>
      </c>
      <c r="L13" s="22">
        <f t="shared" si="3"/>
        <v>41942.788455643684</v>
      </c>
      <c r="M13" s="5">
        <f>scrimecost*Meta!O10</f>
        <v>3622.3199999999997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23437.150476454324</v>
      </c>
      <c r="D14" s="5">
        <f t="shared" si="5"/>
        <v>22943.409996437702</v>
      </c>
      <c r="E14" s="5">
        <f t="shared" si="6"/>
        <v>13443.409996437702</v>
      </c>
      <c r="F14" s="5">
        <f t="shared" si="7"/>
        <v>4691.02336383691</v>
      </c>
      <c r="G14" s="5">
        <f t="shared" si="8"/>
        <v>18252.386632600792</v>
      </c>
      <c r="H14" s="22">
        <f t="shared" si="1"/>
        <v>10548.396504299029</v>
      </c>
      <c r="I14" s="5">
        <f t="shared" si="9"/>
        <v>28136.234157128983</v>
      </c>
      <c r="J14" s="26">
        <f t="shared" si="2"/>
        <v>0.1164479991972064</v>
      </c>
      <c r="L14" s="22">
        <f t="shared" si="3"/>
        <v>42991.35816703477</v>
      </c>
      <c r="M14" s="5">
        <f>scrimecost*Meta!O11</f>
        <v>3384.96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24023.079238365681</v>
      </c>
      <c r="D15" s="5">
        <f t="shared" si="5"/>
        <v>23492.425246348645</v>
      </c>
      <c r="E15" s="5">
        <f t="shared" si="6"/>
        <v>13992.425246348645</v>
      </c>
      <c r="F15" s="5">
        <f t="shared" si="7"/>
        <v>4870.2768429328326</v>
      </c>
      <c r="G15" s="5">
        <f t="shared" si="8"/>
        <v>18622.148403415813</v>
      </c>
      <c r="H15" s="22">
        <f t="shared" si="1"/>
        <v>10812.106416906505</v>
      </c>
      <c r="I15" s="5">
        <f t="shared" si="9"/>
        <v>28753.092116057211</v>
      </c>
      <c r="J15" s="26">
        <f t="shared" si="2"/>
        <v>0.11909954289758549</v>
      </c>
      <c r="L15" s="22">
        <f t="shared" si="3"/>
        <v>44066.142121210636</v>
      </c>
      <c r="M15" s="5">
        <f>scrimecost*Meta!O12</f>
        <v>3234.03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24623.656219324821</v>
      </c>
      <c r="D16" s="5">
        <f t="shared" si="5"/>
        <v>24055.165877507359</v>
      </c>
      <c r="E16" s="5">
        <f t="shared" si="6"/>
        <v>14555.165877507359</v>
      </c>
      <c r="F16" s="5">
        <f t="shared" si="7"/>
        <v>5054.0116590061525</v>
      </c>
      <c r="G16" s="5">
        <f t="shared" si="8"/>
        <v>19001.154218501208</v>
      </c>
      <c r="H16" s="22">
        <f t="shared" si="1"/>
        <v>11082.409077329168</v>
      </c>
      <c r="I16" s="5">
        <f t="shared" si="9"/>
        <v>29385.371523958638</v>
      </c>
      <c r="J16" s="26">
        <f t="shared" si="2"/>
        <v>0.12168641480039437</v>
      </c>
      <c r="L16" s="22">
        <f t="shared" si="3"/>
        <v>45167.795674240901</v>
      </c>
      <c r="M16" s="5">
        <f>scrimecost*Meta!O13</f>
        <v>2715.45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25239.24762480794</v>
      </c>
      <c r="D17" s="5">
        <f t="shared" si="5"/>
        <v>24631.975024445041</v>
      </c>
      <c r="E17" s="5">
        <f t="shared" si="6"/>
        <v>15131.975024445041</v>
      </c>
      <c r="F17" s="5">
        <f t="shared" si="7"/>
        <v>5242.3398454813059</v>
      </c>
      <c r="G17" s="5">
        <f t="shared" si="8"/>
        <v>19389.635178963734</v>
      </c>
      <c r="H17" s="22">
        <f t="shared" si="1"/>
        <v>11359.469304262395</v>
      </c>
      <c r="I17" s="5">
        <f t="shared" si="9"/>
        <v>30033.457917057596</v>
      </c>
      <c r="J17" s="26">
        <f t="shared" si="2"/>
        <v>0.12421019226654942</v>
      </c>
      <c r="L17" s="22">
        <f t="shared" si="3"/>
        <v>46296.990566096923</v>
      </c>
      <c r="M17" s="5">
        <f>scrimecost*Meta!O14</f>
        <v>2715.45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25870.228815428138</v>
      </c>
      <c r="D18" s="5">
        <f t="shared" si="5"/>
        <v>25223.204400056165</v>
      </c>
      <c r="E18" s="5">
        <f t="shared" si="6"/>
        <v>15723.204400056165</v>
      </c>
      <c r="F18" s="5">
        <f t="shared" si="7"/>
        <v>5435.3762366183382</v>
      </c>
      <c r="G18" s="5">
        <f t="shared" si="8"/>
        <v>19787.828163437829</v>
      </c>
      <c r="H18" s="22">
        <f t="shared" si="1"/>
        <v>11643.456036868954</v>
      </c>
      <c r="I18" s="5">
        <f t="shared" si="9"/>
        <v>30697.746469984042</v>
      </c>
      <c r="J18" s="26">
        <f t="shared" si="2"/>
        <v>0.12667241418474942</v>
      </c>
      <c r="L18" s="22">
        <f t="shared" si="3"/>
        <v>47454.415330249343</v>
      </c>
      <c r="M18" s="5">
        <f>scrimecost*Meta!O15</f>
        <v>2715.45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26516.984535813841</v>
      </c>
      <c r="D19" s="5">
        <f t="shared" si="5"/>
        <v>25829.214510057569</v>
      </c>
      <c r="E19" s="5">
        <f t="shared" si="6"/>
        <v>16329.214510057569</v>
      </c>
      <c r="F19" s="5">
        <f t="shared" si="7"/>
        <v>5633.2385375337963</v>
      </c>
      <c r="G19" s="5">
        <f t="shared" si="8"/>
        <v>20195.975972523775</v>
      </c>
      <c r="H19" s="22">
        <f t="shared" si="1"/>
        <v>11934.542437790677</v>
      </c>
      <c r="I19" s="5">
        <f t="shared" si="9"/>
        <v>31378.642236733642</v>
      </c>
      <c r="J19" s="26">
        <f t="shared" si="2"/>
        <v>0.1290745819098226</v>
      </c>
      <c r="L19" s="22">
        <f t="shared" si="3"/>
        <v>48640.775713505573</v>
      </c>
      <c r="M19" s="5">
        <f>scrimecost*Meta!O16</f>
        <v>2715.45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27179.90914920919</v>
      </c>
      <c r="D20" s="5">
        <f t="shared" si="5"/>
        <v>26450.37487280901</v>
      </c>
      <c r="E20" s="5">
        <f t="shared" si="6"/>
        <v>16950.37487280901</v>
      </c>
      <c r="F20" s="5">
        <f t="shared" si="7"/>
        <v>5836.0473959721421</v>
      </c>
      <c r="G20" s="5">
        <f t="shared" si="8"/>
        <v>20614.327476836868</v>
      </c>
      <c r="H20" s="22">
        <f t="shared" si="1"/>
        <v>12232.905998735445</v>
      </c>
      <c r="I20" s="5">
        <f t="shared" si="9"/>
        <v>32076.560397651981</v>
      </c>
      <c r="J20" s="26">
        <f t="shared" si="2"/>
        <v>0.13141816017818667</v>
      </c>
      <c r="L20" s="22">
        <f t="shared" si="3"/>
        <v>49856.795106343227</v>
      </c>
      <c r="M20" s="5">
        <f>scrimecost*Meta!O17</f>
        <v>2715.45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27859.406877939415</v>
      </c>
      <c r="D21" s="5">
        <f t="shared" si="5"/>
        <v>27087.064244629233</v>
      </c>
      <c r="E21" s="5">
        <f t="shared" si="6"/>
        <v>17587.064244629233</v>
      </c>
      <c r="F21" s="5">
        <f t="shared" si="7"/>
        <v>6043.9264758714444</v>
      </c>
      <c r="G21" s="5">
        <f t="shared" si="8"/>
        <v>21043.137768757788</v>
      </c>
      <c r="H21" s="22">
        <f t="shared" si="1"/>
        <v>12538.728648703831</v>
      </c>
      <c r="I21" s="5">
        <f t="shared" si="9"/>
        <v>32791.92651259328</v>
      </c>
      <c r="J21" s="26">
        <f t="shared" si="2"/>
        <v>0.1337045780009809</v>
      </c>
      <c r="L21" s="22">
        <f t="shared" si="3"/>
        <v>51103.214984001796</v>
      </c>
      <c r="M21" s="5">
        <f>scrimecost*Meta!O18</f>
        <v>2189.13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28555.892049887898</v>
      </c>
      <c r="D22" s="5">
        <f t="shared" si="5"/>
        <v>27739.670850744962</v>
      </c>
      <c r="E22" s="5">
        <f t="shared" si="6"/>
        <v>18239.670850744962</v>
      </c>
      <c r="F22" s="5">
        <f t="shared" si="7"/>
        <v>6257.0025327682306</v>
      </c>
      <c r="G22" s="5">
        <f t="shared" si="8"/>
        <v>21482.668317976731</v>
      </c>
      <c r="H22" s="22">
        <f t="shared" si="1"/>
        <v>12852.196864921425</v>
      </c>
      <c r="I22" s="5">
        <f t="shared" si="9"/>
        <v>33525.17678040811</v>
      </c>
      <c r="J22" s="26">
        <f t="shared" si="2"/>
        <v>0.13593522953541429</v>
      </c>
      <c r="L22" s="22">
        <f t="shared" si="3"/>
        <v>52380.795358601834</v>
      </c>
      <c r="M22" s="5">
        <f>scrimecost*Meta!O19</f>
        <v>2189.13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29269.789351135096</v>
      </c>
      <c r="D23" s="5">
        <f t="shared" si="5"/>
        <v>28408.592622013584</v>
      </c>
      <c r="E23" s="5">
        <f t="shared" si="6"/>
        <v>18908.592622013584</v>
      </c>
      <c r="F23" s="5">
        <f t="shared" si="7"/>
        <v>6475.4054910874347</v>
      </c>
      <c r="G23" s="5">
        <f t="shared" si="8"/>
        <v>21933.187130926148</v>
      </c>
      <c r="H23" s="22">
        <f t="shared" si="1"/>
        <v>13173.501786544462</v>
      </c>
      <c r="I23" s="5">
        <f t="shared" si="9"/>
        <v>34276.758304918309</v>
      </c>
      <c r="J23" s="26">
        <f t="shared" si="2"/>
        <v>0.13811147493486145</v>
      </c>
      <c r="L23" s="22">
        <f t="shared" si="3"/>
        <v>53690.315242566881</v>
      </c>
      <c r="M23" s="5">
        <f>scrimecost*Meta!O20</f>
        <v>2189.13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30001.534084913474</v>
      </c>
      <c r="D24" s="5">
        <f t="shared" si="5"/>
        <v>29094.237437563927</v>
      </c>
      <c r="E24" s="5">
        <f t="shared" si="6"/>
        <v>19594.237437563927</v>
      </c>
      <c r="F24" s="5">
        <f t="shared" si="7"/>
        <v>6699.2685233646225</v>
      </c>
      <c r="G24" s="5">
        <f t="shared" si="8"/>
        <v>22394.968914199304</v>
      </c>
      <c r="H24" s="22">
        <f t="shared" si="1"/>
        <v>13502.839331208072</v>
      </c>
      <c r="I24" s="5">
        <f t="shared" si="9"/>
        <v>35047.129367541267</v>
      </c>
      <c r="J24" s="26">
        <f t="shared" si="2"/>
        <v>0.14023464117822465</v>
      </c>
      <c r="L24" s="22">
        <f t="shared" si="3"/>
        <v>55032.573123631053</v>
      </c>
      <c r="M24" s="5">
        <f>scrimecost*Meta!O21</f>
        <v>2189.13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30751.57243703631</v>
      </c>
      <c r="D25" s="5">
        <f t="shared" si="5"/>
        <v>29797.023373503023</v>
      </c>
      <c r="E25" s="5">
        <f t="shared" si="6"/>
        <v>20297.023373503023</v>
      </c>
      <c r="F25" s="5">
        <f t="shared" si="7"/>
        <v>6928.7281314487373</v>
      </c>
      <c r="G25" s="5">
        <f t="shared" si="8"/>
        <v>22868.295242054286</v>
      </c>
      <c r="H25" s="22">
        <f t="shared" si="1"/>
        <v>13840.410314488272</v>
      </c>
      <c r="I25" s="5">
        <f t="shared" si="9"/>
        <v>35836.759706729797</v>
      </c>
      <c r="J25" s="26">
        <f t="shared" si="2"/>
        <v>0.14230602287906671</v>
      </c>
      <c r="L25" s="22">
        <f t="shared" si="3"/>
        <v>56408.387451721821</v>
      </c>
      <c r="M25" s="5">
        <f>scrimecost*Meta!O22</f>
        <v>2189.13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31520.361747962212</v>
      </c>
      <c r="D26" s="5">
        <f t="shared" si="5"/>
        <v>30517.378957840592</v>
      </c>
      <c r="E26" s="5">
        <f t="shared" si="6"/>
        <v>21017.378957840592</v>
      </c>
      <c r="F26" s="5">
        <f t="shared" si="7"/>
        <v>7163.9242297349538</v>
      </c>
      <c r="G26" s="5">
        <f t="shared" si="8"/>
        <v>23353.454728105637</v>
      </c>
      <c r="H26" s="22">
        <f t="shared" si="1"/>
        <v>14186.420572350478</v>
      </c>
      <c r="I26" s="5">
        <f t="shared" si="9"/>
        <v>36646.130804398039</v>
      </c>
      <c r="J26" s="26">
        <f t="shared" si="2"/>
        <v>0.14432688307501018</v>
      </c>
      <c r="L26" s="22">
        <f t="shared" si="3"/>
        <v>57818.597138014862</v>
      </c>
      <c r="M26" s="5">
        <f>scrimecost*Meta!O23</f>
        <v>1698.9299999999998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32308.370791661266</v>
      </c>
      <c r="D27" s="5">
        <f t="shared" si="5"/>
        <v>31255.743431786606</v>
      </c>
      <c r="E27" s="5">
        <f t="shared" si="6"/>
        <v>21755.743431786606</v>
      </c>
      <c r="F27" s="5">
        <f t="shared" si="7"/>
        <v>7405.0002304783266</v>
      </c>
      <c r="G27" s="5">
        <f t="shared" si="8"/>
        <v>23850.74320130828</v>
      </c>
      <c r="H27" s="22">
        <f t="shared" si="1"/>
        <v>14541.081086659238</v>
      </c>
      <c r="I27" s="5">
        <f t="shared" si="9"/>
        <v>37475.736179507985</v>
      </c>
      <c r="J27" s="26">
        <f t="shared" si="2"/>
        <v>0.14629845399788186</v>
      </c>
      <c r="L27" s="22">
        <f t="shared" si="3"/>
        <v>59264.062066465231</v>
      </c>
      <c r="M27" s="5">
        <f>scrimecost*Meta!O24</f>
        <v>1698.9299999999998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33116.080061452798</v>
      </c>
      <c r="D28" s="5">
        <f t="shared" si="5"/>
        <v>32012.567017581274</v>
      </c>
      <c r="E28" s="5">
        <f t="shared" si="6"/>
        <v>22512.567017581274</v>
      </c>
      <c r="F28" s="5">
        <f t="shared" si="7"/>
        <v>7652.1031312402865</v>
      </c>
      <c r="G28" s="5">
        <f t="shared" si="8"/>
        <v>24360.463886340985</v>
      </c>
      <c r="H28" s="22">
        <f t="shared" si="1"/>
        <v>14904.608113825721</v>
      </c>
      <c r="I28" s="5">
        <f t="shared" si="9"/>
        <v>38326.081688995691</v>
      </c>
      <c r="J28" s="26">
        <f t="shared" si="2"/>
        <v>0.14822193782507381</v>
      </c>
      <c r="L28" s="22">
        <f t="shared" si="3"/>
        <v>60745.663618126862</v>
      </c>
      <c r="M28" s="5">
        <f>scrimecost*Meta!O25</f>
        <v>1698.9299999999998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33943.982062989118</v>
      </c>
      <c r="D29" s="5">
        <f t="shared" si="5"/>
        <v>32788.311193020803</v>
      </c>
      <c r="E29" s="5">
        <f t="shared" si="6"/>
        <v>23288.311193020803</v>
      </c>
      <c r="F29" s="5">
        <f t="shared" si="7"/>
        <v>7905.383604521292</v>
      </c>
      <c r="G29" s="5">
        <f t="shared" si="8"/>
        <v>24882.927588499511</v>
      </c>
      <c r="H29" s="22">
        <f t="shared" si="1"/>
        <v>15277.223316671363</v>
      </c>
      <c r="I29" s="5">
        <f t="shared" si="9"/>
        <v>39197.685836220582</v>
      </c>
      <c r="J29" s="26">
        <f t="shared" si="2"/>
        <v>0.15009850741257807</v>
      </c>
      <c r="L29" s="22">
        <f t="shared" si="3"/>
        <v>62264.305208580037</v>
      </c>
      <c r="M29" s="5">
        <f>scrimecost*Meta!O26</f>
        <v>1698.9299999999998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34792.581614563838</v>
      </c>
      <c r="D30" s="5">
        <f t="shared" si="5"/>
        <v>33583.448972846316</v>
      </c>
      <c r="E30" s="5">
        <f t="shared" si="6"/>
        <v>24083.448972846316</v>
      </c>
      <c r="F30" s="5">
        <f t="shared" si="7"/>
        <v>8164.9960896343218</v>
      </c>
      <c r="G30" s="5">
        <f t="shared" si="8"/>
        <v>25418.452883211994</v>
      </c>
      <c r="H30" s="22">
        <f t="shared" si="1"/>
        <v>15659.153899588144</v>
      </c>
      <c r="I30" s="5">
        <f t="shared" si="9"/>
        <v>40091.080087126087</v>
      </c>
      <c r="J30" s="26">
        <f t="shared" si="2"/>
        <v>0.15192930701014321</v>
      </c>
      <c r="L30" s="22">
        <f t="shared" si="3"/>
        <v>63820.912838794524</v>
      </c>
      <c r="M30" s="5">
        <f>scrimecost*Meta!O27</f>
        <v>1698.9299999999998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35662.396154927934</v>
      </c>
      <c r="D31" s="5">
        <f t="shared" si="5"/>
        <v>34398.465197167476</v>
      </c>
      <c r="E31" s="5">
        <f t="shared" si="6"/>
        <v>24898.465197167476</v>
      </c>
      <c r="F31" s="5">
        <f t="shared" si="7"/>
        <v>8431.0988868751811</v>
      </c>
      <c r="G31" s="5">
        <f t="shared" si="8"/>
        <v>25967.366310292295</v>
      </c>
      <c r="H31" s="22">
        <f t="shared" si="1"/>
        <v>16050.632747077847</v>
      </c>
      <c r="I31" s="5">
        <f t="shared" si="9"/>
        <v>41006.809194304238</v>
      </c>
      <c r="J31" s="26">
        <f t="shared" si="2"/>
        <v>0.15371545295898731</v>
      </c>
      <c r="L31" s="22">
        <f t="shared" si="3"/>
        <v>65416.435659764378</v>
      </c>
      <c r="M31" s="5">
        <f>scrimecost*Meta!O28</f>
        <v>1486.08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36553.95605880113</v>
      </c>
      <c r="D32" s="5">
        <f t="shared" si="5"/>
        <v>35233.856827096664</v>
      </c>
      <c r="E32" s="5">
        <f t="shared" si="6"/>
        <v>25733.856827096664</v>
      </c>
      <c r="F32" s="5">
        <f t="shared" si="7"/>
        <v>8703.8542540470607</v>
      </c>
      <c r="G32" s="5">
        <f t="shared" si="8"/>
        <v>26530.002573049605</v>
      </c>
      <c r="H32" s="22">
        <f t="shared" si="1"/>
        <v>16451.898565754793</v>
      </c>
      <c r="I32" s="5">
        <f t="shared" si="9"/>
        <v>41945.431529161848</v>
      </c>
      <c r="J32" s="26">
        <f t="shared" si="2"/>
        <v>0.15545803437249373</v>
      </c>
      <c r="L32" s="22">
        <f t="shared" si="3"/>
        <v>67051.846551258481</v>
      </c>
      <c r="M32" s="5">
        <f>scrimecost*Meta!O29</f>
        <v>1486.08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37467.804960271154</v>
      </c>
      <c r="D33" s="5">
        <f t="shared" si="5"/>
        <v>36090.13324777408</v>
      </c>
      <c r="E33" s="5">
        <f t="shared" si="6"/>
        <v>26590.13324777408</v>
      </c>
      <c r="F33" s="5">
        <f t="shared" si="7"/>
        <v>8983.4285053982367</v>
      </c>
      <c r="G33" s="5">
        <f t="shared" si="8"/>
        <v>27106.704742375841</v>
      </c>
      <c r="H33" s="22">
        <f t="shared" si="1"/>
        <v>16863.19602989866</v>
      </c>
      <c r="I33" s="5">
        <f t="shared" si="9"/>
        <v>42907.519422390884</v>
      </c>
      <c r="J33" s="26">
        <f t="shared" si="2"/>
        <v>0.15715811380030487</v>
      </c>
      <c r="L33" s="22">
        <f t="shared" si="3"/>
        <v>68728.14271503994</v>
      </c>
      <c r="M33" s="5">
        <f>scrimecost*Meta!O30</f>
        <v>1486.08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38404.500084277941</v>
      </c>
      <c r="D34" s="5">
        <f t="shared" si="5"/>
        <v>36967.816578968435</v>
      </c>
      <c r="E34" s="5">
        <f t="shared" si="6"/>
        <v>27467.816578968435</v>
      </c>
      <c r="F34" s="5">
        <f t="shared" si="7"/>
        <v>9269.9921130331932</v>
      </c>
      <c r="G34" s="5">
        <f t="shared" si="8"/>
        <v>27697.824465935242</v>
      </c>
      <c r="H34" s="22">
        <f t="shared" si="1"/>
        <v>17284.77593064613</v>
      </c>
      <c r="I34" s="5">
        <f t="shared" si="9"/>
        <v>43893.659512950668</v>
      </c>
      <c r="J34" s="26">
        <f t="shared" si="2"/>
        <v>0.15881672787621814</v>
      </c>
      <c r="L34" s="22">
        <f t="shared" si="3"/>
        <v>70446.346282915954</v>
      </c>
      <c r="M34" s="5">
        <f>scrimecost*Meta!O31</f>
        <v>1486.08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39364.612586384872</v>
      </c>
      <c r="D35" s="5">
        <f t="shared" si="5"/>
        <v>37867.441993442633</v>
      </c>
      <c r="E35" s="5">
        <f t="shared" si="6"/>
        <v>28367.441993442633</v>
      </c>
      <c r="F35" s="5">
        <f t="shared" si="7"/>
        <v>9563.7198108590201</v>
      </c>
      <c r="G35" s="5">
        <f t="shared" si="8"/>
        <v>28303.722182583613</v>
      </c>
      <c r="H35" s="22">
        <f t="shared" si="1"/>
        <v>17716.895328912276</v>
      </c>
      <c r="I35" s="5">
        <f t="shared" si="9"/>
        <v>44904.453105774417</v>
      </c>
      <c r="J35" s="26">
        <f t="shared" si="2"/>
        <v>0.16043488795027991</v>
      </c>
      <c r="L35" s="22">
        <f t="shared" si="3"/>
        <v>72207.504939988823</v>
      </c>
      <c r="M35" s="5">
        <f>scrimecost*Meta!O32</f>
        <v>1486.08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40348.727901044513</v>
      </c>
      <c r="D36" s="5">
        <f t="shared" si="5"/>
        <v>38789.55804327871</v>
      </c>
      <c r="E36" s="5">
        <f t="shared" si="6"/>
        <v>29289.55804327871</v>
      </c>
      <c r="F36" s="5">
        <f t="shared" si="7"/>
        <v>9864.7907011304997</v>
      </c>
      <c r="G36" s="5">
        <f t="shared" si="8"/>
        <v>28924.76734214821</v>
      </c>
      <c r="H36" s="22">
        <f t="shared" si="1"/>
        <v>18159.817712135089</v>
      </c>
      <c r="I36" s="5">
        <f t="shared" si="9"/>
        <v>45940.516538418786</v>
      </c>
      <c r="J36" s="26">
        <f t="shared" si="2"/>
        <v>0.16201358070546212</v>
      </c>
      <c r="L36" s="22">
        <f t="shared" si="3"/>
        <v>74012.692563488585</v>
      </c>
      <c r="M36" s="5">
        <f>scrimecost*Meta!O33</f>
        <v>1200.99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41357.44609857061</v>
      </c>
      <c r="D37" s="5">
        <f t="shared" ref="D37:D56" si="12">IF(A37&lt;startage,1,0)*(C37*(1-initialunempprob))+IF(A37=startage,1,0)*(C37*(1-unempprob))+IF(A37&gt;startage,1,0)*(C37*(1-unempprob)+unempprob*300*52)</f>
        <v>39734.726994360666</v>
      </c>
      <c r="E37" s="5">
        <f t="shared" si="6"/>
        <v>30234.726994360666</v>
      </c>
      <c r="F37" s="5">
        <f t="shared" si="7"/>
        <v>10173.388363658758</v>
      </c>
      <c r="G37" s="5">
        <f t="shared" si="8"/>
        <v>29561.33863070191</v>
      </c>
      <c r="H37" s="22">
        <f t="shared" ref="H37:H56" si="13">benefits*B37/expnorm</f>
        <v>18613.813154938463</v>
      </c>
      <c r="I37" s="5">
        <f t="shared" ref="I37:I56" si="14">G37+IF(A37&lt;startage,1,0)*(H37*(1-initialunempprob))+IF(A37&gt;=startage,1,0)*(H37*(1-unempprob))</f>
        <v>47002.481556879255</v>
      </c>
      <c r="J37" s="26">
        <f t="shared" ref="J37:J56" si="15">(F37-(IF(A37&gt;startage,1,0)*(unempprob*300*52)))/(IF(A37&lt;startage,1,0)*((C37+H37)*(1-initialunempprob))+IF(A37&gt;=startage,1,0)*((C37+H37)*(1-unempprob)))</f>
        <v>0.16355376875929839</v>
      </c>
      <c r="L37" s="22">
        <f t="shared" ref="L37:L56" si="16">(sincome+sbenefits)*(1-sunemp)*B37/expnorm</f>
        <v>75863.009877575765</v>
      </c>
      <c r="M37" s="5">
        <f>scrimecost*Meta!O34</f>
        <v>1200.99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42391.382251034876</v>
      </c>
      <c r="D38" s="5">
        <f t="shared" si="12"/>
        <v>40703.525169219683</v>
      </c>
      <c r="E38" s="5">
        <f t="shared" si="6"/>
        <v>31203.525169219683</v>
      </c>
      <c r="F38" s="5">
        <f t="shared" si="7"/>
        <v>10489.700967750226</v>
      </c>
      <c r="G38" s="5">
        <f t="shared" si="8"/>
        <v>30213.824201469455</v>
      </c>
      <c r="H38" s="22">
        <f t="shared" si="13"/>
        <v>19079.158483811923</v>
      </c>
      <c r="I38" s="5">
        <f t="shared" si="14"/>
        <v>48090.995700801228</v>
      </c>
      <c r="J38" s="26">
        <f t="shared" si="15"/>
        <v>0.16505639125084598</v>
      </c>
      <c r="L38" s="22">
        <f t="shared" si="16"/>
        <v>77759.585124515157</v>
      </c>
      <c r="M38" s="5">
        <f>scrimecost*Meta!O35</f>
        <v>1200.99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43451.166807310743</v>
      </c>
      <c r="D39" s="5">
        <f t="shared" si="12"/>
        <v>41696.543298450175</v>
      </c>
      <c r="E39" s="5">
        <f t="shared" si="6"/>
        <v>32196.543298450175</v>
      </c>
      <c r="F39" s="5">
        <f t="shared" si="7"/>
        <v>10813.921386943983</v>
      </c>
      <c r="G39" s="5">
        <f t="shared" si="8"/>
        <v>30882.62191150619</v>
      </c>
      <c r="H39" s="22">
        <f t="shared" si="13"/>
        <v>19556.137445907221</v>
      </c>
      <c r="I39" s="5">
        <f t="shared" si="14"/>
        <v>49206.72269832126</v>
      </c>
      <c r="J39" s="26">
        <f t="shared" si="15"/>
        <v>0.16652236441333146</v>
      </c>
      <c r="L39" s="22">
        <f t="shared" si="16"/>
        <v>79703.574752628047</v>
      </c>
      <c r="M39" s="5">
        <f>scrimecost*Meta!O36</f>
        <v>1200.99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44537.445977493509</v>
      </c>
      <c r="D40" s="5">
        <f t="shared" si="12"/>
        <v>42714.386880911421</v>
      </c>
      <c r="E40" s="5">
        <f t="shared" si="6"/>
        <v>33214.386880911421</v>
      </c>
      <c r="F40" s="5">
        <f t="shared" si="7"/>
        <v>11146.247316617579</v>
      </c>
      <c r="G40" s="5">
        <f t="shared" si="8"/>
        <v>31568.139564293844</v>
      </c>
      <c r="H40" s="22">
        <f t="shared" si="13"/>
        <v>20045.040882054898</v>
      </c>
      <c r="I40" s="5">
        <f t="shared" si="14"/>
        <v>50350.342870779285</v>
      </c>
      <c r="J40" s="26">
        <f t="shared" si="15"/>
        <v>0.16795258213282946</v>
      </c>
      <c r="L40" s="22">
        <f t="shared" si="16"/>
        <v>81696.16412144374</v>
      </c>
      <c r="M40" s="5">
        <f>scrimecost*Meta!O37</f>
        <v>1200.99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45650.882126930854</v>
      </c>
      <c r="D41" s="5">
        <f t="shared" si="12"/>
        <v>43757.676552934216</v>
      </c>
      <c r="E41" s="5">
        <f t="shared" si="6"/>
        <v>34257.676552934216</v>
      </c>
      <c r="F41" s="5">
        <f t="shared" si="7"/>
        <v>11486.881394533022</v>
      </c>
      <c r="G41" s="5">
        <f t="shared" si="8"/>
        <v>32270.795158401193</v>
      </c>
      <c r="H41" s="22">
        <f t="shared" si="13"/>
        <v>20546.166904106274</v>
      </c>
      <c r="I41" s="5">
        <f t="shared" si="14"/>
        <v>51522.55354754877</v>
      </c>
      <c r="J41" s="26">
        <f t="shared" si="15"/>
        <v>0.16934791649331535</v>
      </c>
      <c r="L41" s="22">
        <f t="shared" si="16"/>
        <v>83738.568224479837</v>
      </c>
      <c r="M41" s="5">
        <f>scrimecost*Meta!O38</f>
        <v>802.38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46792.154180104117</v>
      </c>
      <c r="D42" s="5">
        <f t="shared" si="12"/>
        <v>44827.048466757566</v>
      </c>
      <c r="E42" s="5">
        <f t="shared" si="6"/>
        <v>35327.048466757566</v>
      </c>
      <c r="F42" s="5">
        <f t="shared" si="7"/>
        <v>11918.736171072102</v>
      </c>
      <c r="G42" s="5">
        <f t="shared" si="8"/>
        <v>32908.312295685464</v>
      </c>
      <c r="H42" s="22">
        <f t="shared" si="13"/>
        <v>21059.821076708926</v>
      </c>
      <c r="I42" s="5">
        <f t="shared" si="14"/>
        <v>52641.364644561734</v>
      </c>
      <c r="J42" s="26">
        <f t="shared" si="15"/>
        <v>0.17201007326160228</v>
      </c>
      <c r="L42" s="22">
        <f t="shared" si="16"/>
        <v>85832.032430091815</v>
      </c>
      <c r="M42" s="5">
        <f>scrimecost*Meta!O39</f>
        <v>802.38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47961.958034606709</v>
      </c>
      <c r="D43" s="5">
        <f t="shared" si="12"/>
        <v>45923.154678426494</v>
      </c>
      <c r="E43" s="5">
        <f t="shared" si="6"/>
        <v>36423.154678426494</v>
      </c>
      <c r="F43" s="5">
        <f t="shared" si="7"/>
        <v>12386.2254703489</v>
      </c>
      <c r="G43" s="5">
        <f t="shared" si="8"/>
        <v>33536.929208077592</v>
      </c>
      <c r="H43" s="22">
        <f t="shared" si="13"/>
        <v>21586.316603626648</v>
      </c>
      <c r="I43" s="5">
        <f t="shared" si="14"/>
        <v>53763.307865675764</v>
      </c>
      <c r="J43" s="26">
        <f t="shared" si="15"/>
        <v>0.17498844711992032</v>
      </c>
      <c r="L43" s="22">
        <f t="shared" si="16"/>
        <v>87977.833240844106</v>
      </c>
      <c r="M43" s="5">
        <f>scrimecost*Meta!O40</f>
        <v>802.38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49161.006985471882</v>
      </c>
      <c r="D44" s="5">
        <f t="shared" si="12"/>
        <v>47046.663545387157</v>
      </c>
      <c r="E44" s="5">
        <f t="shared" si="6"/>
        <v>37546.663545387157</v>
      </c>
      <c r="F44" s="5">
        <f t="shared" si="7"/>
        <v>12865.402002107623</v>
      </c>
      <c r="G44" s="5">
        <f t="shared" si="8"/>
        <v>34181.261543279536</v>
      </c>
      <c r="H44" s="22">
        <f t="shared" si="13"/>
        <v>22125.974518717318</v>
      </c>
      <c r="I44" s="5">
        <f t="shared" si="14"/>
        <v>54913.299667317668</v>
      </c>
      <c r="J44" s="26">
        <f t="shared" si="15"/>
        <v>0.17789417771340138</v>
      </c>
      <c r="L44" s="22">
        <f t="shared" si="16"/>
        <v>90177.279071865196</v>
      </c>
      <c r="M44" s="5">
        <f>scrimecost*Meta!O41</f>
        <v>802.38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50390.032160108669</v>
      </c>
      <c r="D45" s="5">
        <f t="shared" si="12"/>
        <v>48198.260134021832</v>
      </c>
      <c r="E45" s="5">
        <f t="shared" si="6"/>
        <v>38698.260134021832</v>
      </c>
      <c r="F45" s="5">
        <f t="shared" si="7"/>
        <v>13356.557947160312</v>
      </c>
      <c r="G45" s="5">
        <f t="shared" si="8"/>
        <v>34841.702186861519</v>
      </c>
      <c r="H45" s="22">
        <f t="shared" si="13"/>
        <v>22679.123881685246</v>
      </c>
      <c r="I45" s="5">
        <f t="shared" si="14"/>
        <v>56092.041264000596</v>
      </c>
      <c r="J45" s="26">
        <f t="shared" si="15"/>
        <v>0.18072903682899261</v>
      </c>
      <c r="L45" s="22">
        <f t="shared" si="16"/>
        <v>92431.711048661818</v>
      </c>
      <c r="M45" s="5">
        <f>scrimecost*Meta!O42</f>
        <v>802.38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51649.782964111386</v>
      </c>
      <c r="D46" s="5">
        <f t="shared" si="12"/>
        <v>49378.646637372374</v>
      </c>
      <c r="E46" s="5">
        <f t="shared" si="6"/>
        <v>39878.646637372374</v>
      </c>
      <c r="F46" s="5">
        <f t="shared" si="7"/>
        <v>13859.992790839318</v>
      </c>
      <c r="G46" s="5">
        <f t="shared" si="8"/>
        <v>35518.653846533052</v>
      </c>
      <c r="H46" s="22">
        <f t="shared" si="13"/>
        <v>23246.101978727376</v>
      </c>
      <c r="I46" s="5">
        <f t="shared" si="14"/>
        <v>57300.251400600609</v>
      </c>
      <c r="J46" s="26">
        <f t="shared" si="15"/>
        <v>0.18349475303932555</v>
      </c>
      <c r="L46" s="22">
        <f t="shared" si="16"/>
        <v>94742.503824878368</v>
      </c>
      <c r="M46" s="5">
        <f>scrimecost*Meta!O43</f>
        <v>445.04999999999995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52941.02753821417</v>
      </c>
      <c r="D47" s="5">
        <f t="shared" si="12"/>
        <v>50588.542803306686</v>
      </c>
      <c r="E47" s="5">
        <f t="shared" si="6"/>
        <v>41088.542803306686</v>
      </c>
      <c r="F47" s="5">
        <f t="shared" si="7"/>
        <v>14376.013505610303</v>
      </c>
      <c r="G47" s="5">
        <f t="shared" si="8"/>
        <v>36212.529297696383</v>
      </c>
      <c r="H47" s="22">
        <f t="shared" si="13"/>
        <v>23827.254528195561</v>
      </c>
      <c r="I47" s="5">
        <f t="shared" si="14"/>
        <v>58538.666790615622</v>
      </c>
      <c r="J47" s="26">
        <f t="shared" si="15"/>
        <v>0.18619301275672351</v>
      </c>
      <c r="L47" s="22">
        <f t="shared" si="16"/>
        <v>97111.066420500312</v>
      </c>
      <c r="M47" s="5">
        <f>scrimecost*Meta!O44</f>
        <v>445.04999999999995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54264.55322666953</v>
      </c>
      <c r="D48" s="5">
        <f t="shared" si="12"/>
        <v>51828.686373389355</v>
      </c>
      <c r="E48" s="5">
        <f t="shared" si="6"/>
        <v>42328.686373389355</v>
      </c>
      <c r="F48" s="5">
        <f t="shared" si="7"/>
        <v>14904.93473825056</v>
      </c>
      <c r="G48" s="5">
        <f t="shared" si="8"/>
        <v>36923.751635138797</v>
      </c>
      <c r="H48" s="22">
        <f t="shared" si="13"/>
        <v>24422.935891400452</v>
      </c>
      <c r="I48" s="5">
        <f t="shared" si="14"/>
        <v>59808.042565381023</v>
      </c>
      <c r="J48" s="26">
        <f t="shared" si="15"/>
        <v>0.18882546126150204</v>
      </c>
      <c r="L48" s="22">
        <f t="shared" si="16"/>
        <v>99538.843081012834</v>
      </c>
      <c r="M48" s="5">
        <f>scrimecost*Meta!O45</f>
        <v>445.04999999999995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55621.167057336257</v>
      </c>
      <c r="D49" s="5">
        <f t="shared" si="12"/>
        <v>53099.833532724078</v>
      </c>
      <c r="E49" s="5">
        <f t="shared" si="6"/>
        <v>43599.833532724078</v>
      </c>
      <c r="F49" s="5">
        <f t="shared" si="7"/>
        <v>15447.079001706819</v>
      </c>
      <c r="G49" s="5">
        <f t="shared" si="8"/>
        <v>37652.754531017257</v>
      </c>
      <c r="H49" s="22">
        <f t="shared" si="13"/>
        <v>25033.509288685455</v>
      </c>
      <c r="I49" s="5">
        <f t="shared" si="14"/>
        <v>61109.152734515534</v>
      </c>
      <c r="J49" s="26">
        <f t="shared" si="15"/>
        <v>0.19139370370518841</v>
      </c>
      <c r="L49" s="22">
        <f t="shared" si="16"/>
        <v>102027.31415803812</v>
      </c>
      <c r="M49" s="5">
        <f>scrimecost*Meta!O46</f>
        <v>445.04999999999995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57011.69623376966</v>
      </c>
      <c r="D50" s="5">
        <f t="shared" si="12"/>
        <v>54402.759371042179</v>
      </c>
      <c r="E50" s="5">
        <f t="shared" si="6"/>
        <v>44902.759371042179</v>
      </c>
      <c r="F50" s="5">
        <f t="shared" si="7"/>
        <v>16002.776871749491</v>
      </c>
      <c r="G50" s="5">
        <f t="shared" si="8"/>
        <v>38399.982499292688</v>
      </c>
      <c r="H50" s="22">
        <f t="shared" si="13"/>
        <v>25659.347020902595</v>
      </c>
      <c r="I50" s="5">
        <f t="shared" si="14"/>
        <v>62442.790657878417</v>
      </c>
      <c r="J50" s="26">
        <f t="shared" si="15"/>
        <v>0.19389930608927264</v>
      </c>
      <c r="L50" s="22">
        <f t="shared" si="16"/>
        <v>104577.99701198909</v>
      </c>
      <c r="M50" s="5">
        <f>scrimecost*Meta!O47</f>
        <v>445.04999999999995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58436.98863961389</v>
      </c>
      <c r="D51" s="5">
        <f t="shared" si="12"/>
        <v>55738.258355318219</v>
      </c>
      <c r="E51" s="5">
        <f t="shared" si="6"/>
        <v>46238.258355318219</v>
      </c>
      <c r="F51" s="5">
        <f t="shared" si="7"/>
        <v>16572.36718854322</v>
      </c>
      <c r="G51" s="5">
        <f t="shared" si="8"/>
        <v>39165.891166775</v>
      </c>
      <c r="H51" s="22">
        <f t="shared" si="13"/>
        <v>26300.830696425153</v>
      </c>
      <c r="I51" s="5">
        <f t="shared" si="14"/>
        <v>63809.769529325371</v>
      </c>
      <c r="J51" s="26">
        <f t="shared" si="15"/>
        <v>0.19634379622008649</v>
      </c>
      <c r="L51" s="22">
        <f t="shared" si="16"/>
        <v>107192.4469372888</v>
      </c>
      <c r="M51" s="5">
        <f>scrimecost*Meta!O48</f>
        <v>234.78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59897.913355604251</v>
      </c>
      <c r="D52" s="5">
        <f t="shared" si="12"/>
        <v>57107.144814201187</v>
      </c>
      <c r="E52" s="5">
        <f t="shared" si="6"/>
        <v>47607.144814201187</v>
      </c>
      <c r="F52" s="5">
        <f t="shared" si="7"/>
        <v>17156.197263256807</v>
      </c>
      <c r="G52" s="5">
        <f t="shared" si="8"/>
        <v>39950.94755094438</v>
      </c>
      <c r="H52" s="22">
        <f t="shared" si="13"/>
        <v>26958.351463835785</v>
      </c>
      <c r="I52" s="5">
        <f t="shared" si="14"/>
        <v>65210.922872558513</v>
      </c>
      <c r="J52" s="26">
        <f t="shared" si="15"/>
        <v>0.19872866464039279</v>
      </c>
      <c r="L52" s="22">
        <f t="shared" si="16"/>
        <v>109872.25811072103</v>
      </c>
      <c r="M52" s="5">
        <f>scrimecost*Meta!O49</f>
        <v>234.78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61395.361189494346</v>
      </c>
      <c r="D53" s="5">
        <f t="shared" si="12"/>
        <v>58510.253434556209</v>
      </c>
      <c r="E53" s="5">
        <f t="shared" si="6"/>
        <v>49010.253434556209</v>
      </c>
      <c r="F53" s="5">
        <f t="shared" si="7"/>
        <v>17754.62308983822</v>
      </c>
      <c r="G53" s="5">
        <f t="shared" si="8"/>
        <v>40755.630344717989</v>
      </c>
      <c r="H53" s="22">
        <f t="shared" si="13"/>
        <v>27632.310250431678</v>
      </c>
      <c r="I53" s="5">
        <f t="shared" si="14"/>
        <v>66647.105049372476</v>
      </c>
      <c r="J53" s="26">
        <f t="shared" si="15"/>
        <v>0.20105536553825246</v>
      </c>
      <c r="L53" s="22">
        <f t="shared" si="16"/>
        <v>112619.06456348905</v>
      </c>
      <c r="M53" s="5">
        <f>scrimecost*Meta!O50</f>
        <v>234.78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62930.2452192317</v>
      </c>
      <c r="D54" s="5">
        <f t="shared" si="12"/>
        <v>59948.439770420111</v>
      </c>
      <c r="E54" s="5">
        <f t="shared" si="6"/>
        <v>50448.439770420111</v>
      </c>
      <c r="F54" s="5">
        <f t="shared" si="7"/>
        <v>18368.009562084178</v>
      </c>
      <c r="G54" s="5">
        <f t="shared" si="8"/>
        <v>41580.430208335936</v>
      </c>
      <c r="H54" s="22">
        <f t="shared" si="13"/>
        <v>28323.118006692464</v>
      </c>
      <c r="I54" s="5">
        <f t="shared" si="14"/>
        <v>68119.19178060678</v>
      </c>
      <c r="J54" s="26">
        <f t="shared" si="15"/>
        <v>0.20332531763372547</v>
      </c>
      <c r="L54" s="22">
        <f t="shared" si="16"/>
        <v>115434.54117757626</v>
      </c>
      <c r="M54" s="5">
        <f>scrimecost*Meta!O51</f>
        <v>234.78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64503.501349712496</v>
      </c>
      <c r="D55" s="5">
        <f t="shared" si="12"/>
        <v>61422.580764680613</v>
      </c>
      <c r="E55" s="5">
        <f t="shared" si="6"/>
        <v>51922.580764680613</v>
      </c>
      <c r="F55" s="5">
        <f t="shared" si="7"/>
        <v>18996.730696136285</v>
      </c>
      <c r="G55" s="5">
        <f t="shared" si="8"/>
        <v>42425.850068544329</v>
      </c>
      <c r="H55" s="22">
        <f t="shared" si="13"/>
        <v>29031.195956859778</v>
      </c>
      <c r="I55" s="5">
        <f t="shared" si="14"/>
        <v>69628.080680121944</v>
      </c>
      <c r="J55" s="26">
        <f t="shared" si="15"/>
        <v>0.20553990504394298</v>
      </c>
      <c r="L55" s="22">
        <f t="shared" si="16"/>
        <v>118320.40470701568</v>
      </c>
      <c r="M55" s="5">
        <f>scrimecost*Meta!O52</f>
        <v>234.78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66116.088883455319</v>
      </c>
      <c r="D56" s="5">
        <f t="shared" si="12"/>
        <v>62933.57528379764</v>
      </c>
      <c r="E56" s="5">
        <f t="shared" si="6"/>
        <v>53433.57528379764</v>
      </c>
      <c r="F56" s="5">
        <f t="shared" si="7"/>
        <v>19641.169858539692</v>
      </c>
      <c r="G56" s="5">
        <f t="shared" si="8"/>
        <v>43292.405425257952</v>
      </c>
      <c r="H56" s="22">
        <f t="shared" si="13"/>
        <v>29756.975855781278</v>
      </c>
      <c r="I56" s="5">
        <f t="shared" si="14"/>
        <v>71174.691802125017</v>
      </c>
      <c r="J56" s="26">
        <f t="shared" si="15"/>
        <v>0.20770047812708195</v>
      </c>
      <c r="L56" s="22">
        <f t="shared" si="16"/>
        <v>121278.41482469106</v>
      </c>
      <c r="M56" s="5">
        <f>scrimecost*Meta!O53</f>
        <v>70.95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70.95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70.95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70.95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70.95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70.95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70.95</v>
      </c>
      <c r="N62" s="5"/>
    </row>
    <row r="63" spans="1:14" x14ac:dyDescent="0.2">
      <c r="A63" s="5">
        <v>72</v>
      </c>
      <c r="H63" s="21"/>
      <c r="M63" s="5">
        <f>scrimecost*Meta!O60</f>
        <v>70.95</v>
      </c>
      <c r="N63" s="5"/>
    </row>
    <row r="64" spans="1:14" x14ac:dyDescent="0.2">
      <c r="A64" s="5">
        <v>73</v>
      </c>
      <c r="H64" s="21"/>
      <c r="M64" s="5">
        <f>scrimecost*Meta!O61</f>
        <v>70.95</v>
      </c>
      <c r="N64" s="5"/>
    </row>
    <row r="65" spans="1:14" x14ac:dyDescent="0.2">
      <c r="A65" s="5">
        <v>74</v>
      </c>
      <c r="H65" s="21"/>
      <c r="M65" s="5">
        <f>scrimecost*Meta!O62</f>
        <v>70.95</v>
      </c>
      <c r="N65" s="5"/>
    </row>
    <row r="66" spans="1:14" x14ac:dyDescent="0.2">
      <c r="A66" s="5">
        <v>75</v>
      </c>
      <c r="H66" s="21"/>
      <c r="M66" s="5">
        <f>scrimecost*Meta!O63</f>
        <v>70.95</v>
      </c>
      <c r="N66" s="5"/>
    </row>
    <row r="67" spans="1:14" x14ac:dyDescent="0.2">
      <c r="A67" s="5">
        <v>76</v>
      </c>
      <c r="H67" s="21"/>
      <c r="M67" s="5">
        <f>scrimecost*Meta!O64</f>
        <v>70.95</v>
      </c>
      <c r="N67" s="5"/>
    </row>
    <row r="68" spans="1:14" x14ac:dyDescent="0.2">
      <c r="A68" s="5">
        <v>77</v>
      </c>
      <c r="H68" s="21"/>
      <c r="M68" s="5">
        <f>scrimecost*Meta!O65</f>
        <v>70.95</v>
      </c>
      <c r="N68" s="5"/>
    </row>
    <row r="69" spans="1:14" x14ac:dyDescent="0.2">
      <c r="A69" s="5">
        <v>78</v>
      </c>
      <c r="H69" s="21"/>
      <c r="M69" s="5">
        <f>scrimecost*Meta!O66</f>
        <v>70.95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39271</v>
      </c>
      <c r="D2" s="7">
        <f>Meta!C3</f>
        <v>17675</v>
      </c>
      <c r="E2" s="1">
        <f>Meta!D3</f>
        <v>0.06</v>
      </c>
      <c r="F2" s="1">
        <f>Meta!F3</f>
        <v>0.61799999999999999</v>
      </c>
      <c r="G2" s="1">
        <f>Meta!I3</f>
        <v>1.978852107996969</v>
      </c>
      <c r="H2" s="1">
        <f>Meta!E3</f>
        <v>0.98</v>
      </c>
      <c r="I2" s="13"/>
      <c r="J2" s="1">
        <f>Meta!X2</f>
        <v>0.67400000000000004</v>
      </c>
      <c r="K2" s="1">
        <f>Meta!D2</f>
        <v>6.3E-2</v>
      </c>
      <c r="L2" s="29"/>
      <c r="N2" s="22">
        <f>Meta!T3</f>
        <v>52464</v>
      </c>
      <c r="O2" s="22">
        <f>Meta!U3</f>
        <v>23045</v>
      </c>
      <c r="P2" s="1">
        <f>Meta!V3</f>
        <v>4.3999999999999997E-2</v>
      </c>
      <c r="Q2" s="1">
        <f>Meta!X3</f>
        <v>0.69199999999999995</v>
      </c>
      <c r="R2" s="22">
        <f>Meta!W3</f>
        <v>1229</v>
      </c>
      <c r="T2" s="12">
        <f>IRR(S5:S69)+1</f>
        <v>1.0331388401662416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1876.679110554177</v>
      </c>
      <c r="D5" s="5">
        <f>IF(A5&lt;startage,1,0)*(C5*(1-initialunempprob))+IF(A5=startage,1,0)*(C5*(1-unempprob))+IF(A5&gt;startage,1,0)*(C5*(1-unempprob)+unempprob*300*52)</f>
        <v>1758.4483265892638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134.52129698407867</v>
      </c>
      <c r="G5" s="5">
        <f>D5-F5</f>
        <v>1623.9270296051852</v>
      </c>
      <c r="H5" s="22">
        <f>0.1*Grade8!H5</f>
        <v>844.64002521758403</v>
      </c>
      <c r="I5" s="5">
        <f>G5+IF(A5&lt;startage,1,0)*(H5*(1-initialunempprob))+IF(A5&gt;=startage,1,0)*(H5*(1-unempprob))</f>
        <v>2415.3547332340613</v>
      </c>
      <c r="J5" s="26">
        <f t="shared" ref="J5:J36" si="0">(F5-(IF(A5&gt;startage,1,0)*(unempprob*300*52)))/(IF(A5&lt;startage,1,0)*((C5+H5)*(1-initialunempprob))+IF(A5&gt;=startage,1,0)*((C5+H5)*(1-unempprob)))</f>
        <v>5.2756014563017976E-2</v>
      </c>
      <c r="L5" s="22">
        <f>0.1*Grade8!L5</f>
        <v>3442.4399795308491</v>
      </c>
      <c r="M5" s="5"/>
      <c r="N5" s="5">
        <f>L5-Grade8!L5</f>
        <v>-30981.959815777642</v>
      </c>
      <c r="O5" s="5"/>
      <c r="P5" s="22"/>
      <c r="Q5" s="22">
        <f>0.05*feel*Grade8!G5</f>
        <v>204.71323100022659</v>
      </c>
      <c r="R5" s="22">
        <f>hstuition</f>
        <v>11298</v>
      </c>
      <c r="S5" s="22">
        <f t="shared" ref="S5:S36" si="1">IF(A5&lt;startage,1,0)*(N5-Q5-R5)+IF(A5&gt;=startage,1,0)*completionprob*(N5*spart+O5+P5)</f>
        <v>-42484.673046777869</v>
      </c>
      <c r="T5" s="22">
        <f t="shared" ref="T5:T36" si="2">S5/sreturn^(A5-startage+1)</f>
        <v>-42484.673046777869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19845.343591518234</v>
      </c>
      <c r="D6" s="5">
        <f t="shared" ref="D6:D36" si="5">IF(A6&lt;startage,1,0)*(C6*(1-initialunempprob))+IF(A6=startage,1,0)*(C6*(1-unempprob))+IF(A6&gt;startage,1,0)*(C6*(1-unempprob)+unempprob*300*52)</f>
        <v>18654.622976027138</v>
      </c>
      <c r="E6" s="5">
        <f t="shared" ref="E6:E56" si="6">IF(D6-9500&gt;0,1,0)*(D6-9500)</f>
        <v>9154.6229760271381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3290.7344016728603</v>
      </c>
      <c r="G6" s="5">
        <f t="shared" ref="G6:G56" si="8">D6-F6</f>
        <v>15363.888574354278</v>
      </c>
      <c r="H6" s="22">
        <f t="shared" ref="H6:H36" si="9">benefits*B6/expnorm</f>
        <v>8931.9459137807753</v>
      </c>
      <c r="I6" s="5">
        <f t="shared" ref="I6:I36" si="10">G6+IF(A6&lt;startage,1,0)*(H6*(1-initialunempprob))+IF(A6&gt;=startage,1,0)*(H6*(1-unempprob))</f>
        <v>23759.917733308204</v>
      </c>
      <c r="J6" s="26">
        <f t="shared" si="0"/>
        <v>0.12165083434041814</v>
      </c>
      <c r="L6" s="22">
        <f t="shared" ref="L6:L36" si="11">(sincome+sbenefits)*(1-sunemp)*B6/expnorm</f>
        <v>36479.029285856341</v>
      </c>
      <c r="M6" s="5">
        <f>scrimecost*Meta!O3</f>
        <v>2281.0240000000003</v>
      </c>
      <c r="N6" s="5">
        <f>L6-Grade8!L6</f>
        <v>1194.0194956651394</v>
      </c>
      <c r="O6" s="5">
        <f>Grade8!M6-M6</f>
        <v>113.21599999999989</v>
      </c>
      <c r="P6" s="22">
        <f t="shared" ref="P6:P37" si="12">(spart-initialspart)*(L6*J6+nptrans)</f>
        <v>197.85067827395244</v>
      </c>
      <c r="S6" s="22">
        <f t="shared" si="1"/>
        <v>1114.581605888744</v>
      </c>
      <c r="T6" s="22">
        <f t="shared" si="2"/>
        <v>1078.8304171290254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20341.477181306189</v>
      </c>
      <c r="D7" s="5">
        <f t="shared" si="5"/>
        <v>20056.988550427817</v>
      </c>
      <c r="E7" s="5">
        <f t="shared" si="6"/>
        <v>10556.988550427817</v>
      </c>
      <c r="F7" s="5">
        <f t="shared" si="7"/>
        <v>3748.6067617146823</v>
      </c>
      <c r="G7" s="5">
        <f t="shared" si="8"/>
        <v>16308.381788713135</v>
      </c>
      <c r="H7" s="22">
        <f t="shared" si="9"/>
        <v>9155.2445616252935</v>
      </c>
      <c r="I7" s="5">
        <f t="shared" si="10"/>
        <v>24914.311676640911</v>
      </c>
      <c r="J7" s="26">
        <f t="shared" si="0"/>
        <v>0.10143957280964577</v>
      </c>
      <c r="L7" s="22">
        <f t="shared" si="11"/>
        <v>37391.005018002754</v>
      </c>
      <c r="M7" s="5">
        <f>scrimecost*Meta!O4</f>
        <v>2885.692</v>
      </c>
      <c r="N7" s="5">
        <f>L7-Grade8!L7</f>
        <v>1223.8699830567712</v>
      </c>
      <c r="O7" s="5">
        <f>Grade8!M7-M7</f>
        <v>143.22799999999961</v>
      </c>
      <c r="P7" s="22">
        <f t="shared" si="12"/>
        <v>186.2446963670904</v>
      </c>
      <c r="S7" s="22">
        <f t="shared" si="1"/>
        <v>1152.862910149528</v>
      </c>
      <c r="T7" s="22">
        <f t="shared" si="2"/>
        <v>1080.0908565089708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20850.014110838842</v>
      </c>
      <c r="D8" s="5">
        <f t="shared" si="5"/>
        <v>20535.01326418851</v>
      </c>
      <c r="E8" s="5">
        <f t="shared" si="6"/>
        <v>11035.01326418851</v>
      </c>
      <c r="F8" s="5">
        <f t="shared" si="7"/>
        <v>3904.6818307575486</v>
      </c>
      <c r="G8" s="5">
        <f t="shared" si="8"/>
        <v>16630.331433430962</v>
      </c>
      <c r="H8" s="22">
        <f t="shared" si="9"/>
        <v>9384.1256756659259</v>
      </c>
      <c r="I8" s="5">
        <f t="shared" si="10"/>
        <v>25451.409568556934</v>
      </c>
      <c r="J8" s="26">
        <f t="shared" si="0"/>
        <v>0.10445715283059068</v>
      </c>
      <c r="L8" s="22">
        <f t="shared" si="11"/>
        <v>38325.780143452823</v>
      </c>
      <c r="M8" s="5">
        <f>scrimecost*Meta!O5</f>
        <v>3333.0480000000002</v>
      </c>
      <c r="N8" s="5">
        <f>L8-Grade8!L8</f>
        <v>1254.466732633191</v>
      </c>
      <c r="O8" s="5">
        <f>Grade8!M8-M8</f>
        <v>165.43199999999979</v>
      </c>
      <c r="P8" s="22">
        <f t="shared" si="12"/>
        <v>190.03323372833182</v>
      </c>
      <c r="S8" s="22">
        <f t="shared" si="1"/>
        <v>1199.0850884562897</v>
      </c>
      <c r="T8" s="22">
        <f t="shared" si="2"/>
        <v>1087.3614591409869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21371.264463609816</v>
      </c>
      <c r="D9" s="5">
        <f t="shared" si="5"/>
        <v>21024.988595793227</v>
      </c>
      <c r="E9" s="5">
        <f t="shared" si="6"/>
        <v>11524.988595793227</v>
      </c>
      <c r="F9" s="5">
        <f t="shared" si="7"/>
        <v>4064.6587765264885</v>
      </c>
      <c r="G9" s="5">
        <f t="shared" si="8"/>
        <v>16960.329819266739</v>
      </c>
      <c r="H9" s="22">
        <f t="shared" si="9"/>
        <v>9618.7288175575741</v>
      </c>
      <c r="I9" s="5">
        <f t="shared" si="10"/>
        <v>26001.934907770858</v>
      </c>
      <c r="J9" s="26">
        <f t="shared" si="0"/>
        <v>0.10740113333882967</v>
      </c>
      <c r="L9" s="22">
        <f t="shared" si="11"/>
        <v>39283.924647039137</v>
      </c>
      <c r="M9" s="5">
        <f>scrimecost*Meta!O6</f>
        <v>4050.7839999999997</v>
      </c>
      <c r="N9" s="5">
        <f>L9-Grade8!L9</f>
        <v>1285.8284009490235</v>
      </c>
      <c r="O9" s="5">
        <f>Grade8!M9-M9</f>
        <v>201.05600000000049</v>
      </c>
      <c r="P9" s="22">
        <f t="shared" si="12"/>
        <v>193.91648452360434</v>
      </c>
      <c r="S9" s="22">
        <f t="shared" si="1"/>
        <v>1259.0704232207224</v>
      </c>
      <c r="T9" s="22">
        <f t="shared" si="2"/>
        <v>1105.1348300623697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21905.546075200058</v>
      </c>
      <c r="D10" s="5">
        <f t="shared" si="5"/>
        <v>21527.213310688054</v>
      </c>
      <c r="E10" s="5">
        <f t="shared" si="6"/>
        <v>12027.213310688054</v>
      </c>
      <c r="F10" s="5">
        <f t="shared" si="7"/>
        <v>4228.6351459396492</v>
      </c>
      <c r="G10" s="5">
        <f t="shared" si="8"/>
        <v>17298.578164748404</v>
      </c>
      <c r="H10" s="22">
        <f t="shared" si="9"/>
        <v>9859.1970379965114</v>
      </c>
      <c r="I10" s="5">
        <f t="shared" si="10"/>
        <v>26566.223380465126</v>
      </c>
      <c r="J10" s="26">
        <f t="shared" si="0"/>
        <v>0.1102733094444286</v>
      </c>
      <c r="L10" s="22">
        <f t="shared" si="11"/>
        <v>40266.022763215115</v>
      </c>
      <c r="M10" s="5">
        <f>scrimecost*Meta!O7</f>
        <v>4329.7669999999998</v>
      </c>
      <c r="N10" s="5">
        <f>L10-Grade8!L10</f>
        <v>1317.9741109727474</v>
      </c>
      <c r="O10" s="5">
        <f>Grade8!M10-M10</f>
        <v>214.90300000000025</v>
      </c>
      <c r="P10" s="22">
        <f t="shared" si="12"/>
        <v>197.89681658875861</v>
      </c>
      <c r="S10" s="22">
        <f t="shared" si="1"/>
        <v>1298.3411433542619</v>
      </c>
      <c r="T10" s="22">
        <f t="shared" si="2"/>
        <v>1103.0504482018239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22453.184727080057</v>
      </c>
      <c r="D11" s="5">
        <f t="shared" si="5"/>
        <v>22041.993643455251</v>
      </c>
      <c r="E11" s="5">
        <f t="shared" si="6"/>
        <v>12541.993643455251</v>
      </c>
      <c r="F11" s="5">
        <f t="shared" si="7"/>
        <v>4396.7109245881393</v>
      </c>
      <c r="G11" s="5">
        <f t="shared" si="8"/>
        <v>17645.282718867111</v>
      </c>
      <c r="H11" s="22">
        <f t="shared" si="9"/>
        <v>10105.676963946424</v>
      </c>
      <c r="I11" s="5">
        <f t="shared" si="10"/>
        <v>27144.619064976749</v>
      </c>
      <c r="J11" s="26">
        <f t="shared" si="0"/>
        <v>0.11307543247428123</v>
      </c>
      <c r="L11" s="22">
        <f t="shared" si="11"/>
        <v>41272.673332295482</v>
      </c>
      <c r="M11" s="5">
        <f>scrimecost*Meta!O8</f>
        <v>4146.6459999999997</v>
      </c>
      <c r="N11" s="5">
        <f>L11-Grade8!L11</f>
        <v>1350.9234637470581</v>
      </c>
      <c r="O11" s="5">
        <f>Grade8!M11-M11</f>
        <v>205.81400000000031</v>
      </c>
      <c r="P11" s="22">
        <f t="shared" si="12"/>
        <v>201.97665695554176</v>
      </c>
      <c r="S11" s="22">
        <f t="shared" si="1"/>
        <v>1315.7770999911363</v>
      </c>
      <c r="T11" s="22">
        <f t="shared" si="2"/>
        <v>1082.0072989207754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23014.514345257059</v>
      </c>
      <c r="D12" s="5">
        <f t="shared" si="5"/>
        <v>22569.643484541633</v>
      </c>
      <c r="E12" s="5">
        <f t="shared" si="6"/>
        <v>13069.643484541633</v>
      </c>
      <c r="F12" s="5">
        <f t="shared" si="7"/>
        <v>4568.9885977028434</v>
      </c>
      <c r="G12" s="5">
        <f t="shared" si="8"/>
        <v>18000.654886838791</v>
      </c>
      <c r="H12" s="22">
        <f t="shared" si="9"/>
        <v>10358.318888045083</v>
      </c>
      <c r="I12" s="5">
        <f t="shared" si="10"/>
        <v>27737.474641601169</v>
      </c>
      <c r="J12" s="26">
        <f t="shared" si="0"/>
        <v>0.11580921103999119</v>
      </c>
      <c r="L12" s="22">
        <f t="shared" si="11"/>
        <v>42304.490165602874</v>
      </c>
      <c r="M12" s="5">
        <f>scrimecost*Meta!O9</f>
        <v>3765.6559999999999</v>
      </c>
      <c r="N12" s="5">
        <f>L12-Grade8!L12</f>
        <v>1384.6965503407337</v>
      </c>
      <c r="O12" s="5">
        <f>Grade8!M12-M12</f>
        <v>186.904</v>
      </c>
      <c r="P12" s="22">
        <f t="shared" si="12"/>
        <v>206.15849333149453</v>
      </c>
      <c r="S12" s="22">
        <f t="shared" si="1"/>
        <v>1324.2470560439365</v>
      </c>
      <c r="T12" s="22">
        <f t="shared" si="2"/>
        <v>1054.0426739656368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23589.877203888485</v>
      </c>
      <c r="D13" s="5">
        <f t="shared" si="5"/>
        <v>23110.484571655175</v>
      </c>
      <c r="E13" s="5">
        <f t="shared" si="6"/>
        <v>13610.484571655175</v>
      </c>
      <c r="F13" s="5">
        <f t="shared" si="7"/>
        <v>4745.573212645415</v>
      </c>
      <c r="G13" s="5">
        <f t="shared" si="8"/>
        <v>18364.911359009762</v>
      </c>
      <c r="H13" s="22">
        <f t="shared" si="9"/>
        <v>10617.276860246211</v>
      </c>
      <c r="I13" s="5">
        <f t="shared" si="10"/>
        <v>28345.151607641201</v>
      </c>
      <c r="J13" s="26">
        <f t="shared" si="0"/>
        <v>0.11847631207970818</v>
      </c>
      <c r="L13" s="22">
        <f t="shared" si="11"/>
        <v>43362.102419742943</v>
      </c>
      <c r="M13" s="5">
        <f>scrimecost*Meta!O10</f>
        <v>3451.0319999999997</v>
      </c>
      <c r="N13" s="5">
        <f>L13-Grade8!L13</f>
        <v>1419.3139640992595</v>
      </c>
      <c r="O13" s="5">
        <f>Grade8!M13-M13</f>
        <v>171.28800000000001</v>
      </c>
      <c r="P13" s="22">
        <f t="shared" si="12"/>
        <v>210.4448756168461</v>
      </c>
      <c r="S13" s="22">
        <f t="shared" si="1"/>
        <v>1336.6201759980629</v>
      </c>
      <c r="T13" s="22">
        <f t="shared" si="2"/>
        <v>1029.76588849986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24179.624133985693</v>
      </c>
      <c r="D14" s="5">
        <f t="shared" si="5"/>
        <v>23664.846685946552</v>
      </c>
      <c r="E14" s="5">
        <f t="shared" si="6"/>
        <v>14164.846685946552</v>
      </c>
      <c r="F14" s="5">
        <f t="shared" si="7"/>
        <v>4926.5724429615493</v>
      </c>
      <c r="G14" s="5">
        <f t="shared" si="8"/>
        <v>18738.274242985004</v>
      </c>
      <c r="H14" s="22">
        <f t="shared" si="9"/>
        <v>10882.708781752366</v>
      </c>
      <c r="I14" s="5">
        <f t="shared" si="10"/>
        <v>28968.020497832229</v>
      </c>
      <c r="J14" s="26">
        <f t="shared" si="0"/>
        <v>0.12107836187455399</v>
      </c>
      <c r="L14" s="22">
        <f t="shared" si="11"/>
        <v>44446.154980236519</v>
      </c>
      <c r="M14" s="5">
        <f>scrimecost*Meta!O11</f>
        <v>3224.8960000000002</v>
      </c>
      <c r="N14" s="5">
        <f>L14-Grade8!L14</f>
        <v>1454.7968132017486</v>
      </c>
      <c r="O14" s="5">
        <f>Grade8!M14-M14</f>
        <v>160.06399999999985</v>
      </c>
      <c r="P14" s="22">
        <f t="shared" si="12"/>
        <v>214.83841745933142</v>
      </c>
      <c r="S14" s="22">
        <f t="shared" si="1"/>
        <v>1353.9893759510423</v>
      </c>
      <c r="T14" s="22">
        <f t="shared" si="2"/>
        <v>1009.6876795054782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24784.114737335334</v>
      </c>
      <c r="D15" s="5">
        <f t="shared" si="5"/>
        <v>24233.067853095214</v>
      </c>
      <c r="E15" s="5">
        <f t="shared" si="6"/>
        <v>14733.067853095214</v>
      </c>
      <c r="F15" s="5">
        <f t="shared" si="7"/>
        <v>5112.0966540355876</v>
      </c>
      <c r="G15" s="5">
        <f t="shared" si="8"/>
        <v>19120.971199059626</v>
      </c>
      <c r="H15" s="22">
        <f t="shared" si="9"/>
        <v>11154.776501296174</v>
      </c>
      <c r="I15" s="5">
        <f t="shared" si="10"/>
        <v>29606.461110278029</v>
      </c>
      <c r="J15" s="26">
        <f t="shared" si="0"/>
        <v>0.12361694704025726</v>
      </c>
      <c r="L15" s="22">
        <f t="shared" si="11"/>
        <v>45557.308854742419</v>
      </c>
      <c r="M15" s="5">
        <f>scrimecost*Meta!O12</f>
        <v>3081.1030000000001</v>
      </c>
      <c r="N15" s="5">
        <f>L15-Grade8!L15</f>
        <v>1491.1667335317834</v>
      </c>
      <c r="O15" s="5">
        <f>Grade8!M15-M15</f>
        <v>152.92700000000013</v>
      </c>
      <c r="P15" s="22">
        <f t="shared" si="12"/>
        <v>219.34179784787889</v>
      </c>
      <c r="S15" s="22">
        <f t="shared" si="1"/>
        <v>1376.0730539028357</v>
      </c>
      <c r="T15" s="22">
        <f t="shared" si="2"/>
        <v>993.24091652462857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25403.717605768717</v>
      </c>
      <c r="D16" s="5">
        <f t="shared" si="5"/>
        <v>24815.494549422594</v>
      </c>
      <c r="E16" s="5">
        <f t="shared" si="6"/>
        <v>15315.494549422594</v>
      </c>
      <c r="F16" s="5">
        <f t="shared" si="7"/>
        <v>5302.2589703864769</v>
      </c>
      <c r="G16" s="5">
        <f t="shared" si="8"/>
        <v>19513.235579036118</v>
      </c>
      <c r="H16" s="22">
        <f t="shared" si="9"/>
        <v>11433.645913828577</v>
      </c>
      <c r="I16" s="5">
        <f t="shared" si="10"/>
        <v>30260.862738034979</v>
      </c>
      <c r="J16" s="26">
        <f t="shared" si="0"/>
        <v>0.12609361549460188</v>
      </c>
      <c r="L16" s="22">
        <f t="shared" si="11"/>
        <v>46696.241576110973</v>
      </c>
      <c r="M16" s="5">
        <f>scrimecost*Meta!O13</f>
        <v>2587.0450000000001</v>
      </c>
      <c r="N16" s="5">
        <f>L16-Grade8!L16</f>
        <v>1528.4459018700727</v>
      </c>
      <c r="O16" s="5">
        <f>Grade8!M16-M16</f>
        <v>128.40499999999975</v>
      </c>
      <c r="P16" s="22">
        <f t="shared" si="12"/>
        <v>223.95776274614002</v>
      </c>
      <c r="S16" s="22">
        <f t="shared" si="1"/>
        <v>1381.8463803034256</v>
      </c>
      <c r="T16" s="22">
        <f t="shared" si="2"/>
        <v>965.41532328886558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26038.810545912937</v>
      </c>
      <c r="D17" s="5">
        <f t="shared" si="5"/>
        <v>25412.481913158157</v>
      </c>
      <c r="E17" s="5">
        <f t="shared" si="6"/>
        <v>15912.481913158157</v>
      </c>
      <c r="F17" s="5">
        <f t="shared" si="7"/>
        <v>5497.175344646138</v>
      </c>
      <c r="G17" s="5">
        <f t="shared" si="8"/>
        <v>19915.30656851202</v>
      </c>
      <c r="H17" s="22">
        <f t="shared" si="9"/>
        <v>11719.487061674292</v>
      </c>
      <c r="I17" s="5">
        <f t="shared" si="10"/>
        <v>30931.624406485855</v>
      </c>
      <c r="J17" s="26">
        <f t="shared" si="0"/>
        <v>0.12850987740127956</v>
      </c>
      <c r="L17" s="22">
        <f t="shared" si="11"/>
        <v>47863.64761551375</v>
      </c>
      <c r="M17" s="5">
        <f>scrimecost*Meta!O14</f>
        <v>2587.0450000000001</v>
      </c>
      <c r="N17" s="5">
        <f>L17-Grade8!L17</f>
        <v>1566.6570494168263</v>
      </c>
      <c r="O17" s="5">
        <f>Grade8!M17-M17</f>
        <v>128.40499999999975</v>
      </c>
      <c r="P17" s="22">
        <f t="shared" si="12"/>
        <v>228.68912676685773</v>
      </c>
      <c r="S17" s="22">
        <f t="shared" si="1"/>
        <v>1412.3963888640351</v>
      </c>
      <c r="T17" s="22">
        <f t="shared" si="2"/>
        <v>955.10766882469147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26689.780809560758</v>
      </c>
      <c r="D18" s="5">
        <f t="shared" si="5"/>
        <v>26024.393960987112</v>
      </c>
      <c r="E18" s="5">
        <f t="shared" si="6"/>
        <v>16524.393960987112</v>
      </c>
      <c r="F18" s="5">
        <f t="shared" si="7"/>
        <v>5696.9646282622925</v>
      </c>
      <c r="G18" s="5">
        <f t="shared" si="8"/>
        <v>20327.42933272482</v>
      </c>
      <c r="H18" s="22">
        <f t="shared" si="9"/>
        <v>12012.474238216148</v>
      </c>
      <c r="I18" s="5">
        <f t="shared" si="10"/>
        <v>31619.155116647999</v>
      </c>
      <c r="J18" s="26">
        <f t="shared" si="0"/>
        <v>0.13086720609072128</v>
      </c>
      <c r="L18" s="22">
        <f t="shared" si="11"/>
        <v>49060.238805901587</v>
      </c>
      <c r="M18" s="5">
        <f>scrimecost*Meta!O15</f>
        <v>2587.0450000000001</v>
      </c>
      <c r="N18" s="5">
        <f>L18-Grade8!L18</f>
        <v>1605.8234756522434</v>
      </c>
      <c r="O18" s="5">
        <f>Grade8!M18-M18</f>
        <v>128.40499999999975</v>
      </c>
      <c r="P18" s="22">
        <f t="shared" si="12"/>
        <v>233.5387748880934</v>
      </c>
      <c r="S18" s="22">
        <f t="shared" si="1"/>
        <v>1443.7101476386565</v>
      </c>
      <c r="T18" s="22">
        <f t="shared" si="2"/>
        <v>944.96789525875113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27357.025329799773</v>
      </c>
      <c r="D19" s="5">
        <f t="shared" si="5"/>
        <v>26651.603810011784</v>
      </c>
      <c r="E19" s="5">
        <f t="shared" si="6"/>
        <v>17151.603810011784</v>
      </c>
      <c r="F19" s="5">
        <f t="shared" si="7"/>
        <v>5901.7486439688473</v>
      </c>
      <c r="G19" s="5">
        <f t="shared" si="8"/>
        <v>20749.855166042937</v>
      </c>
      <c r="H19" s="22">
        <f t="shared" si="9"/>
        <v>12312.786094171552</v>
      </c>
      <c r="I19" s="5">
        <f t="shared" si="10"/>
        <v>32323.874094564195</v>
      </c>
      <c r="J19" s="26">
        <f t="shared" si="0"/>
        <v>0.13316703895846918</v>
      </c>
      <c r="L19" s="22">
        <f t="shared" si="11"/>
        <v>50286.744776049127</v>
      </c>
      <c r="M19" s="5">
        <f>scrimecost*Meta!O16</f>
        <v>2587.0450000000001</v>
      </c>
      <c r="N19" s="5">
        <f>L19-Grade8!L19</f>
        <v>1645.9690625435542</v>
      </c>
      <c r="O19" s="5">
        <f>Grade8!M19-M19</f>
        <v>128.40499999999975</v>
      </c>
      <c r="P19" s="22">
        <f t="shared" si="12"/>
        <v>238.50966421235987</v>
      </c>
      <c r="S19" s="22">
        <f t="shared" si="1"/>
        <v>1475.8067503826489</v>
      </c>
      <c r="T19" s="22">
        <f t="shared" si="2"/>
        <v>934.99189974190165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28040.950963044765</v>
      </c>
      <c r="D20" s="5">
        <f t="shared" si="5"/>
        <v>27294.493905262076</v>
      </c>
      <c r="E20" s="5">
        <f t="shared" si="6"/>
        <v>17794.493905262076</v>
      </c>
      <c r="F20" s="5">
        <f t="shared" si="7"/>
        <v>6111.6522600680673</v>
      </c>
      <c r="G20" s="5">
        <f t="shared" si="8"/>
        <v>21182.841645194007</v>
      </c>
      <c r="H20" s="22">
        <f t="shared" si="9"/>
        <v>12620.605746525838</v>
      </c>
      <c r="I20" s="5">
        <f t="shared" si="10"/>
        <v>33046.211046928292</v>
      </c>
      <c r="J20" s="26">
        <f t="shared" si="0"/>
        <v>0.13541077834163787</v>
      </c>
      <c r="L20" s="22">
        <f t="shared" si="11"/>
        <v>51543.913395450356</v>
      </c>
      <c r="M20" s="5">
        <f>scrimecost*Meta!O17</f>
        <v>2587.0450000000001</v>
      </c>
      <c r="N20" s="5">
        <f>L20-Grade8!L20</f>
        <v>1687.1182891071294</v>
      </c>
      <c r="O20" s="5">
        <f>Grade8!M20-M20</f>
        <v>128.40499999999975</v>
      </c>
      <c r="P20" s="22">
        <f t="shared" si="12"/>
        <v>243.60482576973303</v>
      </c>
      <c r="S20" s="22">
        <f t="shared" si="1"/>
        <v>1508.705768195229</v>
      </c>
      <c r="T20" s="22">
        <f t="shared" si="2"/>
        <v>925.17570092755682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28741.974737120887</v>
      </c>
      <c r="D21" s="5">
        <f t="shared" si="5"/>
        <v>27953.456252893633</v>
      </c>
      <c r="E21" s="5">
        <f t="shared" si="6"/>
        <v>18453.456252893633</v>
      </c>
      <c r="F21" s="5">
        <f t="shared" si="7"/>
        <v>6326.8034665697705</v>
      </c>
      <c r="G21" s="5">
        <f t="shared" si="8"/>
        <v>21626.652786323863</v>
      </c>
      <c r="H21" s="22">
        <f t="shared" si="9"/>
        <v>12936.120890188986</v>
      </c>
      <c r="I21" s="5">
        <f t="shared" si="10"/>
        <v>33786.606423101504</v>
      </c>
      <c r="J21" s="26">
        <f t="shared" si="0"/>
        <v>0.13759979237399766</v>
      </c>
      <c r="L21" s="22">
        <f t="shared" si="11"/>
        <v>52832.511230336626</v>
      </c>
      <c r="M21" s="5">
        <f>scrimecost*Meta!O18</f>
        <v>2085.6130000000003</v>
      </c>
      <c r="N21" s="5">
        <f>L21-Grade8!L21</f>
        <v>1729.2962463348304</v>
      </c>
      <c r="O21" s="5">
        <f>Grade8!M21-M21</f>
        <v>103.51699999999983</v>
      </c>
      <c r="P21" s="22">
        <f t="shared" si="12"/>
        <v>248.82736636604065</v>
      </c>
      <c r="S21" s="22">
        <f t="shared" si="1"/>
        <v>1518.0370214531481</v>
      </c>
      <c r="T21" s="22">
        <f t="shared" si="2"/>
        <v>901.03848590319785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29460.524105548906</v>
      </c>
      <c r="D22" s="5">
        <f t="shared" si="5"/>
        <v>28628.89265921597</v>
      </c>
      <c r="E22" s="5">
        <f t="shared" si="6"/>
        <v>19128.89265921597</v>
      </c>
      <c r="F22" s="5">
        <f t="shared" si="7"/>
        <v>6547.3334532340141</v>
      </c>
      <c r="G22" s="5">
        <f t="shared" si="8"/>
        <v>22081.559205981954</v>
      </c>
      <c r="H22" s="22">
        <f t="shared" si="9"/>
        <v>13259.52391244371</v>
      </c>
      <c r="I22" s="5">
        <f t="shared" si="10"/>
        <v>34545.51168367904</v>
      </c>
      <c r="J22" s="26">
        <f t="shared" si="0"/>
        <v>0.1397354158202023</v>
      </c>
      <c r="L22" s="22">
        <f t="shared" si="11"/>
        <v>54153.324011095028</v>
      </c>
      <c r="M22" s="5">
        <f>scrimecost*Meta!O19</f>
        <v>2085.6130000000003</v>
      </c>
      <c r="N22" s="5">
        <f>L22-Grade8!L22</f>
        <v>1772.5286524931944</v>
      </c>
      <c r="O22" s="5">
        <f>Grade8!M22-M22</f>
        <v>103.51699999999983</v>
      </c>
      <c r="P22" s="22">
        <f t="shared" si="12"/>
        <v>254.1804704772558</v>
      </c>
      <c r="S22" s="22">
        <f t="shared" si="1"/>
        <v>1552.6015520424951</v>
      </c>
      <c r="T22" s="22">
        <f t="shared" si="2"/>
        <v>891.99476442244054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30197.037208187627</v>
      </c>
      <c r="D23" s="5">
        <f t="shared" si="5"/>
        <v>29321.214975696366</v>
      </c>
      <c r="E23" s="5">
        <f t="shared" si="6"/>
        <v>19821.214975696366</v>
      </c>
      <c r="F23" s="5">
        <f t="shared" si="7"/>
        <v>6773.3766895648641</v>
      </c>
      <c r="G23" s="5">
        <f t="shared" si="8"/>
        <v>22547.838286131504</v>
      </c>
      <c r="H23" s="22">
        <f t="shared" si="9"/>
        <v>13591.012010254801</v>
      </c>
      <c r="I23" s="5">
        <f t="shared" si="10"/>
        <v>35323.389575771012</v>
      </c>
      <c r="J23" s="26">
        <f t="shared" si="0"/>
        <v>0.14181895088967023</v>
      </c>
      <c r="L23" s="22">
        <f t="shared" si="11"/>
        <v>55507.157111372399</v>
      </c>
      <c r="M23" s="5">
        <f>scrimecost*Meta!O20</f>
        <v>2085.6130000000003</v>
      </c>
      <c r="N23" s="5">
        <f>L23-Grade8!L23</f>
        <v>1816.8418688055172</v>
      </c>
      <c r="O23" s="5">
        <f>Grade8!M23-M23</f>
        <v>103.51699999999983</v>
      </c>
      <c r="P23" s="22">
        <f t="shared" si="12"/>
        <v>259.66740219125137</v>
      </c>
      <c r="S23" s="22">
        <f t="shared" si="1"/>
        <v>1588.0301958965756</v>
      </c>
      <c r="T23" s="22">
        <f t="shared" si="2"/>
        <v>883.08469226126772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30951.963138392319</v>
      </c>
      <c r="D24" s="5">
        <f t="shared" si="5"/>
        <v>30030.845350088777</v>
      </c>
      <c r="E24" s="5">
        <f t="shared" si="6"/>
        <v>20530.845350088777</v>
      </c>
      <c r="F24" s="5">
        <f t="shared" si="7"/>
        <v>7005.0710068039862</v>
      </c>
      <c r="G24" s="5">
        <f t="shared" si="8"/>
        <v>23025.774343284793</v>
      </c>
      <c r="H24" s="22">
        <f t="shared" si="9"/>
        <v>13930.787310511172</v>
      </c>
      <c r="I24" s="5">
        <f t="shared" si="10"/>
        <v>36120.71441516529</v>
      </c>
      <c r="J24" s="26">
        <f t="shared" si="0"/>
        <v>0.14385166803061455</v>
      </c>
      <c r="L24" s="22">
        <f t="shared" si="11"/>
        <v>56894.836039156711</v>
      </c>
      <c r="M24" s="5">
        <f>scrimecost*Meta!O21</f>
        <v>2085.6130000000003</v>
      </c>
      <c r="N24" s="5">
        <f>L24-Grade8!L24</f>
        <v>1862.2629155256582</v>
      </c>
      <c r="O24" s="5">
        <f>Grade8!M24-M24</f>
        <v>103.51699999999983</v>
      </c>
      <c r="P24" s="22">
        <f t="shared" si="12"/>
        <v>265.29150719809689</v>
      </c>
      <c r="S24" s="22">
        <f t="shared" si="1"/>
        <v>1624.3445558470153</v>
      </c>
      <c r="T24" s="22">
        <f t="shared" si="2"/>
        <v>874.30521486836778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31725.762216852127</v>
      </c>
      <c r="D25" s="5">
        <f t="shared" si="5"/>
        <v>30758.216483840999</v>
      </c>
      <c r="E25" s="5">
        <f t="shared" si="6"/>
        <v>21258.216483840999</v>
      </c>
      <c r="F25" s="5">
        <f t="shared" si="7"/>
        <v>7242.5576819740872</v>
      </c>
      <c r="G25" s="5">
        <f t="shared" si="8"/>
        <v>23515.658801866914</v>
      </c>
      <c r="H25" s="22">
        <f t="shared" si="9"/>
        <v>14279.056993273951</v>
      </c>
      <c r="I25" s="5">
        <f t="shared" si="10"/>
        <v>36937.972375544428</v>
      </c>
      <c r="J25" s="26">
        <f t="shared" si="0"/>
        <v>0.14583480670470661</v>
      </c>
      <c r="L25" s="22">
        <f t="shared" si="11"/>
        <v>58317.206940135628</v>
      </c>
      <c r="M25" s="5">
        <f>scrimecost*Meta!O22</f>
        <v>2085.6130000000003</v>
      </c>
      <c r="N25" s="5">
        <f>L25-Grade8!L25</f>
        <v>1908.8194884138065</v>
      </c>
      <c r="O25" s="5">
        <f>Grade8!M25-M25</f>
        <v>103.51699999999983</v>
      </c>
      <c r="P25" s="22">
        <f t="shared" si="12"/>
        <v>271.05621483011356</v>
      </c>
      <c r="S25" s="22">
        <f t="shared" si="1"/>
        <v>1661.5667747962179</v>
      </c>
      <c r="T25" s="22">
        <f t="shared" si="2"/>
        <v>865.6533659615236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32518.906272273423</v>
      </c>
      <c r="D26" s="5">
        <f t="shared" si="5"/>
        <v>31503.771895937018</v>
      </c>
      <c r="E26" s="5">
        <f t="shared" si="6"/>
        <v>22003.771895937018</v>
      </c>
      <c r="F26" s="5">
        <f t="shared" si="7"/>
        <v>7485.9815240234366</v>
      </c>
      <c r="G26" s="5">
        <f t="shared" si="8"/>
        <v>24017.790371913579</v>
      </c>
      <c r="H26" s="22">
        <f t="shared" si="9"/>
        <v>14636.033418105799</v>
      </c>
      <c r="I26" s="5">
        <f t="shared" si="10"/>
        <v>37775.661784933029</v>
      </c>
      <c r="J26" s="26">
        <f t="shared" si="0"/>
        <v>0.14776957614284514</v>
      </c>
      <c r="L26" s="22">
        <f t="shared" si="11"/>
        <v>59775.137113639015</v>
      </c>
      <c r="M26" s="5">
        <f>scrimecost*Meta!O23</f>
        <v>1618.5929999999998</v>
      </c>
      <c r="N26" s="5">
        <f>L26-Grade8!L26</f>
        <v>1956.5399756241532</v>
      </c>
      <c r="O26" s="5">
        <f>Grade8!M26-M26</f>
        <v>80.336999999999989</v>
      </c>
      <c r="P26" s="22">
        <f t="shared" si="12"/>
        <v>276.96504015293056</v>
      </c>
      <c r="S26" s="22">
        <f t="shared" si="1"/>
        <v>1677.0031492191472</v>
      </c>
      <c r="T26" s="22">
        <f t="shared" si="2"/>
        <v>845.67094963563784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33331.87892908026</v>
      </c>
      <c r="D27" s="5">
        <f t="shared" si="5"/>
        <v>32267.966193335444</v>
      </c>
      <c r="E27" s="5">
        <f t="shared" si="6"/>
        <v>22767.966193335444</v>
      </c>
      <c r="F27" s="5">
        <f t="shared" si="7"/>
        <v>7735.4909621240222</v>
      </c>
      <c r="G27" s="5">
        <f t="shared" si="8"/>
        <v>24532.475231211421</v>
      </c>
      <c r="H27" s="22">
        <f t="shared" si="9"/>
        <v>15001.93425355844</v>
      </c>
      <c r="I27" s="5">
        <f t="shared" si="10"/>
        <v>38634.293429556354</v>
      </c>
      <c r="J27" s="26">
        <f t="shared" si="0"/>
        <v>0.14965715608249253</v>
      </c>
      <c r="L27" s="22">
        <f t="shared" si="11"/>
        <v>61269.515541479981</v>
      </c>
      <c r="M27" s="5">
        <f>scrimecost*Meta!O24</f>
        <v>1618.5929999999998</v>
      </c>
      <c r="N27" s="5">
        <f>L27-Grade8!L27</f>
        <v>2005.4534750147504</v>
      </c>
      <c r="O27" s="5">
        <f>Grade8!M27-M27</f>
        <v>80.336999999999989</v>
      </c>
      <c r="P27" s="22">
        <f t="shared" si="12"/>
        <v>283.02158610881798</v>
      </c>
      <c r="S27" s="22">
        <f t="shared" si="1"/>
        <v>1716.1097430026446</v>
      </c>
      <c r="T27" s="22">
        <f t="shared" si="2"/>
        <v>837.63323758797947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34165.175902307266</v>
      </c>
      <c r="D28" s="5">
        <f t="shared" si="5"/>
        <v>33051.265348168832</v>
      </c>
      <c r="E28" s="5">
        <f t="shared" si="6"/>
        <v>23551.265348168832</v>
      </c>
      <c r="F28" s="5">
        <f t="shared" si="7"/>
        <v>7991.238136177124</v>
      </c>
      <c r="G28" s="5">
        <f t="shared" si="8"/>
        <v>25060.027211991706</v>
      </c>
      <c r="H28" s="22">
        <f t="shared" si="9"/>
        <v>15376.982609897403</v>
      </c>
      <c r="I28" s="5">
        <f t="shared" si="10"/>
        <v>39514.390865295267</v>
      </c>
      <c r="J28" s="26">
        <f t="shared" si="0"/>
        <v>0.15149869748702657</v>
      </c>
      <c r="L28" s="22">
        <f t="shared" si="11"/>
        <v>62801.253430016979</v>
      </c>
      <c r="M28" s="5">
        <f>scrimecost*Meta!O25</f>
        <v>1618.5929999999998</v>
      </c>
      <c r="N28" s="5">
        <f>L28-Grade8!L28</f>
        <v>2055.5898118901168</v>
      </c>
      <c r="O28" s="5">
        <f>Grade8!M28-M28</f>
        <v>80.336999999999989</v>
      </c>
      <c r="P28" s="22">
        <f t="shared" si="12"/>
        <v>289.22954571360265</v>
      </c>
      <c r="S28" s="22">
        <f t="shared" si="1"/>
        <v>1756.1940016307321</v>
      </c>
      <c r="T28" s="22">
        <f t="shared" si="2"/>
        <v>829.70297174078803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35019.305299864944</v>
      </c>
      <c r="D29" s="5">
        <f t="shared" si="5"/>
        <v>33854.146981873047</v>
      </c>
      <c r="E29" s="5">
        <f t="shared" si="6"/>
        <v>24354.146981873047</v>
      </c>
      <c r="F29" s="5">
        <f t="shared" si="7"/>
        <v>8253.3789895815498</v>
      </c>
      <c r="G29" s="5">
        <f t="shared" si="8"/>
        <v>25600.767992291498</v>
      </c>
      <c r="H29" s="22">
        <f t="shared" si="9"/>
        <v>15761.407175144837</v>
      </c>
      <c r="I29" s="5">
        <f t="shared" si="10"/>
        <v>40416.490736927648</v>
      </c>
      <c r="J29" s="26">
        <f t="shared" si="0"/>
        <v>0.15329532324754755</v>
      </c>
      <c r="L29" s="22">
        <f t="shared" si="11"/>
        <v>64371.284765767406</v>
      </c>
      <c r="M29" s="5">
        <f>scrimecost*Meta!O26</f>
        <v>1618.5929999999998</v>
      </c>
      <c r="N29" s="5">
        <f>L29-Grade8!L29</f>
        <v>2106.9795571873692</v>
      </c>
      <c r="O29" s="5">
        <f>Grade8!M29-M29</f>
        <v>80.336999999999989</v>
      </c>
      <c r="P29" s="22">
        <f t="shared" si="12"/>
        <v>295.59270430850688</v>
      </c>
      <c r="S29" s="22">
        <f t="shared" si="1"/>
        <v>1797.280366724523</v>
      </c>
      <c r="T29" s="22">
        <f t="shared" si="2"/>
        <v>821.87789024807887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35894.787932361571</v>
      </c>
      <c r="D30" s="5">
        <f t="shared" si="5"/>
        <v>34677.100656419876</v>
      </c>
      <c r="E30" s="5">
        <f t="shared" si="6"/>
        <v>25177.100656419876</v>
      </c>
      <c r="F30" s="5">
        <f t="shared" si="7"/>
        <v>8522.0733643210897</v>
      </c>
      <c r="G30" s="5">
        <f t="shared" si="8"/>
        <v>26155.027292098785</v>
      </c>
      <c r="H30" s="22">
        <f t="shared" si="9"/>
        <v>16155.442354523457</v>
      </c>
      <c r="I30" s="5">
        <f t="shared" si="10"/>
        <v>41341.143105350835</v>
      </c>
      <c r="J30" s="26">
        <f t="shared" si="0"/>
        <v>0.15504812886756805</v>
      </c>
      <c r="L30" s="22">
        <f t="shared" si="11"/>
        <v>65980.56688491159</v>
      </c>
      <c r="M30" s="5">
        <f>scrimecost*Meta!O27</f>
        <v>1618.5929999999998</v>
      </c>
      <c r="N30" s="5">
        <f>L30-Grade8!L30</f>
        <v>2159.6540461170662</v>
      </c>
      <c r="O30" s="5">
        <f>Grade8!M30-M30</f>
        <v>80.336999999999989</v>
      </c>
      <c r="P30" s="22">
        <f t="shared" si="12"/>
        <v>302.11494186828378</v>
      </c>
      <c r="S30" s="22">
        <f t="shared" si="1"/>
        <v>1839.3938909456674</v>
      </c>
      <c r="T30" s="22">
        <f t="shared" si="2"/>
        <v>814.15579448267351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36792.157630670605</v>
      </c>
      <c r="D31" s="5">
        <f t="shared" si="5"/>
        <v>35520.628172830366</v>
      </c>
      <c r="E31" s="5">
        <f t="shared" si="6"/>
        <v>26020.628172830366</v>
      </c>
      <c r="F31" s="5">
        <f t="shared" si="7"/>
        <v>8797.4850984291152</v>
      </c>
      <c r="G31" s="5">
        <f t="shared" si="8"/>
        <v>26723.14307440125</v>
      </c>
      <c r="H31" s="22">
        <f t="shared" si="9"/>
        <v>16559.328413386542</v>
      </c>
      <c r="I31" s="5">
        <f t="shared" si="10"/>
        <v>42288.9117829846</v>
      </c>
      <c r="J31" s="26">
        <f t="shared" si="0"/>
        <v>0.15675818313100265</v>
      </c>
      <c r="L31" s="22">
        <f t="shared" si="11"/>
        <v>67630.08105703436</v>
      </c>
      <c r="M31" s="5">
        <f>scrimecost*Meta!O28</f>
        <v>1415.808</v>
      </c>
      <c r="N31" s="5">
        <f>L31-Grade8!L31</f>
        <v>2213.6453972699819</v>
      </c>
      <c r="O31" s="5">
        <f>Grade8!M31-M31</f>
        <v>70.271999999999935</v>
      </c>
      <c r="P31" s="22">
        <f t="shared" si="12"/>
        <v>308.800235367055</v>
      </c>
      <c r="S31" s="22">
        <f t="shared" si="1"/>
        <v>1872.6965532723248</v>
      </c>
      <c r="T31" s="22">
        <f t="shared" si="2"/>
        <v>802.30869837494208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37711.961571437365</v>
      </c>
      <c r="D32" s="5">
        <f t="shared" si="5"/>
        <v>36385.243877151122</v>
      </c>
      <c r="E32" s="5">
        <f t="shared" si="6"/>
        <v>26885.243877151122</v>
      </c>
      <c r="F32" s="5">
        <f t="shared" si="7"/>
        <v>9079.7821258898421</v>
      </c>
      <c r="G32" s="5">
        <f t="shared" si="8"/>
        <v>27305.461751261282</v>
      </c>
      <c r="H32" s="22">
        <f t="shared" si="9"/>
        <v>16973.311623721202</v>
      </c>
      <c r="I32" s="5">
        <f t="shared" si="10"/>
        <v>43260.374677559215</v>
      </c>
      <c r="J32" s="26">
        <f t="shared" si="0"/>
        <v>0.1584265287538657</v>
      </c>
      <c r="L32" s="22">
        <f t="shared" si="11"/>
        <v>69320.833083460224</v>
      </c>
      <c r="M32" s="5">
        <f>scrimecost*Meta!O29</f>
        <v>1415.808</v>
      </c>
      <c r="N32" s="5">
        <f>L32-Grade8!L32</f>
        <v>2268.9865322017431</v>
      </c>
      <c r="O32" s="5">
        <f>Grade8!M32-M32</f>
        <v>70.271999999999935</v>
      </c>
      <c r="P32" s="22">
        <f t="shared" si="12"/>
        <v>315.65266120329557</v>
      </c>
      <c r="S32" s="22">
        <f t="shared" si="1"/>
        <v>1916.9420746571636</v>
      </c>
      <c r="T32" s="22">
        <f t="shared" si="2"/>
        <v>794.92176917556662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38654.7606107233</v>
      </c>
      <c r="D33" s="5">
        <f t="shared" si="5"/>
        <v>37271.474974079902</v>
      </c>
      <c r="E33" s="5">
        <f t="shared" si="6"/>
        <v>27771.474974079902</v>
      </c>
      <c r="F33" s="5">
        <f t="shared" si="7"/>
        <v>9369.1365790370874</v>
      </c>
      <c r="G33" s="5">
        <f t="shared" si="8"/>
        <v>27902.338395042814</v>
      </c>
      <c r="H33" s="22">
        <f t="shared" si="9"/>
        <v>17397.644414314233</v>
      </c>
      <c r="I33" s="5">
        <f t="shared" si="10"/>
        <v>44256.124144498193</v>
      </c>
      <c r="J33" s="26">
        <f t="shared" si="0"/>
        <v>0.16005418302007354</v>
      </c>
      <c r="L33" s="22">
        <f t="shared" si="11"/>
        <v>71053.853910546721</v>
      </c>
      <c r="M33" s="5">
        <f>scrimecost*Meta!O30</f>
        <v>1415.808</v>
      </c>
      <c r="N33" s="5">
        <f>L33-Grade8!L33</f>
        <v>2325.7111955067812</v>
      </c>
      <c r="O33" s="5">
        <f>Grade8!M33-M33</f>
        <v>70.271999999999935</v>
      </c>
      <c r="P33" s="22">
        <f t="shared" si="12"/>
        <v>322.67639768544211</v>
      </c>
      <c r="S33" s="22">
        <f t="shared" si="1"/>
        <v>1962.2937340766116</v>
      </c>
      <c r="T33" s="22">
        <f t="shared" si="2"/>
        <v>787.62724208425493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39621.129625991372</v>
      </c>
      <c r="D34" s="5">
        <f t="shared" si="5"/>
        <v>38179.861848431887</v>
      </c>
      <c r="E34" s="5">
        <f t="shared" si="6"/>
        <v>28679.861848431887</v>
      </c>
      <c r="F34" s="5">
        <f t="shared" si="7"/>
        <v>9665.7248935130119</v>
      </c>
      <c r="G34" s="5">
        <f t="shared" si="8"/>
        <v>28514.136954918875</v>
      </c>
      <c r="H34" s="22">
        <f t="shared" si="9"/>
        <v>17832.585524672089</v>
      </c>
      <c r="I34" s="5">
        <f t="shared" si="10"/>
        <v>45276.767348110639</v>
      </c>
      <c r="J34" s="26">
        <f t="shared" si="0"/>
        <v>0.16164213840173972</v>
      </c>
      <c r="L34" s="22">
        <f t="shared" si="11"/>
        <v>72830.200258310389</v>
      </c>
      <c r="M34" s="5">
        <f>scrimecost*Meta!O31</f>
        <v>1415.808</v>
      </c>
      <c r="N34" s="5">
        <f>L34-Grade8!L34</f>
        <v>2383.8539753944351</v>
      </c>
      <c r="O34" s="5">
        <f>Grade8!M34-M34</f>
        <v>70.271999999999935</v>
      </c>
      <c r="P34" s="22">
        <f t="shared" si="12"/>
        <v>329.87572757964233</v>
      </c>
      <c r="S34" s="22">
        <f t="shared" si="1"/>
        <v>2008.7791849815392</v>
      </c>
      <c r="T34" s="22">
        <f t="shared" si="2"/>
        <v>780.42329187741962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40611.657866641166</v>
      </c>
      <c r="D35" s="5">
        <f t="shared" si="5"/>
        <v>39110.958394642694</v>
      </c>
      <c r="E35" s="5">
        <f t="shared" si="6"/>
        <v>29610.958394642694</v>
      </c>
      <c r="F35" s="5">
        <f t="shared" si="7"/>
        <v>9969.7279158508391</v>
      </c>
      <c r="G35" s="5">
        <f t="shared" si="8"/>
        <v>29141.230478791855</v>
      </c>
      <c r="H35" s="22">
        <f t="shared" si="9"/>
        <v>18278.40016278889</v>
      </c>
      <c r="I35" s="5">
        <f t="shared" si="10"/>
        <v>46322.92663181341</v>
      </c>
      <c r="J35" s="26">
        <f t="shared" si="0"/>
        <v>0.16319136316434088</v>
      </c>
      <c r="L35" s="22">
        <f t="shared" si="11"/>
        <v>74650.955264768156</v>
      </c>
      <c r="M35" s="5">
        <f>scrimecost*Meta!O32</f>
        <v>1415.808</v>
      </c>
      <c r="N35" s="5">
        <f>L35-Grade8!L35</f>
        <v>2443.4503247793327</v>
      </c>
      <c r="O35" s="5">
        <f>Grade8!M35-M35</f>
        <v>70.271999999999935</v>
      </c>
      <c r="P35" s="22">
        <f t="shared" si="12"/>
        <v>337.25504072119759</v>
      </c>
      <c r="S35" s="22">
        <f t="shared" si="1"/>
        <v>2056.4267721591254</v>
      </c>
      <c r="T35" s="22">
        <f t="shared" si="2"/>
        <v>773.30814290706633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41626.949313307181</v>
      </c>
      <c r="D36" s="5">
        <f t="shared" si="5"/>
        <v>40065.332354508748</v>
      </c>
      <c r="E36" s="5">
        <f t="shared" si="6"/>
        <v>30565.332354508748</v>
      </c>
      <c r="F36" s="5">
        <f t="shared" si="7"/>
        <v>10281.331013747105</v>
      </c>
      <c r="G36" s="5">
        <f t="shared" si="8"/>
        <v>29784.001340761642</v>
      </c>
      <c r="H36" s="22">
        <f t="shared" si="9"/>
        <v>18735.360166858613</v>
      </c>
      <c r="I36" s="5">
        <f t="shared" si="10"/>
        <v>47395.239897608742</v>
      </c>
      <c r="J36" s="26">
        <f t="shared" si="0"/>
        <v>0.16470280195712247</v>
      </c>
      <c r="L36" s="22">
        <f t="shared" si="11"/>
        <v>76517.229146387341</v>
      </c>
      <c r="M36" s="5">
        <f>scrimecost*Meta!O33</f>
        <v>1144.1990000000001</v>
      </c>
      <c r="N36" s="5">
        <f>L36-Grade8!L36</f>
        <v>2504.536582898756</v>
      </c>
      <c r="O36" s="5">
        <f>Grade8!M36-M36</f>
        <v>56.79099999999994</v>
      </c>
      <c r="P36" s="22">
        <f t="shared" si="12"/>
        <v>344.81883669129172</v>
      </c>
      <c r="S36" s="22">
        <f t="shared" si="1"/>
        <v>2092.0541690160862</v>
      </c>
      <c r="T36" s="22">
        <f t="shared" si="2"/>
        <v>761.47135489222364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42667.623046139874</v>
      </c>
      <c r="D37" s="5">
        <f t="shared" ref="D37:D56" si="15">IF(A37&lt;startage,1,0)*(C37*(1-initialunempprob))+IF(A37=startage,1,0)*(C37*(1-unempprob))+IF(A37&gt;startage,1,0)*(C37*(1-unempprob)+unempprob*300*52)</f>
        <v>41043.565663371483</v>
      </c>
      <c r="E37" s="5">
        <f t="shared" si="6"/>
        <v>31543.565663371483</v>
      </c>
      <c r="F37" s="5">
        <f t="shared" si="7"/>
        <v>10600.72418909079</v>
      </c>
      <c r="G37" s="5">
        <f t="shared" si="8"/>
        <v>30442.841474280693</v>
      </c>
      <c r="H37" s="22">
        <f t="shared" ref="H37:H56" si="16">benefits*B37/expnorm</f>
        <v>19203.744171030077</v>
      </c>
      <c r="I37" s="5">
        <f t="shared" ref="I37:I56" si="17">G37+IF(A37&lt;startage,1,0)*(H37*(1-initialunempprob))+IF(A37&gt;=startage,1,0)*(H37*(1-unempprob))</f>
        <v>48494.360995048963</v>
      </c>
      <c r="J37" s="26">
        <f t="shared" ref="J37:J56" si="18">(F37-(IF(A37&gt;startage,1,0)*(unempprob*300*52)))/(IF(A37&lt;startage,1,0)*((C37+H37)*(1-initialunempprob))+IF(A37&gt;=startage,1,0)*((C37+H37)*(1-unempprob)))</f>
        <v>0.16617737638910463</v>
      </c>
      <c r="L37" s="22">
        <f t="shared" ref="L37:L56" si="19">(sincome+sbenefits)*(1-sunemp)*B37/expnorm</f>
        <v>78430.159875047044</v>
      </c>
      <c r="M37" s="5">
        <f>scrimecost*Meta!O34</f>
        <v>1144.1990000000001</v>
      </c>
      <c r="N37" s="5">
        <f>L37-Grade8!L37</f>
        <v>2567.1499974712788</v>
      </c>
      <c r="O37" s="5">
        <f>Grade8!M37-M37</f>
        <v>56.79099999999994</v>
      </c>
      <c r="P37" s="22">
        <f t="shared" si="12"/>
        <v>352.57172756063829</v>
      </c>
      <c r="S37" s="22">
        <f t="shared" ref="S37:S68" si="20">IF(A37&lt;startage,1,0)*(N37-Q37-R37)+IF(A37&gt;=startage,1,0)*completionprob*(N37*spart+O37+P37)</f>
        <v>2142.1139152945475</v>
      </c>
      <c r="T37" s="22">
        <f t="shared" ref="T37:T68" si="21">S37/sreturn^(A37-startage+1)</f>
        <v>754.68291590746139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43734.313622293361</v>
      </c>
      <c r="D38" s="5">
        <f t="shared" si="15"/>
        <v>42046.254804955759</v>
      </c>
      <c r="E38" s="5">
        <f t="shared" si="6"/>
        <v>32546.254804955759</v>
      </c>
      <c r="F38" s="5">
        <f t="shared" si="7"/>
        <v>10928.102193818055</v>
      </c>
      <c r="G38" s="5">
        <f t="shared" si="8"/>
        <v>31118.152611137702</v>
      </c>
      <c r="H38" s="22">
        <f t="shared" si="16"/>
        <v>19683.837775305827</v>
      </c>
      <c r="I38" s="5">
        <f t="shared" si="17"/>
        <v>49620.960119925177</v>
      </c>
      <c r="J38" s="26">
        <f t="shared" si="18"/>
        <v>0.16761598559103832</v>
      </c>
      <c r="L38" s="22">
        <f t="shared" si="19"/>
        <v>80390.9138719232</v>
      </c>
      <c r="M38" s="5">
        <f>scrimecost*Meta!O35</f>
        <v>1144.1990000000001</v>
      </c>
      <c r="N38" s="5">
        <f>L38-Grade8!L38</f>
        <v>2631.3287474080425</v>
      </c>
      <c r="O38" s="5">
        <f>Grade8!M38-M38</f>
        <v>56.79099999999994</v>
      </c>
      <c r="P38" s="22">
        <f t="shared" ref="P38:P56" si="22">(spart-initialspart)*(L38*J38+nptrans)</f>
        <v>360.51844070171836</v>
      </c>
      <c r="S38" s="22">
        <f t="shared" si="20"/>
        <v>2193.425155229922</v>
      </c>
      <c r="T38" s="22">
        <f t="shared" si="21"/>
        <v>747.97328620987514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44827.671462850696</v>
      </c>
      <c r="D39" s="5">
        <f t="shared" si="15"/>
        <v>43074.01117507965</v>
      </c>
      <c r="E39" s="5">
        <f t="shared" si="6"/>
        <v>33574.01117507965</v>
      </c>
      <c r="F39" s="5">
        <f t="shared" si="7"/>
        <v>11263.664648663505</v>
      </c>
      <c r="G39" s="5">
        <f t="shared" si="8"/>
        <v>31810.346526416142</v>
      </c>
      <c r="H39" s="22">
        <f t="shared" si="16"/>
        <v>20175.933719688474</v>
      </c>
      <c r="I39" s="5">
        <f t="shared" si="17"/>
        <v>50775.724222923309</v>
      </c>
      <c r="J39" s="26">
        <f t="shared" si="18"/>
        <v>0.16901950676365657</v>
      </c>
      <c r="L39" s="22">
        <f t="shared" si="19"/>
        <v>82400.686718721277</v>
      </c>
      <c r="M39" s="5">
        <f>scrimecost*Meta!O36</f>
        <v>1144.1990000000001</v>
      </c>
      <c r="N39" s="5">
        <f>L39-Grade8!L39</f>
        <v>2697.1119660932309</v>
      </c>
      <c r="O39" s="5">
        <f>Grade8!M39-M39</f>
        <v>56.79099999999994</v>
      </c>
      <c r="P39" s="22">
        <f t="shared" si="22"/>
        <v>368.66382167132548</v>
      </c>
      <c r="S39" s="22">
        <f t="shared" si="20"/>
        <v>2246.0191761636843</v>
      </c>
      <c r="T39" s="22">
        <f t="shared" si="21"/>
        <v>741.34103242832873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45948.363249421956</v>
      </c>
      <c r="D40" s="5">
        <f t="shared" si="15"/>
        <v>44127.461454456636</v>
      </c>
      <c r="E40" s="5">
        <f t="shared" si="6"/>
        <v>34627.461454456636</v>
      </c>
      <c r="F40" s="5">
        <f t="shared" si="7"/>
        <v>11620.362310325756</v>
      </c>
      <c r="G40" s="5">
        <f t="shared" si="8"/>
        <v>32507.09914413088</v>
      </c>
      <c r="H40" s="22">
        <f t="shared" si="16"/>
        <v>20680.332062680685</v>
      </c>
      <c r="I40" s="5">
        <f t="shared" si="17"/>
        <v>51946.611283050719</v>
      </c>
      <c r="J40" s="26">
        <f t="shared" si="18"/>
        <v>0.17059230756482568</v>
      </c>
      <c r="L40" s="22">
        <f t="shared" si="19"/>
        <v>84460.703886689313</v>
      </c>
      <c r="M40" s="5">
        <f>scrimecost*Meta!O37</f>
        <v>1144.1990000000001</v>
      </c>
      <c r="N40" s="5">
        <f>L40-Grade8!L40</f>
        <v>2764.5397652455722</v>
      </c>
      <c r="O40" s="5">
        <f>Grade8!M40-M40</f>
        <v>56.79099999999994</v>
      </c>
      <c r="P40" s="22">
        <f t="shared" si="22"/>
        <v>377.32223474243386</v>
      </c>
      <c r="S40" s="22">
        <f t="shared" si="20"/>
        <v>2300.2312572465221</v>
      </c>
      <c r="T40" s="22">
        <f t="shared" si="21"/>
        <v>734.88162845109866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47097.072330657502</v>
      </c>
      <c r="D41" s="5">
        <f t="shared" si="15"/>
        <v>45207.247990818047</v>
      </c>
      <c r="E41" s="5">
        <f t="shared" si="6"/>
        <v>35707.247990818047</v>
      </c>
      <c r="F41" s="5">
        <f t="shared" si="7"/>
        <v>12080.891268083897</v>
      </c>
      <c r="G41" s="5">
        <f t="shared" si="8"/>
        <v>33126.356722734148</v>
      </c>
      <c r="H41" s="22">
        <f t="shared" si="16"/>
        <v>21197.340364247699</v>
      </c>
      <c r="I41" s="5">
        <f t="shared" si="17"/>
        <v>53051.856665126979</v>
      </c>
      <c r="J41" s="26">
        <f t="shared" si="18"/>
        <v>0.17360523121325144</v>
      </c>
      <c r="L41" s="22">
        <f t="shared" si="19"/>
        <v>86572.221483856527</v>
      </c>
      <c r="M41" s="5">
        <f>scrimecost*Meta!O38</f>
        <v>764.43799999999999</v>
      </c>
      <c r="N41" s="5">
        <f>L41-Grade8!L41</f>
        <v>2833.6532593766897</v>
      </c>
      <c r="O41" s="5">
        <f>Grade8!M41-M41</f>
        <v>37.942000000000007</v>
      </c>
      <c r="P41" s="22">
        <f t="shared" si="22"/>
        <v>388.50102949229301</v>
      </c>
      <c r="S41" s="22">
        <f t="shared" si="20"/>
        <v>2339.5844632813428</v>
      </c>
      <c r="T41" s="22">
        <f t="shared" si="21"/>
        <v>723.47899986935533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48274.499138923937</v>
      </c>
      <c r="D42" s="5">
        <f t="shared" si="15"/>
        <v>46314.029190588495</v>
      </c>
      <c r="E42" s="5">
        <f t="shared" si="6"/>
        <v>36814.029190588495</v>
      </c>
      <c r="F42" s="5">
        <f t="shared" si="7"/>
        <v>12552.933449785993</v>
      </c>
      <c r="G42" s="5">
        <f t="shared" si="8"/>
        <v>33761.095740802499</v>
      </c>
      <c r="H42" s="22">
        <f t="shared" si="16"/>
        <v>21727.273873353894</v>
      </c>
      <c r="I42" s="5">
        <f t="shared" si="17"/>
        <v>54184.73318175516</v>
      </c>
      <c r="J42" s="26">
        <f t="shared" si="18"/>
        <v>0.17654466891903267</v>
      </c>
      <c r="L42" s="22">
        <f t="shared" si="19"/>
        <v>88736.527020952955</v>
      </c>
      <c r="M42" s="5">
        <f>scrimecost*Meta!O39</f>
        <v>764.43799999999999</v>
      </c>
      <c r="N42" s="5">
        <f>L42-Grade8!L42</f>
        <v>2904.4945908611408</v>
      </c>
      <c r="O42" s="5">
        <f>Grade8!M42-M42</f>
        <v>37.942000000000007</v>
      </c>
      <c r="P42" s="22">
        <f t="shared" si="22"/>
        <v>399.95929411089872</v>
      </c>
      <c r="S42" s="22">
        <f t="shared" si="20"/>
        <v>2398.8553199670719</v>
      </c>
      <c r="T42" s="22">
        <f t="shared" si="21"/>
        <v>718.01343009658024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49481.361617397037</v>
      </c>
      <c r="D43" s="5">
        <f t="shared" si="15"/>
        <v>47448.479920353209</v>
      </c>
      <c r="E43" s="5">
        <f t="shared" si="6"/>
        <v>37948.479920353209</v>
      </c>
      <c r="F43" s="5">
        <f t="shared" si="7"/>
        <v>13036.776686030644</v>
      </c>
      <c r="G43" s="5">
        <f t="shared" si="8"/>
        <v>34411.703234322566</v>
      </c>
      <c r="H43" s="22">
        <f t="shared" si="16"/>
        <v>22270.455720187736</v>
      </c>
      <c r="I43" s="5">
        <f t="shared" si="17"/>
        <v>55345.931611299035</v>
      </c>
      <c r="J43" s="26">
        <f t="shared" si="18"/>
        <v>0.17941241302223393</v>
      </c>
      <c r="L43" s="22">
        <f t="shared" si="19"/>
        <v>90954.94019647676</v>
      </c>
      <c r="M43" s="5">
        <f>scrimecost*Meta!O40</f>
        <v>764.43799999999999</v>
      </c>
      <c r="N43" s="5">
        <f>L43-Grade8!L43</f>
        <v>2977.1069556326547</v>
      </c>
      <c r="O43" s="5">
        <f>Grade8!M43-M43</f>
        <v>37.942000000000007</v>
      </c>
      <c r="P43" s="22">
        <f t="shared" si="22"/>
        <v>411.70401534496955</v>
      </c>
      <c r="S43" s="22">
        <f t="shared" si="20"/>
        <v>2459.6079480699113</v>
      </c>
      <c r="T43" s="22">
        <f t="shared" si="21"/>
        <v>712.58341630542179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50718.395657831956</v>
      </c>
      <c r="D44" s="5">
        <f t="shared" si="15"/>
        <v>48611.291918362032</v>
      </c>
      <c r="E44" s="5">
        <f t="shared" si="6"/>
        <v>39111.291918362032</v>
      </c>
      <c r="F44" s="5">
        <f t="shared" si="7"/>
        <v>13532.716003181407</v>
      </c>
      <c r="G44" s="5">
        <f t="shared" si="8"/>
        <v>35078.575915180627</v>
      </c>
      <c r="H44" s="22">
        <f t="shared" si="16"/>
        <v>22827.217113192426</v>
      </c>
      <c r="I44" s="5">
        <f t="shared" si="17"/>
        <v>56536.160001581506</v>
      </c>
      <c r="J44" s="26">
        <f t="shared" si="18"/>
        <v>0.18221021214730829</v>
      </c>
      <c r="L44" s="22">
        <f t="shared" si="19"/>
        <v>93228.813701388659</v>
      </c>
      <c r="M44" s="5">
        <f>scrimecost*Meta!O41</f>
        <v>764.43799999999999</v>
      </c>
      <c r="N44" s="5">
        <f>L44-Grade8!L44</f>
        <v>3051.5346295234631</v>
      </c>
      <c r="O44" s="5">
        <f>Grade8!M44-M44</f>
        <v>37.942000000000007</v>
      </c>
      <c r="P44" s="22">
        <f t="shared" si="22"/>
        <v>423.74235460989212</v>
      </c>
      <c r="S44" s="22">
        <f t="shared" si="20"/>
        <v>2521.8793918753258</v>
      </c>
      <c r="T44" s="22">
        <f t="shared" si="21"/>
        <v>707.18891898119671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51986.35554927776</v>
      </c>
      <c r="D45" s="5">
        <f t="shared" si="15"/>
        <v>49803.174216321095</v>
      </c>
      <c r="E45" s="5">
        <f t="shared" si="6"/>
        <v>40303.174216321095</v>
      </c>
      <c r="F45" s="5">
        <f t="shared" si="7"/>
        <v>14041.053803260947</v>
      </c>
      <c r="G45" s="5">
        <f t="shared" si="8"/>
        <v>35762.120413060147</v>
      </c>
      <c r="H45" s="22">
        <f t="shared" si="16"/>
        <v>23397.897541022237</v>
      </c>
      <c r="I45" s="5">
        <f t="shared" si="17"/>
        <v>57756.144101621045</v>
      </c>
      <c r="J45" s="26">
        <f t="shared" si="18"/>
        <v>0.18493977226933209</v>
      </c>
      <c r="L45" s="22">
        <f t="shared" si="19"/>
        <v>95559.534043923399</v>
      </c>
      <c r="M45" s="5">
        <f>scrimecost*Meta!O42</f>
        <v>764.43799999999999</v>
      </c>
      <c r="N45" s="5">
        <f>L45-Grade8!L45</f>
        <v>3127.8229952615802</v>
      </c>
      <c r="O45" s="5">
        <f>Grade8!M45-M45</f>
        <v>37.942000000000007</v>
      </c>
      <c r="P45" s="22">
        <f t="shared" si="22"/>
        <v>436.08165235643793</v>
      </c>
      <c r="S45" s="22">
        <f t="shared" si="20"/>
        <v>2585.7076217759022</v>
      </c>
      <c r="T45" s="22">
        <f t="shared" si="21"/>
        <v>701.82989120344905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53286.01443800969</v>
      </c>
      <c r="D46" s="5">
        <f t="shared" si="15"/>
        <v>51024.853571729109</v>
      </c>
      <c r="E46" s="5">
        <f t="shared" si="6"/>
        <v>41524.853571729109</v>
      </c>
      <c r="F46" s="5">
        <f t="shared" si="7"/>
        <v>14562.100048342465</v>
      </c>
      <c r="G46" s="5">
        <f t="shared" si="8"/>
        <v>36462.753523386644</v>
      </c>
      <c r="H46" s="22">
        <f t="shared" si="16"/>
        <v>23982.844979547794</v>
      </c>
      <c r="I46" s="5">
        <f t="shared" si="17"/>
        <v>59006.627804161573</v>
      </c>
      <c r="J46" s="26">
        <f t="shared" si="18"/>
        <v>0.18760275775423327</v>
      </c>
      <c r="L46" s="22">
        <f t="shared" si="19"/>
        <v>97948.522395021457</v>
      </c>
      <c r="M46" s="5">
        <f>scrimecost*Meta!O43</f>
        <v>424.005</v>
      </c>
      <c r="N46" s="5">
        <f>L46-Grade8!L46</f>
        <v>3206.0185701430892</v>
      </c>
      <c r="O46" s="5">
        <f>Grade8!M46-M46</f>
        <v>21.044999999999959</v>
      </c>
      <c r="P46" s="22">
        <f t="shared" si="22"/>
        <v>448.72943254664705</v>
      </c>
      <c r="S46" s="22">
        <f t="shared" si="20"/>
        <v>2634.5724974239515</v>
      </c>
      <c r="T46" s="22">
        <f t="shared" si="21"/>
        <v>692.15587648639371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54618.16479895993</v>
      </c>
      <c r="D47" s="5">
        <f t="shared" si="15"/>
        <v>52277.074911022333</v>
      </c>
      <c r="E47" s="5">
        <f t="shared" si="6"/>
        <v>42777.074911022333</v>
      </c>
      <c r="F47" s="5">
        <f t="shared" si="7"/>
        <v>15096.172449551024</v>
      </c>
      <c r="G47" s="5">
        <f t="shared" si="8"/>
        <v>37180.902461471313</v>
      </c>
      <c r="H47" s="22">
        <f t="shared" si="16"/>
        <v>24582.416104036485</v>
      </c>
      <c r="I47" s="5">
        <f t="shared" si="17"/>
        <v>60288.373599265607</v>
      </c>
      <c r="J47" s="26">
        <f t="shared" si="18"/>
        <v>0.19020079237364909</v>
      </c>
      <c r="L47" s="22">
        <f t="shared" si="19"/>
        <v>100397.23545489699</v>
      </c>
      <c r="M47" s="5">
        <f>scrimecost*Meta!O44</f>
        <v>424.005</v>
      </c>
      <c r="N47" s="5">
        <f>L47-Grade8!L47</f>
        <v>3286.1690343966766</v>
      </c>
      <c r="O47" s="5">
        <f>Grade8!M47-M47</f>
        <v>21.044999999999959</v>
      </c>
      <c r="P47" s="22">
        <f t="shared" si="22"/>
        <v>461.69340724161162</v>
      </c>
      <c r="S47" s="22">
        <f t="shared" si="20"/>
        <v>2701.6320314632294</v>
      </c>
      <c r="T47" s="22">
        <f t="shared" si="21"/>
        <v>687.007161934961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55983.618918933927</v>
      </c>
      <c r="D48" s="5">
        <f t="shared" si="15"/>
        <v>53560.601783797887</v>
      </c>
      <c r="E48" s="5">
        <f t="shared" si="6"/>
        <v>44060.601783797887</v>
      </c>
      <c r="F48" s="5">
        <f t="shared" si="7"/>
        <v>15643.596660789801</v>
      </c>
      <c r="G48" s="5">
        <f t="shared" si="8"/>
        <v>37917.005123008086</v>
      </c>
      <c r="H48" s="22">
        <f t="shared" si="16"/>
        <v>25196.976506637395</v>
      </c>
      <c r="I48" s="5">
        <f t="shared" si="17"/>
        <v>61602.163039247236</v>
      </c>
      <c r="J48" s="26">
        <f t="shared" si="18"/>
        <v>0.19273546029503044</v>
      </c>
      <c r="L48" s="22">
        <f t="shared" si="19"/>
        <v>102907.16634126942</v>
      </c>
      <c r="M48" s="5">
        <f>scrimecost*Meta!O45</f>
        <v>424.005</v>
      </c>
      <c r="N48" s="5">
        <f>L48-Grade8!L48</f>
        <v>3368.323260256584</v>
      </c>
      <c r="O48" s="5">
        <f>Grade8!M48-M48</f>
        <v>21.044999999999959</v>
      </c>
      <c r="P48" s="22">
        <f t="shared" si="22"/>
        <v>474.98148130395032</v>
      </c>
      <c r="S48" s="22">
        <f t="shared" si="20"/>
        <v>2770.3680538534759</v>
      </c>
      <c r="T48" s="22">
        <f t="shared" si="21"/>
        <v>681.88925877646159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57383.209391907279</v>
      </c>
      <c r="D49" s="5">
        <f t="shared" si="15"/>
        <v>54876.21682839284</v>
      </c>
      <c r="E49" s="5">
        <f t="shared" si="6"/>
        <v>45376.21682839284</v>
      </c>
      <c r="F49" s="5">
        <f t="shared" si="7"/>
        <v>16204.706477309548</v>
      </c>
      <c r="G49" s="5">
        <f t="shared" si="8"/>
        <v>38671.510351083292</v>
      </c>
      <c r="H49" s="22">
        <f t="shared" si="16"/>
        <v>25826.900919303331</v>
      </c>
      <c r="I49" s="5">
        <f t="shared" si="17"/>
        <v>62948.79721522842</v>
      </c>
      <c r="J49" s="26">
        <f t="shared" si="18"/>
        <v>0.19520830704759756</v>
      </c>
      <c r="L49" s="22">
        <f t="shared" si="19"/>
        <v>105479.84549980116</v>
      </c>
      <c r="M49" s="5">
        <f>scrimecost*Meta!O46</f>
        <v>424.005</v>
      </c>
      <c r="N49" s="5">
        <f>L49-Grade8!L49</f>
        <v>3452.5313417630387</v>
      </c>
      <c r="O49" s="5">
        <f>Grade8!M49-M49</f>
        <v>21.044999999999959</v>
      </c>
      <c r="P49" s="22">
        <f t="shared" si="22"/>
        <v>488.60175721784748</v>
      </c>
      <c r="S49" s="22">
        <f t="shared" si="20"/>
        <v>2840.8224768035125</v>
      </c>
      <c r="T49" s="22">
        <f t="shared" si="21"/>
        <v>676.80223699479552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58817.789626704944</v>
      </c>
      <c r="D50" s="5">
        <f t="shared" si="15"/>
        <v>56224.72224910264</v>
      </c>
      <c r="E50" s="5">
        <f t="shared" si="6"/>
        <v>46724.72224910264</v>
      </c>
      <c r="F50" s="5">
        <f t="shared" si="7"/>
        <v>16779.844039242278</v>
      </c>
      <c r="G50" s="5">
        <f t="shared" si="8"/>
        <v>39444.878209860362</v>
      </c>
      <c r="H50" s="22">
        <f t="shared" si="16"/>
        <v>26472.57344228591</v>
      </c>
      <c r="I50" s="5">
        <f t="shared" si="17"/>
        <v>64329.097245609111</v>
      </c>
      <c r="J50" s="26">
        <f t="shared" si="18"/>
        <v>0.19762084046473619</v>
      </c>
      <c r="L50" s="22">
        <f t="shared" si="19"/>
        <v>108116.84163729615</v>
      </c>
      <c r="M50" s="5">
        <f>scrimecost*Meta!O47</f>
        <v>424.005</v>
      </c>
      <c r="N50" s="5">
        <f>L50-Grade8!L50</f>
        <v>3538.8446253070579</v>
      </c>
      <c r="O50" s="5">
        <f>Grade8!M50-M50</f>
        <v>21.044999999999959</v>
      </c>
      <c r="P50" s="22">
        <f t="shared" si="22"/>
        <v>502.56254002959184</v>
      </c>
      <c r="S50" s="22">
        <f t="shared" si="20"/>
        <v>2913.0382603272342</v>
      </c>
      <c r="T50" s="22">
        <f t="shared" si="21"/>
        <v>671.74615599208482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60288.234367372577</v>
      </c>
      <c r="D51" s="5">
        <f t="shared" si="15"/>
        <v>57606.940305330216</v>
      </c>
      <c r="E51" s="5">
        <f t="shared" si="6"/>
        <v>48106.940305330216</v>
      </c>
      <c r="F51" s="5">
        <f t="shared" si="7"/>
        <v>17369.360040223339</v>
      </c>
      <c r="G51" s="5">
        <f t="shared" si="8"/>
        <v>40237.580265106881</v>
      </c>
      <c r="H51" s="22">
        <f t="shared" si="16"/>
        <v>27134.387778343062</v>
      </c>
      <c r="I51" s="5">
        <f t="shared" si="17"/>
        <v>65743.904776749361</v>
      </c>
      <c r="J51" s="26">
        <f t="shared" si="18"/>
        <v>0.19997453160340806</v>
      </c>
      <c r="L51" s="22">
        <f t="shared" si="19"/>
        <v>110819.76267822857</v>
      </c>
      <c r="M51" s="5">
        <f>scrimecost*Meta!O48</f>
        <v>223.678</v>
      </c>
      <c r="N51" s="5">
        <f>L51-Grade8!L51</f>
        <v>3627.3157409397681</v>
      </c>
      <c r="O51" s="5">
        <f>Grade8!M51-M51</f>
        <v>11.102000000000004</v>
      </c>
      <c r="P51" s="22">
        <f t="shared" si="22"/>
        <v>516.87234241163003</v>
      </c>
      <c r="S51" s="22">
        <f t="shared" si="20"/>
        <v>2977.3152984391104</v>
      </c>
      <c r="T51" s="22">
        <f t="shared" si="21"/>
        <v>664.54614228738262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61795.440226556879</v>
      </c>
      <c r="D52" s="5">
        <f t="shared" si="15"/>
        <v>59023.713812963462</v>
      </c>
      <c r="E52" s="5">
        <f t="shared" si="6"/>
        <v>49523.713812963462</v>
      </c>
      <c r="F52" s="5">
        <f t="shared" si="7"/>
        <v>17973.613941228919</v>
      </c>
      <c r="G52" s="5">
        <f t="shared" si="8"/>
        <v>41050.099871734543</v>
      </c>
      <c r="H52" s="22">
        <f t="shared" si="16"/>
        <v>27812.747472801628</v>
      </c>
      <c r="I52" s="5">
        <f t="shared" si="17"/>
        <v>67194.082496168063</v>
      </c>
      <c r="J52" s="26">
        <f t="shared" si="18"/>
        <v>0.20227081564113675</v>
      </c>
      <c r="L52" s="22">
        <f t="shared" si="19"/>
        <v>113590.25674518426</v>
      </c>
      <c r="M52" s="5">
        <f>scrimecost*Meta!O49</f>
        <v>223.678</v>
      </c>
      <c r="N52" s="5">
        <f>L52-Grade8!L52</f>
        <v>3717.9986344632343</v>
      </c>
      <c r="O52" s="5">
        <f>Grade8!M52-M52</f>
        <v>11.102000000000004</v>
      </c>
      <c r="P52" s="22">
        <f t="shared" si="22"/>
        <v>531.53988985321917</v>
      </c>
      <c r="S52" s="22">
        <f t="shared" si="20"/>
        <v>3053.1870060037418</v>
      </c>
      <c r="T52" s="22">
        <f t="shared" si="21"/>
        <v>659.62184329948661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63340.32623222081</v>
      </c>
      <c r="D53" s="5">
        <f t="shared" si="15"/>
        <v>60475.90665828756</v>
      </c>
      <c r="E53" s="5">
        <f t="shared" si="6"/>
        <v>50975.90665828756</v>
      </c>
      <c r="F53" s="5">
        <f t="shared" si="7"/>
        <v>18592.974189759647</v>
      </c>
      <c r="G53" s="5">
        <f t="shared" si="8"/>
        <v>41882.932468527913</v>
      </c>
      <c r="H53" s="22">
        <f t="shared" si="16"/>
        <v>28508.066159621678</v>
      </c>
      <c r="I53" s="5">
        <f t="shared" si="17"/>
        <v>68680.514658572298</v>
      </c>
      <c r="J53" s="26">
        <f t="shared" si="18"/>
        <v>0.2045110927511159</v>
      </c>
      <c r="L53" s="22">
        <f t="shared" si="19"/>
        <v>116430.01316381388</v>
      </c>
      <c r="M53" s="5">
        <f>scrimecost*Meta!O50</f>
        <v>223.678</v>
      </c>
      <c r="N53" s="5">
        <f>L53-Grade8!L53</f>
        <v>3810.9486003248312</v>
      </c>
      <c r="O53" s="5">
        <f>Grade8!M53-M53</f>
        <v>11.102000000000004</v>
      </c>
      <c r="P53" s="22">
        <f t="shared" si="22"/>
        <v>546.57412598084807</v>
      </c>
      <c r="S53" s="22">
        <f t="shared" si="20"/>
        <v>3130.9555062575187</v>
      </c>
      <c r="T53" s="22">
        <f t="shared" si="21"/>
        <v>654.72636609452138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64923.834388026327</v>
      </c>
      <c r="D54" s="5">
        <f t="shared" si="15"/>
        <v>61964.404324744741</v>
      </c>
      <c r="E54" s="5">
        <f t="shared" si="6"/>
        <v>52464.404324744741</v>
      </c>
      <c r="F54" s="5">
        <f t="shared" si="7"/>
        <v>19227.818444503631</v>
      </c>
      <c r="G54" s="5">
        <f t="shared" si="8"/>
        <v>42736.585880241109</v>
      </c>
      <c r="H54" s="22">
        <f t="shared" si="16"/>
        <v>29220.767813612212</v>
      </c>
      <c r="I54" s="5">
        <f t="shared" si="17"/>
        <v>70204.107625036588</v>
      </c>
      <c r="J54" s="26">
        <f t="shared" si="18"/>
        <v>0.20669672895597357</v>
      </c>
      <c r="L54" s="22">
        <f t="shared" si="19"/>
        <v>119340.76349290922</v>
      </c>
      <c r="M54" s="5">
        <f>scrimecost*Meta!O51</f>
        <v>223.678</v>
      </c>
      <c r="N54" s="5">
        <f>L54-Grade8!L54</f>
        <v>3906.2223153329542</v>
      </c>
      <c r="O54" s="5">
        <f>Grade8!M54-M54</f>
        <v>11.102000000000004</v>
      </c>
      <c r="P54" s="22">
        <f t="shared" si="22"/>
        <v>561.98421801166751</v>
      </c>
      <c r="S54" s="22">
        <f t="shared" si="20"/>
        <v>3210.6682190176302</v>
      </c>
      <c r="T54" s="22">
        <f t="shared" si="21"/>
        <v>649.85980344173743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66546.930247726981</v>
      </c>
      <c r="D55" s="5">
        <f t="shared" si="15"/>
        <v>63490.11443286336</v>
      </c>
      <c r="E55" s="5">
        <f t="shared" si="6"/>
        <v>53990.11443286336</v>
      </c>
      <c r="F55" s="5">
        <f t="shared" si="7"/>
        <v>19878.533805616222</v>
      </c>
      <c r="G55" s="5">
        <f t="shared" si="8"/>
        <v>43611.580627247138</v>
      </c>
      <c r="H55" s="22">
        <f t="shared" si="16"/>
        <v>29951.287008952517</v>
      </c>
      <c r="I55" s="5">
        <f t="shared" si="17"/>
        <v>71765.790415662501</v>
      </c>
      <c r="J55" s="26">
        <f t="shared" si="18"/>
        <v>0.20882905696071286</v>
      </c>
      <c r="L55" s="22">
        <f t="shared" si="19"/>
        <v>122324.28258023194</v>
      </c>
      <c r="M55" s="5">
        <f>scrimecost*Meta!O52</f>
        <v>223.678</v>
      </c>
      <c r="N55" s="5">
        <f>L55-Grade8!L55</f>
        <v>4003.8778732162609</v>
      </c>
      <c r="O55" s="5">
        <f>Grade8!M55-M55</f>
        <v>11.102000000000004</v>
      </c>
      <c r="P55" s="22">
        <f t="shared" si="22"/>
        <v>577.77956234325757</v>
      </c>
      <c r="S55" s="22">
        <f t="shared" si="20"/>
        <v>3292.3737495967312</v>
      </c>
      <c r="T55" s="22">
        <f t="shared" si="21"/>
        <v>645.02223712103853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68210.603503920152</v>
      </c>
      <c r="D56" s="5">
        <f t="shared" si="15"/>
        <v>65053.967293684938</v>
      </c>
      <c r="E56" s="5">
        <f t="shared" si="6"/>
        <v>55553.967293684938</v>
      </c>
      <c r="F56" s="5">
        <f t="shared" si="7"/>
        <v>20545.517050756629</v>
      </c>
      <c r="G56" s="5">
        <f t="shared" si="8"/>
        <v>44508.450242928309</v>
      </c>
      <c r="H56" s="22">
        <f t="shared" si="16"/>
        <v>30700.069184176329</v>
      </c>
      <c r="I56" s="5">
        <f t="shared" si="17"/>
        <v>73366.515276054066</v>
      </c>
      <c r="J56" s="26">
        <f t="shared" si="18"/>
        <v>0.21090937696533651</v>
      </c>
      <c r="L56" s="22">
        <f t="shared" si="19"/>
        <v>125382.38964473775</v>
      </c>
      <c r="M56" s="5">
        <f>scrimecost*Meta!O53</f>
        <v>67.594999999999999</v>
      </c>
      <c r="N56" s="5">
        <f>L56-Grade8!L56</f>
        <v>4103.9748200466856</v>
      </c>
      <c r="O56" s="5">
        <f>Grade8!M56-M56</f>
        <v>3.355000000000004</v>
      </c>
      <c r="P56" s="22">
        <f t="shared" si="22"/>
        <v>593.9697902831374</v>
      </c>
      <c r="S56" s="22">
        <f t="shared" si="20"/>
        <v>3368.5298584403349</v>
      </c>
      <c r="T56" s="22">
        <f t="shared" si="21"/>
        <v>638.77405658785528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67.594999999999999</v>
      </c>
      <c r="N57" s="5">
        <f>L57-Grade8!L57</f>
        <v>0</v>
      </c>
      <c r="O57" s="5">
        <f>Grade8!M57-M57</f>
        <v>3.355000000000004</v>
      </c>
      <c r="S57" s="22">
        <f t="shared" si="20"/>
        <v>3.287900000000004</v>
      </c>
      <c r="T57" s="22">
        <f t="shared" si="21"/>
        <v>0.60348541602221972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67.594999999999999</v>
      </c>
      <c r="N58" s="5">
        <f>L58-Grade8!L58</f>
        <v>0</v>
      </c>
      <c r="O58" s="5">
        <f>Grade8!M58-M58</f>
        <v>3.355000000000004</v>
      </c>
      <c r="S58" s="22">
        <f t="shared" si="20"/>
        <v>3.287900000000004</v>
      </c>
      <c r="T58" s="22">
        <f t="shared" si="21"/>
        <v>0.58412808865564814</v>
      </c>
    </row>
    <row r="59" spans="1:20" x14ac:dyDescent="0.2">
      <c r="A59" s="5">
        <v>68</v>
      </c>
      <c r="H59" s="21"/>
      <c r="I59" s="5"/>
      <c r="M59" s="5">
        <f>scrimecost*Meta!O56</f>
        <v>67.594999999999999</v>
      </c>
      <c r="N59" s="5">
        <f>L59-Grade8!L59</f>
        <v>0</v>
      </c>
      <c r="O59" s="5">
        <f>Grade8!M59-M59</f>
        <v>3.355000000000004</v>
      </c>
      <c r="S59" s="22">
        <f t="shared" si="20"/>
        <v>3.287900000000004</v>
      </c>
      <c r="T59" s="22">
        <f t="shared" si="21"/>
        <v>0.56539166464950286</v>
      </c>
    </row>
    <row r="60" spans="1:20" x14ac:dyDescent="0.2">
      <c r="A60" s="5">
        <v>69</v>
      </c>
      <c r="H60" s="21"/>
      <c r="I60" s="5"/>
      <c r="M60" s="5">
        <f>scrimecost*Meta!O57</f>
        <v>67.594999999999999</v>
      </c>
      <c r="N60" s="5">
        <f>L60-Grade8!L60</f>
        <v>0</v>
      </c>
      <c r="O60" s="5">
        <f>Grade8!M60-M60</f>
        <v>3.355000000000004</v>
      </c>
      <c r="S60" s="22">
        <f t="shared" si="20"/>
        <v>3.287900000000004</v>
      </c>
      <c r="T60" s="22">
        <f t="shared" si="21"/>
        <v>0.54725622798047757</v>
      </c>
    </row>
    <row r="61" spans="1:20" x14ac:dyDescent="0.2">
      <c r="A61" s="5">
        <v>70</v>
      </c>
      <c r="H61" s="21"/>
      <c r="I61" s="5"/>
      <c r="M61" s="5">
        <f>scrimecost*Meta!O58</f>
        <v>67.594999999999999</v>
      </c>
      <c r="N61" s="5">
        <f>L61-Grade8!L61</f>
        <v>0</v>
      </c>
      <c r="O61" s="5">
        <f>Grade8!M61-M61</f>
        <v>3.355000000000004</v>
      </c>
      <c r="S61" s="22">
        <f t="shared" si="20"/>
        <v>3.287900000000004</v>
      </c>
      <c r="T61" s="22">
        <f t="shared" si="21"/>
        <v>0.5297025014492911</v>
      </c>
    </row>
    <row r="62" spans="1:20" x14ac:dyDescent="0.2">
      <c r="A62" s="5">
        <v>71</v>
      </c>
      <c r="H62" s="21"/>
      <c r="I62" s="5"/>
      <c r="M62" s="5">
        <f>scrimecost*Meta!O59</f>
        <v>67.594999999999999</v>
      </c>
      <c r="N62" s="5">
        <f>L62-Grade8!L62</f>
        <v>0</v>
      </c>
      <c r="O62" s="5">
        <f>Grade8!M62-M62</f>
        <v>3.355000000000004</v>
      </c>
      <c r="S62" s="22">
        <f t="shared" si="20"/>
        <v>3.287900000000004</v>
      </c>
      <c r="T62" s="22">
        <f t="shared" si="21"/>
        <v>0.51271182618984412</v>
      </c>
    </row>
    <row r="63" spans="1:20" x14ac:dyDescent="0.2">
      <c r="A63" s="5">
        <v>72</v>
      </c>
      <c r="H63" s="21"/>
      <c r="M63" s="5">
        <f>scrimecost*Meta!O60</f>
        <v>67.594999999999999</v>
      </c>
      <c r="N63" s="5">
        <f>L63-Grade8!L63</f>
        <v>0</v>
      </c>
      <c r="O63" s="5">
        <f>Grade8!M63-M63</f>
        <v>3.355000000000004</v>
      </c>
      <c r="S63" s="22">
        <f t="shared" si="20"/>
        <v>3.287900000000004</v>
      </c>
      <c r="T63" s="22">
        <f t="shared" si="21"/>
        <v>0.4962661418356355</v>
      </c>
    </row>
    <row r="64" spans="1:20" x14ac:dyDescent="0.2">
      <c r="A64" s="5">
        <v>73</v>
      </c>
      <c r="H64" s="21"/>
      <c r="M64" s="5">
        <f>scrimecost*Meta!O61</f>
        <v>67.594999999999999</v>
      </c>
      <c r="N64" s="5">
        <f>L64-Grade8!L64</f>
        <v>0</v>
      </c>
      <c r="O64" s="5">
        <f>Grade8!M64-M64</f>
        <v>3.355000000000004</v>
      </c>
      <c r="S64" s="22">
        <f t="shared" si="20"/>
        <v>3.287900000000004</v>
      </c>
      <c r="T64" s="22">
        <f t="shared" si="21"/>
        <v>0.48034796732236079</v>
      </c>
    </row>
    <row r="65" spans="1:20" x14ac:dyDescent="0.2">
      <c r="A65" s="5">
        <v>74</v>
      </c>
      <c r="H65" s="21"/>
      <c r="M65" s="5">
        <f>scrimecost*Meta!O62</f>
        <v>67.594999999999999</v>
      </c>
      <c r="N65" s="5">
        <f>L65-Grade8!L65</f>
        <v>0</v>
      </c>
      <c r="O65" s="5">
        <f>Grade8!M65-M65</f>
        <v>3.355000000000004</v>
      </c>
      <c r="S65" s="22">
        <f t="shared" si="20"/>
        <v>3.287900000000004</v>
      </c>
      <c r="T65" s="22">
        <f t="shared" si="21"/>
        <v>0.4649403823062816</v>
      </c>
    </row>
    <row r="66" spans="1:20" x14ac:dyDescent="0.2">
      <c r="A66" s="5">
        <v>75</v>
      </c>
      <c r="H66" s="21"/>
      <c r="M66" s="5">
        <f>scrimecost*Meta!O63</f>
        <v>67.594999999999999</v>
      </c>
      <c r="N66" s="5">
        <f>L66-Grade8!L66</f>
        <v>0</v>
      </c>
      <c r="O66" s="5">
        <f>Grade8!M66-M66</f>
        <v>3.355000000000004</v>
      </c>
      <c r="S66" s="22">
        <f t="shared" si="20"/>
        <v>3.287900000000004</v>
      </c>
      <c r="T66" s="22">
        <f t="shared" si="21"/>
        <v>0.4500270091786196</v>
      </c>
    </row>
    <row r="67" spans="1:20" x14ac:dyDescent="0.2">
      <c r="A67" s="5">
        <v>76</v>
      </c>
      <c r="H67" s="21"/>
      <c r="M67" s="5">
        <f>scrimecost*Meta!O64</f>
        <v>67.594999999999999</v>
      </c>
      <c r="N67" s="5">
        <f>L67-Grade8!L67</f>
        <v>0</v>
      </c>
      <c r="O67" s="5">
        <f>Grade8!M67-M67</f>
        <v>3.355000000000004</v>
      </c>
      <c r="S67" s="22">
        <f t="shared" si="20"/>
        <v>3.287900000000004</v>
      </c>
      <c r="T67" s="22">
        <f t="shared" si="21"/>
        <v>0.43559199565685291</v>
      </c>
    </row>
    <row r="68" spans="1:20" x14ac:dyDescent="0.2">
      <c r="A68" s="5">
        <v>77</v>
      </c>
      <c r="H68" s="21"/>
      <c r="M68" s="5">
        <f>scrimecost*Meta!O65</f>
        <v>67.594999999999999</v>
      </c>
      <c r="N68" s="5">
        <f>L68-Grade8!L68</f>
        <v>0</v>
      </c>
      <c r="O68" s="5">
        <f>Grade8!M68-M68</f>
        <v>3.355000000000004</v>
      </c>
      <c r="S68" s="22">
        <f t="shared" si="20"/>
        <v>3.287900000000004</v>
      </c>
      <c r="T68" s="22">
        <f t="shared" si="21"/>
        <v>0.42161999793441324</v>
      </c>
    </row>
    <row r="69" spans="1:20" x14ac:dyDescent="0.2">
      <c r="A69" s="5">
        <v>78</v>
      </c>
      <c r="H69" s="21"/>
      <c r="M69" s="5">
        <f>scrimecost*Meta!O66</f>
        <v>67.594999999999999</v>
      </c>
      <c r="N69" s="5">
        <f>L69-Grade8!L69</f>
        <v>0</v>
      </c>
      <c r="O69" s="5">
        <f>Grade8!M69-M69</f>
        <v>3.355000000000004</v>
      </c>
      <c r="S69" s="22">
        <f>IF(A69&lt;startage,1,0)*(N69-Q69-R69)+IF(A69&gt;=startage,1,0)*completionprob*(N69*spart+O69+P69)</f>
        <v>3.287900000000004</v>
      </c>
      <c r="T69" s="22">
        <f>S69/sreturn^(A69-startage+1)</f>
        <v>0.40809616437087065</v>
      </c>
    </row>
    <row r="70" spans="1:20" x14ac:dyDescent="0.2">
      <c r="A70" s="5">
        <v>79</v>
      </c>
      <c r="H70" s="21"/>
      <c r="M70" s="5"/>
      <c r="S70" s="22">
        <f>SUM(T5:T69)</f>
        <v>-7.9630080307424578E-11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40914</v>
      </c>
      <c r="D2" s="7">
        <f>Meta!C4</f>
        <v>18415</v>
      </c>
      <c r="E2" s="1">
        <f>Meta!D4</f>
        <v>5.7000000000000002E-2</v>
      </c>
      <c r="F2" s="1">
        <f>Meta!F4</f>
        <v>0.63400000000000001</v>
      </c>
      <c r="G2" s="1">
        <f>Meta!I4</f>
        <v>1.9496869757628374</v>
      </c>
      <c r="H2" s="1">
        <f>Meta!E4</f>
        <v>0.98</v>
      </c>
      <c r="I2" s="13"/>
      <c r="J2" s="1">
        <f>Meta!X3</f>
        <v>0.69199999999999995</v>
      </c>
      <c r="K2" s="1">
        <f>Meta!D3</f>
        <v>0.06</v>
      </c>
      <c r="L2" s="29"/>
      <c r="N2" s="22">
        <f>Meta!T4</f>
        <v>54658</v>
      </c>
      <c r="O2" s="22">
        <f>Meta!U4</f>
        <v>24010</v>
      </c>
      <c r="P2" s="1">
        <f>Meta!V4</f>
        <v>4.2000000000000003E-2</v>
      </c>
      <c r="Q2" s="1">
        <f>Meta!X4</f>
        <v>0.71</v>
      </c>
      <c r="R2" s="22">
        <f>Meta!W4</f>
        <v>1170</v>
      </c>
      <c r="T2" s="12">
        <f>IRR(S5:S69)+1</f>
        <v>1.0337126414741278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1984.5343591518235</v>
      </c>
      <c r="D6" s="5">
        <f t="shared" ref="D6:D36" si="0">IF(A6&lt;startage,1,0)*(C6*(1-initialunempprob))+IF(A6=startage,1,0)*(C6*(1-unempprob))+IF(A6&gt;startage,1,0)*(C6*(1-unempprob)+unempprob*300*52)</f>
        <v>1865.462297602714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142.70786576660763</v>
      </c>
      <c r="G6" s="5">
        <f t="shared" ref="G6:G56" si="3">D6-F6</f>
        <v>1722.7544318361063</v>
      </c>
      <c r="H6" s="22">
        <f>0.1*Grade9!H6</f>
        <v>893.19459137807758</v>
      </c>
      <c r="I6" s="5">
        <f t="shared" ref="I6:I36" si="4">G6+IF(A6&lt;startage,1,0)*(H6*(1-initialunempprob))+IF(A6&gt;=startage,1,0)*(H6*(1-unempprob))</f>
        <v>2562.3573477314994</v>
      </c>
      <c r="J6" s="26">
        <f t="shared" ref="J6:J37" si="5">(F6-(IF(A6&gt;startage,1,0)*(unempprob*300*52)))/(IF(A6&lt;startage,1,0)*((C6+H6)*(1-initialunempprob))+IF(A6&gt;=startage,1,0)*((C6+H6)*(1-unempprob)))</f>
        <v>5.2755794963649773E-2</v>
      </c>
      <c r="L6" s="22">
        <f>0.1*Grade9!L6</f>
        <v>3647.9029285856341</v>
      </c>
      <c r="M6" s="5">
        <f>scrimecost*Meta!O3</f>
        <v>2171.52</v>
      </c>
      <c r="N6" s="5">
        <f>L6-Grade9!L6</f>
        <v>-32831.12635727071</v>
      </c>
      <c r="O6" s="5"/>
      <c r="P6" s="22"/>
      <c r="Q6" s="22">
        <f>0.05*feel*Grade9!G6</f>
        <v>215.09444004095991</v>
      </c>
      <c r="R6" s="22">
        <f>hstuition</f>
        <v>11298</v>
      </c>
      <c r="S6" s="22">
        <f t="shared" ref="S6:S37" si="6">IF(A6&lt;startage,1,0)*(N6-Q6-R6)+IF(A6&gt;=startage,1,0)*completionprob*(N6*spart+O6+P6)</f>
        <v>-44344.220797311667</v>
      </c>
      <c r="T6" s="22">
        <f t="shared" ref="T6:T37" si="7">S6/sreturn^(A6-startage+1)</f>
        <v>-44344.220797311667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20984.907068988305</v>
      </c>
      <c r="D7" s="5">
        <f t="shared" si="0"/>
        <v>19788.76736605597</v>
      </c>
      <c r="E7" s="5">
        <f t="shared" si="1"/>
        <v>10288.76736605597</v>
      </c>
      <c r="F7" s="5">
        <f t="shared" si="2"/>
        <v>3661.0325450172741</v>
      </c>
      <c r="G7" s="5">
        <f t="shared" si="3"/>
        <v>16127.734821038695</v>
      </c>
      <c r="H7" s="22">
        <f t="shared" ref="H7:H36" si="10">benefits*B7/expnorm</f>
        <v>9445.1059215774476</v>
      </c>
      <c r="I7" s="5">
        <f t="shared" si="4"/>
        <v>25034.469705086231</v>
      </c>
      <c r="J7" s="26">
        <f t="shared" si="5"/>
        <v>0.12758210374254972</v>
      </c>
      <c r="L7" s="22">
        <f t="shared" ref="L7:L36" si="11">(sincome+sbenefits)*(1-sunemp)*B7/expnorm</f>
        <v>38654.381414489879</v>
      </c>
      <c r="M7" s="5">
        <f>scrimecost*Meta!O4</f>
        <v>2747.16</v>
      </c>
      <c r="N7" s="5">
        <f>L7-Grade9!L7</f>
        <v>1263.376396487125</v>
      </c>
      <c r="O7" s="5">
        <f>Grade9!M7-M7</f>
        <v>138.53200000000015</v>
      </c>
      <c r="P7" s="22">
        <f t="shared" ref="P7:P38" si="12">(spart-initialspart)*(L7*J7+nptrans)</f>
        <v>206.74093139509577</v>
      </c>
      <c r="Q7" s="22"/>
      <c r="R7" s="22"/>
      <c r="S7" s="22">
        <f t="shared" si="6"/>
        <v>1217.4247694429355</v>
      </c>
      <c r="T7" s="22">
        <f t="shared" si="7"/>
        <v>1177.7206939317532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21509.529745713015</v>
      </c>
      <c r="D8" s="5">
        <f t="shared" si="0"/>
        <v>21172.686550207371</v>
      </c>
      <c r="E8" s="5">
        <f t="shared" si="1"/>
        <v>11672.686550207371</v>
      </c>
      <c r="F8" s="5">
        <f t="shared" si="2"/>
        <v>4112.8821586427066</v>
      </c>
      <c r="G8" s="5">
        <f t="shared" si="3"/>
        <v>17059.804391564663</v>
      </c>
      <c r="H8" s="22">
        <f t="shared" si="10"/>
        <v>9681.233569616883</v>
      </c>
      <c r="I8" s="5">
        <f t="shared" si="4"/>
        <v>26189.207647713381</v>
      </c>
      <c r="J8" s="26">
        <f t="shared" si="5"/>
        <v>0.10960100078116339</v>
      </c>
      <c r="L8" s="22">
        <f t="shared" si="11"/>
        <v>39620.740949852123</v>
      </c>
      <c r="M8" s="5">
        <f>scrimecost*Meta!O5</f>
        <v>3173.0400000000004</v>
      </c>
      <c r="N8" s="5">
        <f>L8-Grade9!L8</f>
        <v>1294.9608063993001</v>
      </c>
      <c r="O8" s="5">
        <f>Grade9!M8-M8</f>
        <v>160.00799999999981</v>
      </c>
      <c r="P8" s="22">
        <f t="shared" si="12"/>
        <v>196.13651147631043</v>
      </c>
      <c r="Q8" s="22"/>
      <c r="R8" s="22"/>
      <c r="S8" s="22">
        <f t="shared" si="6"/>
        <v>1250.0553503394169</v>
      </c>
      <c r="T8" s="22">
        <f t="shared" si="7"/>
        <v>1169.848408323626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22047.267989355838</v>
      </c>
      <c r="D9" s="5">
        <f t="shared" si="0"/>
        <v>21679.773713962553</v>
      </c>
      <c r="E9" s="5">
        <f t="shared" si="1"/>
        <v>12179.773713962553</v>
      </c>
      <c r="F9" s="5">
        <f t="shared" si="2"/>
        <v>4278.4461176087734</v>
      </c>
      <c r="G9" s="5">
        <f t="shared" si="3"/>
        <v>17401.327596353782</v>
      </c>
      <c r="H9" s="22">
        <f t="shared" si="10"/>
        <v>9923.2644088573034</v>
      </c>
      <c r="I9" s="5">
        <f t="shared" si="4"/>
        <v>26758.96593390622</v>
      </c>
      <c r="J9" s="26">
        <f t="shared" si="5"/>
        <v>0.1124194732283787</v>
      </c>
      <c r="L9" s="22">
        <f t="shared" si="11"/>
        <v>40611.259473598431</v>
      </c>
      <c r="M9" s="5">
        <f>scrimecost*Meta!O6</f>
        <v>3856.3199999999997</v>
      </c>
      <c r="N9" s="5">
        <f>L9-Grade9!L9</f>
        <v>1327.334826559294</v>
      </c>
      <c r="O9" s="5">
        <f>Grade9!M9-M9</f>
        <v>194.46399999999994</v>
      </c>
      <c r="P9" s="22">
        <f t="shared" si="12"/>
        <v>200.15093514893312</v>
      </c>
      <c r="Q9" s="22"/>
      <c r="R9" s="22"/>
      <c r="S9" s="22">
        <f t="shared" si="6"/>
        <v>1310.282208765911</v>
      </c>
      <c r="T9" s="22">
        <f t="shared" si="7"/>
        <v>1186.2203275382906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22598.449689089732</v>
      </c>
      <c r="D10" s="5">
        <f t="shared" si="0"/>
        <v>22199.538056811616</v>
      </c>
      <c r="E10" s="5">
        <f t="shared" si="1"/>
        <v>12699.538056811616</v>
      </c>
      <c r="F10" s="5">
        <f t="shared" si="2"/>
        <v>4448.1491755489924</v>
      </c>
      <c r="G10" s="5">
        <f t="shared" si="3"/>
        <v>17751.388881262625</v>
      </c>
      <c r="H10" s="22">
        <f t="shared" si="10"/>
        <v>10171.346019078737</v>
      </c>
      <c r="I10" s="5">
        <f t="shared" si="4"/>
        <v>27342.968177253875</v>
      </c>
      <c r="J10" s="26">
        <f t="shared" si="5"/>
        <v>0.11516920244517412</v>
      </c>
      <c r="L10" s="22">
        <f t="shared" si="11"/>
        <v>41626.540960438389</v>
      </c>
      <c r="M10" s="5">
        <f>scrimecost*Meta!O7</f>
        <v>4121.91</v>
      </c>
      <c r="N10" s="5">
        <f>L10-Grade9!L10</f>
        <v>1360.5181972232749</v>
      </c>
      <c r="O10" s="5">
        <f>Grade9!M10-M10</f>
        <v>207.85699999999997</v>
      </c>
      <c r="P10" s="22">
        <f t="shared" si="12"/>
        <v>204.26571941337127</v>
      </c>
      <c r="Q10" s="22"/>
      <c r="R10" s="22"/>
      <c r="S10" s="22">
        <f t="shared" si="6"/>
        <v>1350.5288266530583</v>
      </c>
      <c r="T10" s="22">
        <f t="shared" si="7"/>
        <v>1182.7815706368049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23163.410931316972</v>
      </c>
      <c r="D11" s="5">
        <f t="shared" si="0"/>
        <v>22732.296508231902</v>
      </c>
      <c r="E11" s="5">
        <f t="shared" si="1"/>
        <v>13232.296508231902</v>
      </c>
      <c r="F11" s="5">
        <f t="shared" si="2"/>
        <v>4622.0948099377165</v>
      </c>
      <c r="G11" s="5">
        <f t="shared" si="3"/>
        <v>18110.201698294186</v>
      </c>
      <c r="H11" s="22">
        <f t="shared" si="10"/>
        <v>10425.629669555705</v>
      </c>
      <c r="I11" s="5">
        <f t="shared" si="4"/>
        <v>27941.570476685214</v>
      </c>
      <c r="J11" s="26">
        <f t="shared" si="5"/>
        <v>0.11785186509570625</v>
      </c>
      <c r="L11" s="22">
        <f t="shared" si="11"/>
        <v>42667.204484449343</v>
      </c>
      <c r="M11" s="5">
        <f>scrimecost*Meta!O8</f>
        <v>3947.58</v>
      </c>
      <c r="N11" s="5">
        <f>L11-Grade9!L11</f>
        <v>1394.5311521538606</v>
      </c>
      <c r="O11" s="5">
        <f>Grade9!M11-M11</f>
        <v>199.0659999999998</v>
      </c>
      <c r="P11" s="22">
        <f t="shared" si="12"/>
        <v>208.48337328442045</v>
      </c>
      <c r="Q11" s="22"/>
      <c r="R11" s="22"/>
      <c r="S11" s="22">
        <f t="shared" si="6"/>
        <v>1369.7131614873879</v>
      </c>
      <c r="T11" s="22">
        <f t="shared" si="7"/>
        <v>1160.4608461979797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23742.496204599898</v>
      </c>
      <c r="D12" s="5">
        <f t="shared" si="0"/>
        <v>23278.373920937702</v>
      </c>
      <c r="E12" s="5">
        <f t="shared" si="1"/>
        <v>13778.373920937702</v>
      </c>
      <c r="F12" s="5">
        <f t="shared" si="2"/>
        <v>4800.3890851861597</v>
      </c>
      <c r="G12" s="5">
        <f t="shared" si="3"/>
        <v>18477.984835751544</v>
      </c>
      <c r="H12" s="22">
        <f t="shared" si="10"/>
        <v>10686.270411294596</v>
      </c>
      <c r="I12" s="5">
        <f t="shared" si="4"/>
        <v>28555.137833602348</v>
      </c>
      <c r="J12" s="26">
        <f t="shared" si="5"/>
        <v>0.12046909694988396</v>
      </c>
      <c r="L12" s="22">
        <f t="shared" si="11"/>
        <v>43733.884596560572</v>
      </c>
      <c r="M12" s="5">
        <f>scrimecost*Meta!O9</f>
        <v>3584.88</v>
      </c>
      <c r="N12" s="5">
        <f>L12-Grade9!L12</f>
        <v>1429.3944309576982</v>
      </c>
      <c r="O12" s="5">
        <f>Grade9!M12-M12</f>
        <v>180.77599999999984</v>
      </c>
      <c r="P12" s="22">
        <f t="shared" si="12"/>
        <v>212.80646850224588</v>
      </c>
      <c r="Q12" s="22"/>
      <c r="R12" s="22"/>
      <c r="S12" s="22">
        <f t="shared" si="6"/>
        <v>1380.2834641925672</v>
      </c>
      <c r="T12" s="22">
        <f t="shared" si="7"/>
        <v>1131.2779464086284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24336.058609714892</v>
      </c>
      <c r="D13" s="5">
        <f t="shared" si="0"/>
        <v>23838.103268961142</v>
      </c>
      <c r="E13" s="5">
        <f t="shared" si="1"/>
        <v>14338.103268961142</v>
      </c>
      <c r="F13" s="5">
        <f t="shared" si="2"/>
        <v>4983.1407173158132</v>
      </c>
      <c r="G13" s="5">
        <f t="shared" si="3"/>
        <v>18854.962551645331</v>
      </c>
      <c r="H13" s="22">
        <f t="shared" si="10"/>
        <v>10953.427171576959</v>
      </c>
      <c r="I13" s="5">
        <f t="shared" si="4"/>
        <v>29184.044374442405</v>
      </c>
      <c r="J13" s="26">
        <f t="shared" si="5"/>
        <v>0.12302249388078902</v>
      </c>
      <c r="L13" s="22">
        <f t="shared" si="11"/>
        <v>44827.231711474582</v>
      </c>
      <c r="M13" s="5">
        <f>scrimecost*Meta!O10</f>
        <v>3285.3599999999997</v>
      </c>
      <c r="N13" s="5">
        <f>L13-Grade9!L13</f>
        <v>1465.1292917316387</v>
      </c>
      <c r="O13" s="5">
        <f>Grade9!M13-M13</f>
        <v>165.67200000000003</v>
      </c>
      <c r="P13" s="22">
        <f t="shared" si="12"/>
        <v>217.2376411005169</v>
      </c>
      <c r="Q13" s="22"/>
      <c r="R13" s="22"/>
      <c r="S13" s="22">
        <f t="shared" si="6"/>
        <v>1394.6884094653806</v>
      </c>
      <c r="T13" s="22">
        <f t="shared" si="7"/>
        <v>1105.8046200123042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24944.460074957766</v>
      </c>
      <c r="D14" s="5">
        <f t="shared" si="0"/>
        <v>24411.825850685174</v>
      </c>
      <c r="E14" s="5">
        <f t="shared" si="1"/>
        <v>14911.825850685174</v>
      </c>
      <c r="F14" s="5">
        <f t="shared" si="2"/>
        <v>5170.4611402487099</v>
      </c>
      <c r="G14" s="5">
        <f t="shared" si="3"/>
        <v>19241.364710436465</v>
      </c>
      <c r="H14" s="22">
        <f t="shared" si="10"/>
        <v>11227.262850866384</v>
      </c>
      <c r="I14" s="5">
        <f t="shared" si="4"/>
        <v>29828.673578803464</v>
      </c>
      <c r="J14" s="26">
        <f t="shared" si="5"/>
        <v>0.1255136128377696</v>
      </c>
      <c r="L14" s="22">
        <f t="shared" si="11"/>
        <v>45947.912504261447</v>
      </c>
      <c r="M14" s="5">
        <f>scrimecost*Meta!O11</f>
        <v>3070.08</v>
      </c>
      <c r="N14" s="5">
        <f>L14-Grade9!L14</f>
        <v>1501.757524024928</v>
      </c>
      <c r="O14" s="5">
        <f>Grade9!M14-M14</f>
        <v>154.81600000000026</v>
      </c>
      <c r="P14" s="22">
        <f t="shared" si="12"/>
        <v>221.77959301374472</v>
      </c>
      <c r="Q14" s="22"/>
      <c r="R14" s="22"/>
      <c r="S14" s="22">
        <f t="shared" si="6"/>
        <v>1413.9865663700148</v>
      </c>
      <c r="T14" s="22">
        <f t="shared" si="7"/>
        <v>1084.542722330006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25568.071576831706</v>
      </c>
      <c r="D15" s="5">
        <f t="shared" si="0"/>
        <v>24999.891496952299</v>
      </c>
      <c r="E15" s="5">
        <f t="shared" si="1"/>
        <v>15499.891496952299</v>
      </c>
      <c r="F15" s="5">
        <f t="shared" si="2"/>
        <v>5362.4645737549254</v>
      </c>
      <c r="G15" s="5">
        <f t="shared" si="3"/>
        <v>19637.426923197374</v>
      </c>
      <c r="H15" s="22">
        <f t="shared" si="10"/>
        <v>11507.944422138042</v>
      </c>
      <c r="I15" s="5">
        <f t="shared" si="4"/>
        <v>30489.418513273547</v>
      </c>
      <c r="J15" s="26">
        <f t="shared" si="5"/>
        <v>0.12794397279579939</v>
      </c>
      <c r="L15" s="22">
        <f t="shared" si="11"/>
        <v>47096.610316867984</v>
      </c>
      <c r="M15" s="5">
        <f>scrimecost*Meta!O12</f>
        <v>2933.19</v>
      </c>
      <c r="N15" s="5">
        <f>L15-Grade9!L15</f>
        <v>1539.3014621255643</v>
      </c>
      <c r="O15" s="5">
        <f>Grade9!M15-M15</f>
        <v>147.91300000000001</v>
      </c>
      <c r="P15" s="22">
        <f t="shared" si="12"/>
        <v>226.43509372480321</v>
      </c>
      <c r="Q15" s="22"/>
      <c r="R15" s="22"/>
      <c r="S15" s="22">
        <f t="shared" si="6"/>
        <v>1437.9070891972747</v>
      </c>
      <c r="T15" s="22">
        <f t="shared" si="7"/>
        <v>1066.9212828436412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26207.273366252495</v>
      </c>
      <c r="D16" s="5">
        <f t="shared" si="0"/>
        <v>25602.658784376101</v>
      </c>
      <c r="E16" s="5">
        <f t="shared" si="1"/>
        <v>16102.658784376101</v>
      </c>
      <c r="F16" s="5">
        <f t="shared" si="2"/>
        <v>5559.2680930987972</v>
      </c>
      <c r="G16" s="5">
        <f t="shared" si="3"/>
        <v>20043.390691277302</v>
      </c>
      <c r="H16" s="22">
        <f t="shared" si="10"/>
        <v>11795.643032691491</v>
      </c>
      <c r="I16" s="5">
        <f t="shared" si="4"/>
        <v>31166.682071105377</v>
      </c>
      <c r="J16" s="26">
        <f t="shared" si="5"/>
        <v>0.13031505568168211</v>
      </c>
      <c r="L16" s="22">
        <f t="shared" si="11"/>
        <v>48274.025574789674</v>
      </c>
      <c r="M16" s="5">
        <f>scrimecost*Meta!O13</f>
        <v>2462.85</v>
      </c>
      <c r="N16" s="5">
        <f>L16-Grade9!L16</f>
        <v>1577.7839986787003</v>
      </c>
      <c r="O16" s="5">
        <f>Grade9!M16-M16</f>
        <v>124.19500000000016</v>
      </c>
      <c r="P16" s="22">
        <f t="shared" si="12"/>
        <v>231.20698195363815</v>
      </c>
      <c r="Q16" s="22"/>
      <c r="R16" s="22"/>
      <c r="S16" s="22">
        <f t="shared" si="6"/>
        <v>1446.1160485952053</v>
      </c>
      <c r="T16" s="22">
        <f t="shared" si="7"/>
        <v>1038.0179700657486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26862.455200408807</v>
      </c>
      <c r="D17" s="5">
        <f t="shared" si="0"/>
        <v>26220.495253985504</v>
      </c>
      <c r="E17" s="5">
        <f t="shared" si="1"/>
        <v>16720.495253985504</v>
      </c>
      <c r="F17" s="5">
        <f t="shared" si="2"/>
        <v>5760.991700426267</v>
      </c>
      <c r="G17" s="5">
        <f t="shared" si="3"/>
        <v>20459.503553559236</v>
      </c>
      <c r="H17" s="22">
        <f t="shared" si="10"/>
        <v>12090.53410850878</v>
      </c>
      <c r="I17" s="5">
        <f t="shared" si="4"/>
        <v>31860.877217883015</v>
      </c>
      <c r="J17" s="26">
        <f t="shared" si="5"/>
        <v>0.13262830727766525</v>
      </c>
      <c r="L17" s="22">
        <f t="shared" si="11"/>
        <v>49480.876214159412</v>
      </c>
      <c r="M17" s="5">
        <f>scrimecost*Meta!O14</f>
        <v>2462.85</v>
      </c>
      <c r="N17" s="5">
        <f>L17-Grade9!L17</f>
        <v>1617.2285986456627</v>
      </c>
      <c r="O17" s="5">
        <f>Grade9!M17-M17</f>
        <v>124.19500000000016</v>
      </c>
      <c r="P17" s="22">
        <f t="shared" si="12"/>
        <v>236.09816738819396</v>
      </c>
      <c r="Q17" s="22"/>
      <c r="R17" s="22"/>
      <c r="S17" s="22">
        <f t="shared" si="6"/>
        <v>1478.3549629780823</v>
      </c>
      <c r="T17" s="22">
        <f t="shared" si="7"/>
        <v>1026.5512175928591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27534.016580419026</v>
      </c>
      <c r="D18" s="5">
        <f t="shared" si="0"/>
        <v>26853.77763533514</v>
      </c>
      <c r="E18" s="5">
        <f t="shared" si="1"/>
        <v>17353.77763533514</v>
      </c>
      <c r="F18" s="5">
        <f t="shared" si="2"/>
        <v>5967.7583979369228</v>
      </c>
      <c r="G18" s="5">
        <f t="shared" si="3"/>
        <v>20886.019237398217</v>
      </c>
      <c r="H18" s="22">
        <f t="shared" si="10"/>
        <v>12392.797461221498</v>
      </c>
      <c r="I18" s="5">
        <f t="shared" si="4"/>
        <v>32572.42724333009</v>
      </c>
      <c r="J18" s="26">
        <f t="shared" si="5"/>
        <v>0.13488513810301467</v>
      </c>
      <c r="L18" s="22">
        <f t="shared" si="11"/>
        <v>50717.898119513397</v>
      </c>
      <c r="M18" s="5">
        <f>scrimecost*Meta!O15</f>
        <v>2462.85</v>
      </c>
      <c r="N18" s="5">
        <f>L18-Grade9!L18</f>
        <v>1657.6593136118099</v>
      </c>
      <c r="O18" s="5">
        <f>Grade9!M18-M18</f>
        <v>124.19500000000016</v>
      </c>
      <c r="P18" s="22">
        <f t="shared" si="12"/>
        <v>241.11163245861368</v>
      </c>
      <c r="Q18" s="22"/>
      <c r="R18" s="22"/>
      <c r="S18" s="22">
        <f t="shared" si="6"/>
        <v>1511.3998502205388</v>
      </c>
      <c r="T18" s="22">
        <f t="shared" si="7"/>
        <v>1015.2697494115114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28222.3669949295</v>
      </c>
      <c r="D19" s="5">
        <f t="shared" si="0"/>
        <v>27502.892076218519</v>
      </c>
      <c r="E19" s="5">
        <f t="shared" si="1"/>
        <v>18002.892076218519</v>
      </c>
      <c r="F19" s="5">
        <f t="shared" si="2"/>
        <v>6179.6942628853467</v>
      </c>
      <c r="G19" s="5">
        <f t="shared" si="3"/>
        <v>21323.197813333172</v>
      </c>
      <c r="H19" s="22">
        <f t="shared" si="10"/>
        <v>12702.617397752036</v>
      </c>
      <c r="I19" s="5">
        <f t="shared" si="4"/>
        <v>33301.766019413342</v>
      </c>
      <c r="J19" s="26">
        <f t="shared" si="5"/>
        <v>0.13708692427408728</v>
      </c>
      <c r="L19" s="22">
        <f t="shared" si="11"/>
        <v>51985.845572501232</v>
      </c>
      <c r="M19" s="5">
        <f>scrimecost*Meta!O16</f>
        <v>2462.85</v>
      </c>
      <c r="N19" s="5">
        <f>L19-Grade9!L19</f>
        <v>1699.100796452105</v>
      </c>
      <c r="O19" s="5">
        <f>Grade9!M19-M19</f>
        <v>124.19500000000016</v>
      </c>
      <c r="P19" s="22">
        <f t="shared" si="12"/>
        <v>246.2504341557939</v>
      </c>
      <c r="Q19" s="22"/>
      <c r="R19" s="22"/>
      <c r="S19" s="22">
        <f t="shared" si="6"/>
        <v>1545.2708596440527</v>
      </c>
      <c r="T19" s="22">
        <f t="shared" si="7"/>
        <v>1004.169113126442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28927.926169802737</v>
      </c>
      <c r="D20" s="5">
        <f t="shared" si="0"/>
        <v>28168.23437812398</v>
      </c>
      <c r="E20" s="5">
        <f t="shared" si="1"/>
        <v>18668.23437812398</v>
      </c>
      <c r="F20" s="5">
        <f t="shared" si="2"/>
        <v>6396.9285244574794</v>
      </c>
      <c r="G20" s="5">
        <f t="shared" si="3"/>
        <v>21771.305853666501</v>
      </c>
      <c r="H20" s="22">
        <f t="shared" si="10"/>
        <v>13020.182832695835</v>
      </c>
      <c r="I20" s="5">
        <f t="shared" si="4"/>
        <v>34049.338264898674</v>
      </c>
      <c r="J20" s="26">
        <f t="shared" si="5"/>
        <v>0.13923500834342639</v>
      </c>
      <c r="L20" s="22">
        <f t="shared" si="11"/>
        <v>53285.49171181376</v>
      </c>
      <c r="M20" s="5">
        <f>scrimecost*Meta!O17</f>
        <v>2462.85</v>
      </c>
      <c r="N20" s="5">
        <f>L20-Grade9!L20</f>
        <v>1741.5783163634042</v>
      </c>
      <c r="O20" s="5">
        <f>Grade9!M20-M20</f>
        <v>124.19500000000016</v>
      </c>
      <c r="P20" s="22">
        <f t="shared" si="12"/>
        <v>251.51770589540365</v>
      </c>
      <c r="Q20" s="22"/>
      <c r="R20" s="22"/>
      <c r="S20" s="22">
        <f t="shared" si="6"/>
        <v>1579.9886443031523</v>
      </c>
      <c r="T20" s="22">
        <f t="shared" si="7"/>
        <v>993.2449881451638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29651.1243240478</v>
      </c>
      <c r="D21" s="5">
        <f t="shared" si="0"/>
        <v>28850.210237577074</v>
      </c>
      <c r="E21" s="5">
        <f t="shared" si="1"/>
        <v>19350.210237577074</v>
      </c>
      <c r="F21" s="5">
        <f t="shared" si="2"/>
        <v>6619.5936425689142</v>
      </c>
      <c r="G21" s="5">
        <f t="shared" si="3"/>
        <v>22230.616595008159</v>
      </c>
      <c r="H21" s="22">
        <f t="shared" si="10"/>
        <v>13345.68740351323</v>
      </c>
      <c r="I21" s="5">
        <f t="shared" si="4"/>
        <v>34815.599816521135</v>
      </c>
      <c r="J21" s="26">
        <f t="shared" si="5"/>
        <v>0.14133070011839141</v>
      </c>
      <c r="L21" s="22">
        <f t="shared" si="11"/>
        <v>54617.629004609094</v>
      </c>
      <c r="M21" s="5">
        <f>scrimecost*Meta!O18</f>
        <v>1985.49</v>
      </c>
      <c r="N21" s="5">
        <f>L21-Grade9!L21</f>
        <v>1785.1177742724685</v>
      </c>
      <c r="O21" s="5">
        <f>Grade9!M21-M21</f>
        <v>100.12300000000027</v>
      </c>
      <c r="P21" s="22">
        <f t="shared" si="12"/>
        <v>256.91665942850358</v>
      </c>
      <c r="Q21" s="22"/>
      <c r="R21" s="22"/>
      <c r="S21" s="22">
        <f t="shared" si="6"/>
        <v>1591.9838135787174</v>
      </c>
      <c r="T21" s="22">
        <f t="shared" si="7"/>
        <v>968.1468507219904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30392.402432149003</v>
      </c>
      <c r="D22" s="5">
        <f t="shared" si="0"/>
        <v>29549.235493516509</v>
      </c>
      <c r="E22" s="5">
        <f t="shared" si="1"/>
        <v>20049.235493516509</v>
      </c>
      <c r="F22" s="5">
        <f t="shared" si="2"/>
        <v>6847.8253886331404</v>
      </c>
      <c r="G22" s="5">
        <f t="shared" si="3"/>
        <v>22701.410104883369</v>
      </c>
      <c r="H22" s="22">
        <f t="shared" si="10"/>
        <v>13679.329588601064</v>
      </c>
      <c r="I22" s="5">
        <f t="shared" si="4"/>
        <v>35601.017906934168</v>
      </c>
      <c r="J22" s="26">
        <f t="shared" si="5"/>
        <v>0.1433752774598207</v>
      </c>
      <c r="L22" s="22">
        <f t="shared" si="11"/>
        <v>55983.069729724331</v>
      </c>
      <c r="M22" s="5">
        <f>scrimecost*Meta!O19</f>
        <v>1985.49</v>
      </c>
      <c r="N22" s="5">
        <f>L22-Grade9!L22</f>
        <v>1829.7457186293032</v>
      </c>
      <c r="O22" s="5">
        <f>Grade9!M22-M22</f>
        <v>100.12300000000027</v>
      </c>
      <c r="P22" s="22">
        <f t="shared" si="12"/>
        <v>262.4505867999311</v>
      </c>
      <c r="Q22" s="22"/>
      <c r="R22" s="22"/>
      <c r="S22" s="22">
        <f t="shared" si="6"/>
        <v>1628.459186086202</v>
      </c>
      <c r="T22" s="22">
        <f t="shared" si="7"/>
        <v>958.0311722497969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31152.212492952724</v>
      </c>
      <c r="D23" s="5">
        <f t="shared" si="0"/>
        <v>30265.736380854418</v>
      </c>
      <c r="E23" s="5">
        <f t="shared" si="1"/>
        <v>20765.736380854418</v>
      </c>
      <c r="F23" s="5">
        <f t="shared" si="2"/>
        <v>7081.7629283489678</v>
      </c>
      <c r="G23" s="5">
        <f t="shared" si="3"/>
        <v>23183.973452505452</v>
      </c>
      <c r="H23" s="22">
        <f t="shared" si="10"/>
        <v>14021.312828316088</v>
      </c>
      <c r="I23" s="5">
        <f t="shared" si="4"/>
        <v>36406.071449607523</v>
      </c>
      <c r="J23" s="26">
        <f t="shared" si="5"/>
        <v>0.14536998706121512</v>
      </c>
      <c r="L23" s="22">
        <f t="shared" si="11"/>
        <v>57382.646472967434</v>
      </c>
      <c r="M23" s="5">
        <f>scrimecost*Meta!O20</f>
        <v>1985.49</v>
      </c>
      <c r="N23" s="5">
        <f>L23-Grade9!L23</f>
        <v>1875.489361595035</v>
      </c>
      <c r="O23" s="5">
        <f>Grade9!M23-M23</f>
        <v>100.12300000000027</v>
      </c>
      <c r="P23" s="22">
        <f t="shared" si="12"/>
        <v>268.12286235564426</v>
      </c>
      <c r="Q23" s="22"/>
      <c r="R23" s="22"/>
      <c r="S23" s="22">
        <f t="shared" si="6"/>
        <v>1665.8464429063567</v>
      </c>
      <c r="T23" s="22">
        <f t="shared" si="7"/>
        <v>948.06453391481307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31931.01780527654</v>
      </c>
      <c r="D24" s="5">
        <f t="shared" si="0"/>
        <v>31000.149790375777</v>
      </c>
      <c r="E24" s="5">
        <f t="shared" si="1"/>
        <v>21500.149790375777</v>
      </c>
      <c r="F24" s="5">
        <f t="shared" si="2"/>
        <v>7321.5489065576912</v>
      </c>
      <c r="G24" s="5">
        <f t="shared" si="3"/>
        <v>23678.600883818086</v>
      </c>
      <c r="H24" s="22">
        <f t="shared" si="10"/>
        <v>14371.845649023988</v>
      </c>
      <c r="I24" s="5">
        <f t="shared" si="4"/>
        <v>37231.251330847706</v>
      </c>
      <c r="J24" s="26">
        <f t="shared" si="5"/>
        <v>0.14731604520891697</v>
      </c>
      <c r="L24" s="22">
        <f t="shared" si="11"/>
        <v>58817.212634791613</v>
      </c>
      <c r="M24" s="5">
        <f>scrimecost*Meta!O21</f>
        <v>1985.49</v>
      </c>
      <c r="N24" s="5">
        <f>L24-Grade9!L24</f>
        <v>1922.3765956349016</v>
      </c>
      <c r="O24" s="5">
        <f>Grade9!M24-M24</f>
        <v>100.12300000000027</v>
      </c>
      <c r="P24" s="22">
        <f t="shared" si="12"/>
        <v>273.93694480025022</v>
      </c>
      <c r="Q24" s="22"/>
      <c r="R24" s="22"/>
      <c r="S24" s="22">
        <f t="shared" si="6"/>
        <v>1704.16838114701</v>
      </c>
      <c r="T24" s="22">
        <f t="shared" si="7"/>
        <v>938.24359945898061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32729.293250408453</v>
      </c>
      <c r="D25" s="5">
        <f t="shared" si="0"/>
        <v>31752.923535135171</v>
      </c>
      <c r="E25" s="5">
        <f t="shared" si="1"/>
        <v>22252.923535135171</v>
      </c>
      <c r="F25" s="5">
        <f t="shared" si="2"/>
        <v>7567.3295342216334</v>
      </c>
      <c r="G25" s="5">
        <f t="shared" si="3"/>
        <v>24185.594000913537</v>
      </c>
      <c r="H25" s="22">
        <f t="shared" si="10"/>
        <v>14731.141790249587</v>
      </c>
      <c r="I25" s="5">
        <f t="shared" si="4"/>
        <v>38077.060709118901</v>
      </c>
      <c r="J25" s="26">
        <f t="shared" si="5"/>
        <v>0.14921463852374806</v>
      </c>
      <c r="L25" s="22">
        <f t="shared" si="11"/>
        <v>60287.642950661408</v>
      </c>
      <c r="M25" s="5">
        <f>scrimecost*Meta!O22</f>
        <v>1985.49</v>
      </c>
      <c r="N25" s="5">
        <f>L25-Grade9!L25</f>
        <v>1970.4360105257801</v>
      </c>
      <c r="O25" s="5">
        <f>Grade9!M25-M25</f>
        <v>100.12300000000027</v>
      </c>
      <c r="P25" s="22">
        <f t="shared" si="12"/>
        <v>279.89637930597138</v>
      </c>
      <c r="Q25" s="22"/>
      <c r="R25" s="22"/>
      <c r="S25" s="22">
        <f t="shared" si="6"/>
        <v>1743.44836784369</v>
      </c>
      <c r="T25" s="22">
        <f t="shared" si="7"/>
        <v>928.56512858167582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33547.525581668662</v>
      </c>
      <c r="D26" s="5">
        <f t="shared" si="0"/>
        <v>32524.516623513548</v>
      </c>
      <c r="E26" s="5">
        <f t="shared" si="1"/>
        <v>23024.516623513548</v>
      </c>
      <c r="F26" s="5">
        <f t="shared" si="2"/>
        <v>7819.2546775771734</v>
      </c>
      <c r="G26" s="5">
        <f t="shared" si="3"/>
        <v>24705.261945936374</v>
      </c>
      <c r="H26" s="22">
        <f t="shared" si="10"/>
        <v>15099.420335005829</v>
      </c>
      <c r="I26" s="5">
        <f t="shared" si="4"/>
        <v>38944.015321846869</v>
      </c>
      <c r="J26" s="26">
        <f t="shared" si="5"/>
        <v>0.15106692468455887</v>
      </c>
      <c r="L26" s="22">
        <f t="shared" si="11"/>
        <v>61794.834024427939</v>
      </c>
      <c r="M26" s="5">
        <f>scrimecost*Meta!O23</f>
        <v>1540.8899999999999</v>
      </c>
      <c r="N26" s="5">
        <f>L26-Grade9!L26</f>
        <v>2019.6969107889236</v>
      </c>
      <c r="O26" s="5">
        <f>Grade9!M26-M26</f>
        <v>77.702999999999975</v>
      </c>
      <c r="P26" s="22">
        <f t="shared" si="12"/>
        <v>286.00479967433552</v>
      </c>
      <c r="Q26" s="22"/>
      <c r="R26" s="22"/>
      <c r="S26" s="22">
        <f t="shared" si="6"/>
        <v>1761.7387542077818</v>
      </c>
      <c r="T26" s="22">
        <f t="shared" si="7"/>
        <v>907.70548623904108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34386.213721210377</v>
      </c>
      <c r="D27" s="5">
        <f t="shared" si="0"/>
        <v>33315.399539101381</v>
      </c>
      <c r="E27" s="5">
        <f t="shared" si="1"/>
        <v>23815.399539101381</v>
      </c>
      <c r="F27" s="5">
        <f t="shared" si="2"/>
        <v>8077.4779495166003</v>
      </c>
      <c r="G27" s="5">
        <f t="shared" si="3"/>
        <v>25237.921589584781</v>
      </c>
      <c r="H27" s="22">
        <f t="shared" si="10"/>
        <v>15476.905843380971</v>
      </c>
      <c r="I27" s="5">
        <f t="shared" si="4"/>
        <v>39832.643799893034</v>
      </c>
      <c r="J27" s="26">
        <f t="shared" si="5"/>
        <v>0.15287403313413037</v>
      </c>
      <c r="L27" s="22">
        <f t="shared" si="11"/>
        <v>63339.704875038631</v>
      </c>
      <c r="M27" s="5">
        <f>scrimecost*Meta!O24</f>
        <v>1540.8899999999999</v>
      </c>
      <c r="N27" s="5">
        <f>L27-Grade9!L27</f>
        <v>2070.1893335586501</v>
      </c>
      <c r="O27" s="5">
        <f>Grade9!M27-M27</f>
        <v>77.702999999999975</v>
      </c>
      <c r="P27" s="22">
        <f t="shared" si="12"/>
        <v>292.26593055190875</v>
      </c>
      <c r="Q27" s="22"/>
      <c r="R27" s="22"/>
      <c r="S27" s="22">
        <f t="shared" si="6"/>
        <v>1803.0072902309792</v>
      </c>
      <c r="T27" s="22">
        <f t="shared" si="7"/>
        <v>898.6717873767526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35245.869064240629</v>
      </c>
      <c r="D28" s="5">
        <f t="shared" si="0"/>
        <v>34126.054527578912</v>
      </c>
      <c r="E28" s="5">
        <f t="shared" si="1"/>
        <v>24626.054527578912</v>
      </c>
      <c r="F28" s="5">
        <f t="shared" si="2"/>
        <v>8342.1568032545147</v>
      </c>
      <c r="G28" s="5">
        <f t="shared" si="3"/>
        <v>25783.897724324397</v>
      </c>
      <c r="H28" s="22">
        <f t="shared" si="10"/>
        <v>15863.828489465495</v>
      </c>
      <c r="I28" s="5">
        <f t="shared" si="4"/>
        <v>40743.48798989036</v>
      </c>
      <c r="J28" s="26">
        <f t="shared" si="5"/>
        <v>0.15463706576785871</v>
      </c>
      <c r="L28" s="22">
        <f t="shared" si="11"/>
        <v>64923.197496914596</v>
      </c>
      <c r="M28" s="5">
        <f>scrimecost*Meta!O25</f>
        <v>1540.8899999999999</v>
      </c>
      <c r="N28" s="5">
        <f>L28-Grade9!L28</f>
        <v>2121.9440668976167</v>
      </c>
      <c r="O28" s="5">
        <f>Grade9!M28-M28</f>
        <v>77.702999999999975</v>
      </c>
      <c r="P28" s="22">
        <f t="shared" si="12"/>
        <v>298.68358970142145</v>
      </c>
      <c r="Q28" s="22"/>
      <c r="R28" s="22"/>
      <c r="S28" s="22">
        <f t="shared" si="6"/>
        <v>1845.3075396547547</v>
      </c>
      <c r="T28" s="22">
        <f t="shared" si="7"/>
        <v>889.75933652791593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36127.01579084665</v>
      </c>
      <c r="D29" s="5">
        <f t="shared" si="0"/>
        <v>34956.975890768386</v>
      </c>
      <c r="E29" s="5">
        <f t="shared" si="1"/>
        <v>25456.975890768386</v>
      </c>
      <c r="F29" s="5">
        <f t="shared" si="2"/>
        <v>8613.4526283358791</v>
      </c>
      <c r="G29" s="5">
        <f t="shared" si="3"/>
        <v>26343.523262432507</v>
      </c>
      <c r="H29" s="22">
        <f t="shared" si="10"/>
        <v>16260.424201702132</v>
      </c>
      <c r="I29" s="5">
        <f t="shared" si="4"/>
        <v>41677.103284637618</v>
      </c>
      <c r="J29" s="26">
        <f t="shared" si="5"/>
        <v>0.15635709760564245</v>
      </c>
      <c r="L29" s="22">
        <f t="shared" si="11"/>
        <v>66546.277434337448</v>
      </c>
      <c r="M29" s="5">
        <f>scrimecost*Meta!O26</f>
        <v>1540.8899999999999</v>
      </c>
      <c r="N29" s="5">
        <f>L29-Grade9!L29</f>
        <v>2174.9926685700411</v>
      </c>
      <c r="O29" s="5">
        <f>Grade9!M29-M29</f>
        <v>77.702999999999975</v>
      </c>
      <c r="P29" s="22">
        <f t="shared" si="12"/>
        <v>305.26169032967175</v>
      </c>
      <c r="Q29" s="22"/>
      <c r="R29" s="22"/>
      <c r="S29" s="22">
        <f t="shared" si="6"/>
        <v>1888.6652953141127</v>
      </c>
      <c r="T29" s="22">
        <f t="shared" si="7"/>
        <v>880.96564065492214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37030.191185617812</v>
      </c>
      <c r="D30" s="5">
        <f t="shared" si="0"/>
        <v>35808.670288037589</v>
      </c>
      <c r="E30" s="5">
        <f t="shared" si="1"/>
        <v>26308.670288037589</v>
      </c>
      <c r="F30" s="5">
        <f t="shared" si="2"/>
        <v>8891.5308490442731</v>
      </c>
      <c r="G30" s="5">
        <f t="shared" si="3"/>
        <v>26917.139438993316</v>
      </c>
      <c r="H30" s="22">
        <f t="shared" si="10"/>
        <v>16666.934806744684</v>
      </c>
      <c r="I30" s="5">
        <f t="shared" si="4"/>
        <v>42634.058961753552</v>
      </c>
      <c r="J30" s="26">
        <f t="shared" si="5"/>
        <v>0.15803517744738263</v>
      </c>
      <c r="L30" s="22">
        <f t="shared" si="11"/>
        <v>68209.934370195886</v>
      </c>
      <c r="M30" s="5">
        <f>scrimecost*Meta!O27</f>
        <v>1540.8899999999999</v>
      </c>
      <c r="N30" s="5">
        <f>L30-Grade9!L30</f>
        <v>2229.367485284296</v>
      </c>
      <c r="O30" s="5">
        <f>Grade9!M30-M30</f>
        <v>77.702999999999975</v>
      </c>
      <c r="P30" s="22">
        <f t="shared" si="12"/>
        <v>312.00424347362843</v>
      </c>
      <c r="Q30" s="22"/>
      <c r="R30" s="22"/>
      <c r="S30" s="22">
        <f t="shared" si="6"/>
        <v>1933.1069948649688</v>
      </c>
      <c r="T30" s="22">
        <f t="shared" si="7"/>
        <v>872.28827570994099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37955.945965258252</v>
      </c>
      <c r="D31" s="5">
        <f t="shared" si="0"/>
        <v>36681.657045238528</v>
      </c>
      <c r="E31" s="5">
        <f t="shared" si="1"/>
        <v>27181.657045238528</v>
      </c>
      <c r="F31" s="5">
        <f t="shared" si="2"/>
        <v>9176.5610252703791</v>
      </c>
      <c r="G31" s="5">
        <f t="shared" si="3"/>
        <v>27505.09601996815</v>
      </c>
      <c r="H31" s="22">
        <f t="shared" si="10"/>
        <v>17083.608176913302</v>
      </c>
      <c r="I31" s="5">
        <f t="shared" si="4"/>
        <v>43614.938530797393</v>
      </c>
      <c r="J31" s="26">
        <f t="shared" si="5"/>
        <v>0.15967232851249502</v>
      </c>
      <c r="L31" s="22">
        <f t="shared" si="11"/>
        <v>69915.182729450782</v>
      </c>
      <c r="M31" s="5">
        <f>scrimecost*Meta!O28</f>
        <v>1347.84</v>
      </c>
      <c r="N31" s="5">
        <f>L31-Grade9!L31</f>
        <v>2285.1016724164219</v>
      </c>
      <c r="O31" s="5">
        <f>Grade9!M31-M31</f>
        <v>67.968000000000075</v>
      </c>
      <c r="P31" s="22">
        <f t="shared" si="12"/>
        <v>318.91536044618397</v>
      </c>
      <c r="Q31" s="22"/>
      <c r="R31" s="22"/>
      <c r="S31" s="22">
        <f t="shared" si="6"/>
        <v>1969.1194369046066</v>
      </c>
      <c r="T31" s="22">
        <f t="shared" si="7"/>
        <v>859.56035111201322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38904.844614389709</v>
      </c>
      <c r="D32" s="5">
        <f t="shared" si="0"/>
        <v>37576.468471369488</v>
      </c>
      <c r="E32" s="5">
        <f t="shared" si="1"/>
        <v>28076.468471369488</v>
      </c>
      <c r="F32" s="5">
        <f t="shared" si="2"/>
        <v>9468.7169559021386</v>
      </c>
      <c r="G32" s="5">
        <f t="shared" si="3"/>
        <v>28107.751515467349</v>
      </c>
      <c r="H32" s="22">
        <f t="shared" si="10"/>
        <v>17510.698381336129</v>
      </c>
      <c r="I32" s="5">
        <f t="shared" si="4"/>
        <v>44620.340089067322</v>
      </c>
      <c r="J32" s="26">
        <f t="shared" si="5"/>
        <v>0.16126954906382424</v>
      </c>
      <c r="L32" s="22">
        <f t="shared" si="11"/>
        <v>71663.062297687036</v>
      </c>
      <c r="M32" s="5">
        <f>scrimecost*Meta!O29</f>
        <v>1347.84</v>
      </c>
      <c r="N32" s="5">
        <f>L32-Grade9!L32</f>
        <v>2342.2292142268125</v>
      </c>
      <c r="O32" s="5">
        <f>Grade9!M32-M32</f>
        <v>67.968000000000075</v>
      </c>
      <c r="P32" s="22">
        <f t="shared" si="12"/>
        <v>325.99925534305351</v>
      </c>
      <c r="Q32" s="22"/>
      <c r="R32" s="22"/>
      <c r="S32" s="22">
        <f t="shared" si="6"/>
        <v>2015.8109974952088</v>
      </c>
      <c r="T32" s="22">
        <f t="shared" si="7"/>
        <v>851.24445979315078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39877.465729749441</v>
      </c>
      <c r="D33" s="5">
        <f t="shared" si="0"/>
        <v>38493.650183153717</v>
      </c>
      <c r="E33" s="5">
        <f t="shared" si="1"/>
        <v>28993.650183153717</v>
      </c>
      <c r="F33" s="5">
        <f t="shared" si="2"/>
        <v>9768.1767847996889</v>
      </c>
      <c r="G33" s="5">
        <f t="shared" si="3"/>
        <v>28725.473398354028</v>
      </c>
      <c r="H33" s="22">
        <f t="shared" si="10"/>
        <v>17948.465840869532</v>
      </c>
      <c r="I33" s="5">
        <f t="shared" si="4"/>
        <v>45650.876686293996</v>
      </c>
      <c r="J33" s="26">
        <f t="shared" si="5"/>
        <v>0.1628278130163405</v>
      </c>
      <c r="L33" s="22">
        <f t="shared" si="11"/>
        <v>73454.638855129218</v>
      </c>
      <c r="M33" s="5">
        <f>scrimecost*Meta!O30</f>
        <v>1347.84</v>
      </c>
      <c r="N33" s="5">
        <f>L33-Grade9!L33</f>
        <v>2400.7849445824977</v>
      </c>
      <c r="O33" s="5">
        <f>Grade9!M33-M33</f>
        <v>67.968000000000075</v>
      </c>
      <c r="P33" s="22">
        <f t="shared" si="12"/>
        <v>333.2602476123447</v>
      </c>
      <c r="Q33" s="22"/>
      <c r="R33" s="22"/>
      <c r="S33" s="22">
        <f t="shared" si="6"/>
        <v>2063.6698471005998</v>
      </c>
      <c r="T33" s="22">
        <f t="shared" si="7"/>
        <v>843.03359060399202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40874.40237299318</v>
      </c>
      <c r="D34" s="5">
        <f t="shared" si="0"/>
        <v>39433.761437732566</v>
      </c>
      <c r="E34" s="5">
        <f t="shared" si="1"/>
        <v>29933.761437732566</v>
      </c>
      <c r="F34" s="5">
        <f t="shared" si="2"/>
        <v>10075.123109419683</v>
      </c>
      <c r="G34" s="5">
        <f t="shared" si="3"/>
        <v>29358.638328312882</v>
      </c>
      <c r="H34" s="22">
        <f t="shared" si="10"/>
        <v>18397.177486891273</v>
      </c>
      <c r="I34" s="5">
        <f t="shared" si="4"/>
        <v>46707.176698451352</v>
      </c>
      <c r="J34" s="26">
        <f t="shared" si="5"/>
        <v>0.16434807053099051</v>
      </c>
      <c r="L34" s="22">
        <f t="shared" si="11"/>
        <v>75291.004826507444</v>
      </c>
      <c r="M34" s="5">
        <f>scrimecost*Meta!O31</f>
        <v>1347.84</v>
      </c>
      <c r="N34" s="5">
        <f>L34-Grade9!L34</f>
        <v>2460.8045681970543</v>
      </c>
      <c r="O34" s="5">
        <f>Grade9!M34-M34</f>
        <v>67.968000000000075</v>
      </c>
      <c r="P34" s="22">
        <f t="shared" si="12"/>
        <v>340.70276468836818</v>
      </c>
      <c r="Q34" s="22"/>
      <c r="R34" s="22"/>
      <c r="S34" s="22">
        <f t="shared" si="6"/>
        <v>2112.725167946111</v>
      </c>
      <c r="T34" s="22">
        <f t="shared" si="7"/>
        <v>834.92571913326515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41896.262432318006</v>
      </c>
      <c r="D35" s="5">
        <f t="shared" si="0"/>
        <v>40397.375473675878</v>
      </c>
      <c r="E35" s="5">
        <f t="shared" si="1"/>
        <v>30897.375473675878</v>
      </c>
      <c r="F35" s="5">
        <f t="shared" si="2"/>
        <v>10389.743092155175</v>
      </c>
      <c r="G35" s="5">
        <f t="shared" si="3"/>
        <v>30007.632381520703</v>
      </c>
      <c r="H35" s="22">
        <f t="shared" si="10"/>
        <v>18857.106924063552</v>
      </c>
      <c r="I35" s="5">
        <f t="shared" si="4"/>
        <v>47789.884210912627</v>
      </c>
      <c r="J35" s="26">
        <f t="shared" si="5"/>
        <v>0.16583124859406373</v>
      </c>
      <c r="L35" s="22">
        <f t="shared" si="11"/>
        <v>77173.279947170129</v>
      </c>
      <c r="M35" s="5">
        <f>scrimecost*Meta!O32</f>
        <v>1347.84</v>
      </c>
      <c r="N35" s="5">
        <f>L35-Grade9!L35</f>
        <v>2522.3246824019734</v>
      </c>
      <c r="O35" s="5">
        <f>Grade9!M35-M35</f>
        <v>67.968000000000075</v>
      </c>
      <c r="P35" s="22">
        <f t="shared" si="12"/>
        <v>348.33134469129226</v>
      </c>
      <c r="Q35" s="22"/>
      <c r="R35" s="22"/>
      <c r="S35" s="22">
        <f t="shared" si="6"/>
        <v>2163.0068718127591</v>
      </c>
      <c r="T35" s="22">
        <f t="shared" si="7"/>
        <v>826.91887518644694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42943.668993125968</v>
      </c>
      <c r="D36" s="5">
        <f t="shared" si="0"/>
        <v>41385.079860517784</v>
      </c>
      <c r="E36" s="5">
        <f t="shared" si="1"/>
        <v>31885.079860517784</v>
      </c>
      <c r="F36" s="5">
        <f t="shared" si="2"/>
        <v>10712.228574459055</v>
      </c>
      <c r="G36" s="5">
        <f t="shared" si="3"/>
        <v>30672.851286058729</v>
      </c>
      <c r="H36" s="22">
        <f t="shared" si="10"/>
        <v>19328.53459716514</v>
      </c>
      <c r="I36" s="5">
        <f t="shared" si="4"/>
        <v>48899.65941118545</v>
      </c>
      <c r="J36" s="26">
        <f t="shared" si="5"/>
        <v>0.16727825158242784</v>
      </c>
      <c r="L36" s="22">
        <f t="shared" si="11"/>
        <v>79102.611945849378</v>
      </c>
      <c r="M36" s="5">
        <f>scrimecost*Meta!O33</f>
        <v>1089.27</v>
      </c>
      <c r="N36" s="5">
        <f>L36-Grade9!L36</f>
        <v>2585.3827994620369</v>
      </c>
      <c r="O36" s="5">
        <f>Grade9!M36-M36</f>
        <v>54.929000000000087</v>
      </c>
      <c r="P36" s="22">
        <f t="shared" si="12"/>
        <v>356.15063919428951</v>
      </c>
      <c r="Q36" s="22"/>
      <c r="R36" s="22"/>
      <c r="S36" s="22">
        <f t="shared" si="6"/>
        <v>2201.7673982760889</v>
      </c>
      <c r="T36" s="22">
        <f t="shared" si="7"/>
        <v>814.28533892212715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44017.260717954101</v>
      </c>
      <c r="D37" s="5">
        <f t="shared" ref="D37:D56" si="15">IF(A37&lt;startage,1,0)*(C37*(1-initialunempprob))+IF(A37=startage,1,0)*(C37*(1-unempprob))+IF(A37&gt;startage,1,0)*(C37*(1-unempprob)+unempprob*300*52)</f>
        <v>42397.476857030713</v>
      </c>
      <c r="E37" s="5">
        <f t="shared" si="1"/>
        <v>32897.476857030713</v>
      </c>
      <c r="F37" s="5">
        <f t="shared" si="2"/>
        <v>11042.776193820528</v>
      </c>
      <c r="G37" s="5">
        <f t="shared" si="3"/>
        <v>31354.700663210184</v>
      </c>
      <c r="H37" s="22">
        <f t="shared" ref="H37:H56" si="16">benefits*B37/expnorm</f>
        <v>19811.747962094265</v>
      </c>
      <c r="I37" s="5">
        <f t="shared" ref="I37:I56" si="17">G37+IF(A37&lt;startage,1,0)*(H37*(1-initialunempprob))+IF(A37&gt;=startage,1,0)*(H37*(1-unempprob))</f>
        <v>50037.178991465073</v>
      </c>
      <c r="J37" s="26">
        <f t="shared" si="5"/>
        <v>0.16868996181497814</v>
      </c>
      <c r="L37" s="22">
        <f t="shared" ref="L37:L56" si="18">(sincome+sbenefits)*(1-sunemp)*B37/expnorm</f>
        <v>81080.1772444956</v>
      </c>
      <c r="M37" s="5">
        <f>scrimecost*Meta!O34</f>
        <v>1089.27</v>
      </c>
      <c r="N37" s="5">
        <f>L37-Grade9!L37</f>
        <v>2650.0173694485566</v>
      </c>
      <c r="O37" s="5">
        <f>Grade9!M37-M37</f>
        <v>54.929000000000087</v>
      </c>
      <c r="P37" s="22">
        <f t="shared" si="12"/>
        <v>364.16541605986151</v>
      </c>
      <c r="Q37" s="22"/>
      <c r="R37" s="22"/>
      <c r="S37" s="22">
        <f t="shared" si="6"/>
        <v>2254.59461340097</v>
      </c>
      <c r="T37" s="22">
        <f t="shared" si="7"/>
        <v>806.6289713858406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45117.69223590297</v>
      </c>
      <c r="D38" s="5">
        <f t="shared" si="15"/>
        <v>43435.183778456492</v>
      </c>
      <c r="E38" s="5">
        <f t="shared" si="1"/>
        <v>33935.183778456492</v>
      </c>
      <c r="F38" s="5">
        <f t="shared" si="2"/>
        <v>11381.587503666044</v>
      </c>
      <c r="G38" s="5">
        <f t="shared" si="3"/>
        <v>32053.596274790449</v>
      </c>
      <c r="H38" s="22">
        <f t="shared" si="16"/>
        <v>20307.041661146628</v>
      </c>
      <c r="I38" s="5">
        <f t="shared" si="17"/>
        <v>51203.136561251718</v>
      </c>
      <c r="J38" s="26">
        <f t="shared" ref="J38:J56" si="19">(F38-(IF(A38&gt;startage,1,0)*(unempprob*300*52)))/(IF(A38&lt;startage,1,0)*((C38+H38)*(1-initialunempprob))+IF(A38&gt;=startage,1,0)*((C38+H38)*(1-unempprob)))</f>
        <v>0.17006724009063701</v>
      </c>
      <c r="L38" s="22">
        <f t="shared" si="18"/>
        <v>83107.181675608008</v>
      </c>
      <c r="M38" s="5">
        <f>scrimecost*Meta!O35</f>
        <v>1089.27</v>
      </c>
      <c r="N38" s="5">
        <f>L38-Grade9!L38</f>
        <v>2716.2678036848083</v>
      </c>
      <c r="O38" s="5">
        <f>Grade9!M38-M38</f>
        <v>54.929000000000087</v>
      </c>
      <c r="P38" s="22">
        <f t="shared" si="12"/>
        <v>372.38056234707301</v>
      </c>
      <c r="Q38" s="22"/>
      <c r="R38" s="22"/>
      <c r="S38" s="22">
        <f t="shared" ref="S38:S69" si="20">IF(A38&lt;startage,1,0)*(N38-Q38-R38)+IF(A38&gt;=startage,1,0)*completionprob*(N38*spart+O38+P38)</f>
        <v>2308.7425089040212</v>
      </c>
      <c r="T38" s="22">
        <f t="shared" ref="T38:T69" si="21">S38/sreturn^(A38-startage+1)</f>
        <v>799.06300321873198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46245.634541800529</v>
      </c>
      <c r="D39" s="5">
        <f t="shared" si="15"/>
        <v>44498.833372917892</v>
      </c>
      <c r="E39" s="5">
        <f t="shared" si="1"/>
        <v>34998.833372917892</v>
      </c>
      <c r="F39" s="5">
        <f t="shared" si="2"/>
        <v>11778.75243354948</v>
      </c>
      <c r="G39" s="5">
        <f t="shared" si="3"/>
        <v>32720.08093936841</v>
      </c>
      <c r="H39" s="22">
        <f t="shared" si="16"/>
        <v>20814.717702675291</v>
      </c>
      <c r="I39" s="5">
        <f t="shared" si="17"/>
        <v>52348.359732991208</v>
      </c>
      <c r="J39" s="26">
        <f t="shared" si="19"/>
        <v>0.17219974633051155</v>
      </c>
      <c r="L39" s="22">
        <f t="shared" si="18"/>
        <v>85184.861217498183</v>
      </c>
      <c r="M39" s="5">
        <f>scrimecost*Meta!O36</f>
        <v>1089.27</v>
      </c>
      <c r="N39" s="5">
        <f>L39-Grade9!L39</f>
        <v>2784.1744987769052</v>
      </c>
      <c r="O39" s="5">
        <f>Grade9!M39-M39</f>
        <v>54.929000000000087</v>
      </c>
      <c r="P39" s="22">
        <f t="shared" ref="P39:P56" si="22">(spart-initialspart)*(L39*J39+nptrans)</f>
        <v>382.0106068713547</v>
      </c>
      <c r="Q39" s="22"/>
      <c r="R39" s="22"/>
      <c r="S39" s="22">
        <f t="shared" si="20"/>
        <v>2365.4294309828983</v>
      </c>
      <c r="T39" s="22">
        <f t="shared" si="21"/>
        <v>791.98269557614776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47401.775405345543</v>
      </c>
      <c r="D40" s="5">
        <f t="shared" si="15"/>
        <v>45589.074207240839</v>
      </c>
      <c r="E40" s="5">
        <f t="shared" si="1"/>
        <v>36089.074207240839</v>
      </c>
      <c r="F40" s="5">
        <f t="shared" si="2"/>
        <v>12243.740149388219</v>
      </c>
      <c r="G40" s="5">
        <f t="shared" si="3"/>
        <v>33345.334057852619</v>
      </c>
      <c r="H40" s="22">
        <f t="shared" si="16"/>
        <v>21335.085645242169</v>
      </c>
      <c r="I40" s="5">
        <f t="shared" si="17"/>
        <v>53464.319821315978</v>
      </c>
      <c r="J40" s="26">
        <f t="shared" si="19"/>
        <v>0.17517340099039172</v>
      </c>
      <c r="L40" s="22">
        <f t="shared" si="18"/>
        <v>87314.482747935646</v>
      </c>
      <c r="M40" s="5">
        <f>scrimecost*Meta!O37</f>
        <v>1089.27</v>
      </c>
      <c r="N40" s="5">
        <f>L40-Grade9!L40</f>
        <v>2853.7788612463337</v>
      </c>
      <c r="O40" s="5">
        <f>Grade9!M40-M40</f>
        <v>54.929000000000087</v>
      </c>
      <c r="P40" s="22">
        <f t="shared" si="22"/>
        <v>393.28514817611017</v>
      </c>
      <c r="Q40" s="22"/>
      <c r="R40" s="22"/>
      <c r="S40" s="22">
        <f t="shared" si="20"/>
        <v>2424.9091968677867</v>
      </c>
      <c r="T40" s="22">
        <f t="shared" si="21"/>
        <v>785.41890370873023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48586.819790479181</v>
      </c>
      <c r="D41" s="5">
        <f t="shared" si="15"/>
        <v>46706.571062421863</v>
      </c>
      <c r="E41" s="5">
        <f t="shared" si="1"/>
        <v>37206.571062421863</v>
      </c>
      <c r="F41" s="5">
        <f t="shared" si="2"/>
        <v>12720.352558122924</v>
      </c>
      <c r="G41" s="5">
        <f t="shared" si="3"/>
        <v>33986.218504298937</v>
      </c>
      <c r="H41" s="22">
        <f t="shared" si="16"/>
        <v>21868.462786373224</v>
      </c>
      <c r="I41" s="5">
        <f t="shared" si="17"/>
        <v>54608.178911848881</v>
      </c>
      <c r="J41" s="26">
        <f t="shared" si="19"/>
        <v>0.1780745274878357</v>
      </c>
      <c r="L41" s="22">
        <f t="shared" si="18"/>
        <v>89497.344816634039</v>
      </c>
      <c r="M41" s="5">
        <f>scrimecost*Meta!O38</f>
        <v>727.74</v>
      </c>
      <c r="N41" s="5">
        <f>L41-Grade9!L41</f>
        <v>2925.1233327775117</v>
      </c>
      <c r="O41" s="5">
        <f>Grade9!M41-M41</f>
        <v>36.697999999999979</v>
      </c>
      <c r="P41" s="22">
        <f t="shared" si="22"/>
        <v>404.84155301348449</v>
      </c>
      <c r="Q41" s="22"/>
      <c r="R41" s="22"/>
      <c r="S41" s="22">
        <f t="shared" si="20"/>
        <v>2468.0095768998071</v>
      </c>
      <c r="T41" s="22">
        <f t="shared" si="21"/>
        <v>773.30867542066949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49801.490285241154</v>
      </c>
      <c r="D42" s="5">
        <f t="shared" si="15"/>
        <v>47852.005338982402</v>
      </c>
      <c r="E42" s="5">
        <f t="shared" si="1"/>
        <v>38352.005338982402</v>
      </c>
      <c r="F42" s="5">
        <f t="shared" si="2"/>
        <v>13208.880277075994</v>
      </c>
      <c r="G42" s="5">
        <f t="shared" si="3"/>
        <v>34643.125061906409</v>
      </c>
      <c r="H42" s="22">
        <f t="shared" si="16"/>
        <v>22415.174356032549</v>
      </c>
      <c r="I42" s="5">
        <f t="shared" si="17"/>
        <v>55780.634479645101</v>
      </c>
      <c r="J42" s="26">
        <f t="shared" si="19"/>
        <v>0.1809048948024152</v>
      </c>
      <c r="L42" s="22">
        <f t="shared" si="18"/>
        <v>91734.77843704987</v>
      </c>
      <c r="M42" s="5">
        <f>scrimecost*Meta!O39</f>
        <v>727.74</v>
      </c>
      <c r="N42" s="5">
        <f>L42-Grade9!L42</f>
        <v>2998.2514160969149</v>
      </c>
      <c r="O42" s="5">
        <f>Grade9!M42-M42</f>
        <v>36.697999999999979</v>
      </c>
      <c r="P42" s="22">
        <f t="shared" si="22"/>
        <v>416.68686797179305</v>
      </c>
      <c r="Q42" s="22"/>
      <c r="R42" s="22"/>
      <c r="S42" s="22">
        <f t="shared" si="20"/>
        <v>2530.5005059325904</v>
      </c>
      <c r="T42" s="22">
        <f t="shared" si="21"/>
        <v>767.03051659394794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51046.527542372183</v>
      </c>
      <c r="D43" s="5">
        <f t="shared" si="15"/>
        <v>49026.075472456963</v>
      </c>
      <c r="E43" s="5">
        <f t="shared" si="1"/>
        <v>39526.075472456963</v>
      </c>
      <c r="F43" s="5">
        <f t="shared" si="2"/>
        <v>13709.621189002894</v>
      </c>
      <c r="G43" s="5">
        <f t="shared" si="3"/>
        <v>35316.45428345407</v>
      </c>
      <c r="H43" s="22">
        <f t="shared" si="16"/>
        <v>22975.553714933369</v>
      </c>
      <c r="I43" s="5">
        <f t="shared" si="17"/>
        <v>56982.401436636239</v>
      </c>
      <c r="J43" s="26">
        <f t="shared" si="19"/>
        <v>0.18366622876785862</v>
      </c>
      <c r="L43" s="22">
        <f t="shared" si="18"/>
        <v>94028.147897976116</v>
      </c>
      <c r="M43" s="5">
        <f>scrimecost*Meta!O40</f>
        <v>727.74</v>
      </c>
      <c r="N43" s="5">
        <f>L43-Grade9!L43</f>
        <v>3073.2077014993556</v>
      </c>
      <c r="O43" s="5">
        <f>Grade9!M43-M43</f>
        <v>36.697999999999979</v>
      </c>
      <c r="P43" s="22">
        <f t="shared" si="22"/>
        <v>428.82831580405946</v>
      </c>
      <c r="Q43" s="22"/>
      <c r="R43" s="22"/>
      <c r="S43" s="22">
        <f t="shared" si="20"/>
        <v>2594.5537081912294</v>
      </c>
      <c r="T43" s="22">
        <f t="shared" si="21"/>
        <v>760.79745682370049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52322.690730931485</v>
      </c>
      <c r="D44" s="5">
        <f t="shared" si="15"/>
        <v>50229.497359268382</v>
      </c>
      <c r="E44" s="5">
        <f t="shared" si="1"/>
        <v>40729.497359268382</v>
      </c>
      <c r="F44" s="5">
        <f t="shared" si="2"/>
        <v>14222.880623727966</v>
      </c>
      <c r="G44" s="5">
        <f t="shared" si="3"/>
        <v>36006.616735540418</v>
      </c>
      <c r="H44" s="22">
        <f t="shared" si="16"/>
        <v>23549.942557806698</v>
      </c>
      <c r="I44" s="5">
        <f t="shared" si="17"/>
        <v>58214.212567552138</v>
      </c>
      <c r="J44" s="26">
        <f t="shared" si="19"/>
        <v>0.18636021312438877</v>
      </c>
      <c r="L44" s="22">
        <f t="shared" si="18"/>
        <v>96378.851595425527</v>
      </c>
      <c r="M44" s="5">
        <f>scrimecost*Meta!O41</f>
        <v>727.74</v>
      </c>
      <c r="N44" s="5">
        <f>L44-Grade9!L44</f>
        <v>3150.0378940368682</v>
      </c>
      <c r="O44" s="5">
        <f>Grade9!M44-M44</f>
        <v>36.697999999999979</v>
      </c>
      <c r="P44" s="22">
        <f t="shared" si="22"/>
        <v>441.27329983213252</v>
      </c>
      <c r="Q44" s="22"/>
      <c r="R44" s="22"/>
      <c r="S44" s="22">
        <f t="shared" si="20"/>
        <v>2660.2082405063425</v>
      </c>
      <c r="T44" s="22">
        <f t="shared" si="21"/>
        <v>754.60937090938421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53630.757999204761</v>
      </c>
      <c r="D45" s="5">
        <f t="shared" si="15"/>
        <v>51463.004793250082</v>
      </c>
      <c r="E45" s="5">
        <f t="shared" si="1"/>
        <v>41963.004793250082</v>
      </c>
      <c r="F45" s="5">
        <f t="shared" si="2"/>
        <v>14748.971544321161</v>
      </c>
      <c r="G45" s="5">
        <f t="shared" si="3"/>
        <v>36714.033248928921</v>
      </c>
      <c r="H45" s="22">
        <f t="shared" si="16"/>
        <v>24138.691121751861</v>
      </c>
      <c r="I45" s="5">
        <f t="shared" si="17"/>
        <v>59476.81897674092</v>
      </c>
      <c r="J45" s="26">
        <f t="shared" si="19"/>
        <v>0.18898849054539382</v>
      </c>
      <c r="L45" s="22">
        <f t="shared" si="18"/>
        <v>98788.322885311136</v>
      </c>
      <c r="M45" s="5">
        <f>scrimecost*Meta!O42</f>
        <v>727.74</v>
      </c>
      <c r="N45" s="5">
        <f>L45-Grade9!L45</f>
        <v>3228.7888413877372</v>
      </c>
      <c r="O45" s="5">
        <f>Grade9!M45-M45</f>
        <v>36.697999999999979</v>
      </c>
      <c r="P45" s="22">
        <f t="shared" si="22"/>
        <v>454.02940846090723</v>
      </c>
      <c r="Q45" s="22"/>
      <c r="R45" s="22"/>
      <c r="S45" s="22">
        <f t="shared" si="20"/>
        <v>2727.504136129276</v>
      </c>
      <c r="T45" s="22">
        <f t="shared" si="21"/>
        <v>748.46612639206148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54971.526949184881</v>
      </c>
      <c r="D46" s="5">
        <f t="shared" si="15"/>
        <v>52727.349913081336</v>
      </c>
      <c r="E46" s="5">
        <f t="shared" si="1"/>
        <v>43227.349913081336</v>
      </c>
      <c r="F46" s="5">
        <f t="shared" si="2"/>
        <v>15288.214737929189</v>
      </c>
      <c r="G46" s="5">
        <f t="shared" si="3"/>
        <v>37439.135175152143</v>
      </c>
      <c r="H46" s="22">
        <f t="shared" si="16"/>
        <v>24742.158399795659</v>
      </c>
      <c r="I46" s="5">
        <f t="shared" si="17"/>
        <v>60770.990546159446</v>
      </c>
      <c r="J46" s="26">
        <f t="shared" si="19"/>
        <v>0.19155266363905729</v>
      </c>
      <c r="L46" s="22">
        <f t="shared" si="18"/>
        <v>101258.03095744392</v>
      </c>
      <c r="M46" s="5">
        <f>scrimecost*Meta!O43</f>
        <v>403.65</v>
      </c>
      <c r="N46" s="5">
        <f>L46-Grade9!L46</f>
        <v>3309.5085624224594</v>
      </c>
      <c r="O46" s="5">
        <f>Grade9!M46-M46</f>
        <v>20.355000000000018</v>
      </c>
      <c r="P46" s="22">
        <f t="shared" si="22"/>
        <v>467.10441980540151</v>
      </c>
      <c r="Q46" s="22"/>
      <c r="R46" s="22"/>
      <c r="S46" s="22">
        <f t="shared" si="20"/>
        <v>2780.4662891428407</v>
      </c>
      <c r="T46" s="22">
        <f t="shared" si="21"/>
        <v>738.11586285641886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56345.815122914493</v>
      </c>
      <c r="D47" s="5">
        <f t="shared" si="15"/>
        <v>54023.303660908365</v>
      </c>
      <c r="E47" s="5">
        <f t="shared" si="1"/>
        <v>44523.303660908365</v>
      </c>
      <c r="F47" s="5">
        <f t="shared" si="2"/>
        <v>15840.939011377417</v>
      </c>
      <c r="G47" s="5">
        <f t="shared" si="3"/>
        <v>38182.364649530951</v>
      </c>
      <c r="H47" s="22">
        <f t="shared" si="16"/>
        <v>25360.712359790548</v>
      </c>
      <c r="I47" s="5">
        <f t="shared" si="17"/>
        <v>62097.516404813432</v>
      </c>
      <c r="J47" s="26">
        <f t="shared" si="19"/>
        <v>0.1940542959255582</v>
      </c>
      <c r="L47" s="22">
        <f t="shared" si="18"/>
        <v>103789.48173138</v>
      </c>
      <c r="M47" s="5">
        <f>scrimecost*Meta!O44</f>
        <v>403.65</v>
      </c>
      <c r="N47" s="5">
        <f>L47-Grade9!L47</f>
        <v>3392.2462764830125</v>
      </c>
      <c r="O47" s="5">
        <f>Grade9!M47-M47</f>
        <v>20.355000000000018</v>
      </c>
      <c r="P47" s="22">
        <f t="shared" si="22"/>
        <v>480.50630643350797</v>
      </c>
      <c r="Q47" s="22"/>
      <c r="R47" s="22"/>
      <c r="S47" s="22">
        <f t="shared" si="20"/>
        <v>2851.1690394817178</v>
      </c>
      <c r="T47" s="22">
        <f t="shared" si="21"/>
        <v>732.20053845443113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57754.460500987363</v>
      </c>
      <c r="D48" s="5">
        <f t="shared" si="15"/>
        <v>55351.656252431079</v>
      </c>
      <c r="E48" s="5">
        <f t="shared" si="1"/>
        <v>45851.656252431079</v>
      </c>
      <c r="F48" s="5">
        <f t="shared" si="2"/>
        <v>16407.481391661855</v>
      </c>
      <c r="G48" s="5">
        <f t="shared" si="3"/>
        <v>38944.174860769228</v>
      </c>
      <c r="H48" s="22">
        <f t="shared" si="16"/>
        <v>25994.730168785311</v>
      </c>
      <c r="I48" s="5">
        <f t="shared" si="17"/>
        <v>63457.205409933769</v>
      </c>
      <c r="J48" s="26">
        <f t="shared" si="19"/>
        <v>0.19649491279043715</v>
      </c>
      <c r="L48" s="22">
        <f t="shared" si="18"/>
        <v>106384.21877466451</v>
      </c>
      <c r="M48" s="5">
        <f>scrimecost*Meta!O45</f>
        <v>403.65</v>
      </c>
      <c r="N48" s="5">
        <f>L48-Grade9!L48</f>
        <v>3477.0524333950889</v>
      </c>
      <c r="O48" s="5">
        <f>Grade9!M48-M48</f>
        <v>20.355000000000018</v>
      </c>
      <c r="P48" s="22">
        <f t="shared" si="22"/>
        <v>494.24324022731724</v>
      </c>
      <c r="Q48" s="22"/>
      <c r="R48" s="22"/>
      <c r="S48" s="22">
        <f t="shared" si="20"/>
        <v>2923.6393585790734</v>
      </c>
      <c r="T48" s="22">
        <f t="shared" si="21"/>
        <v>726.32509557824039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59198.322013512035</v>
      </c>
      <c r="D49" s="5">
        <f t="shared" si="15"/>
        <v>56713.217658741843</v>
      </c>
      <c r="E49" s="5">
        <f t="shared" si="1"/>
        <v>47213.217658741843</v>
      </c>
      <c r="F49" s="5">
        <f t="shared" si="2"/>
        <v>16988.187331453395</v>
      </c>
      <c r="G49" s="5">
        <f t="shared" si="3"/>
        <v>39725.030327288448</v>
      </c>
      <c r="H49" s="22">
        <f t="shared" si="16"/>
        <v>26644.598423004943</v>
      </c>
      <c r="I49" s="5">
        <f t="shared" si="17"/>
        <v>64850.886640182114</v>
      </c>
      <c r="J49" s="26">
        <f t="shared" si="19"/>
        <v>0.19887600241470924</v>
      </c>
      <c r="L49" s="22">
        <f t="shared" si="18"/>
        <v>109043.82424403112</v>
      </c>
      <c r="M49" s="5">
        <f>scrimecost*Meta!O46</f>
        <v>403.65</v>
      </c>
      <c r="N49" s="5">
        <f>L49-Grade9!L49</f>
        <v>3563.9787442299566</v>
      </c>
      <c r="O49" s="5">
        <f>Grade9!M49-M49</f>
        <v>20.355000000000018</v>
      </c>
      <c r="P49" s="22">
        <f t="shared" si="22"/>
        <v>508.32359736597152</v>
      </c>
      <c r="Q49" s="22"/>
      <c r="R49" s="22"/>
      <c r="S49" s="22">
        <f t="shared" si="20"/>
        <v>2997.921435653856</v>
      </c>
      <c r="T49" s="22">
        <f t="shared" si="21"/>
        <v>720.48952342754274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60678.280063849845</v>
      </c>
      <c r="D50" s="5">
        <f t="shared" si="15"/>
        <v>58108.818100210396</v>
      </c>
      <c r="E50" s="5">
        <f t="shared" si="1"/>
        <v>48608.818100210396</v>
      </c>
      <c r="F50" s="5">
        <f t="shared" si="2"/>
        <v>17583.410919739734</v>
      </c>
      <c r="G50" s="5">
        <f t="shared" si="3"/>
        <v>40525.407180470662</v>
      </c>
      <c r="H50" s="22">
        <f t="shared" si="16"/>
        <v>27310.713383580067</v>
      </c>
      <c r="I50" s="5">
        <f t="shared" si="17"/>
        <v>66279.409901186664</v>
      </c>
      <c r="J50" s="26">
        <f t="shared" si="19"/>
        <v>0.2011990166822919</v>
      </c>
      <c r="L50" s="22">
        <f t="shared" si="18"/>
        <v>111769.91985013189</v>
      </c>
      <c r="M50" s="5">
        <f>scrimecost*Meta!O47</f>
        <v>403.65</v>
      </c>
      <c r="N50" s="5">
        <f>L50-Grade9!L50</f>
        <v>3653.0782128357387</v>
      </c>
      <c r="O50" s="5">
        <f>Grade9!M50-M50</f>
        <v>20.355000000000018</v>
      </c>
      <c r="P50" s="22">
        <f t="shared" si="22"/>
        <v>522.75596343309257</v>
      </c>
      <c r="Q50" s="22"/>
      <c r="R50" s="22"/>
      <c r="S50" s="22">
        <f t="shared" si="20"/>
        <v>3074.0605646555377</v>
      </c>
      <c r="T50" s="22">
        <f t="shared" si="21"/>
        <v>714.69380068267913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62195.237065446076</v>
      </c>
      <c r="D51" s="5">
        <f t="shared" si="15"/>
        <v>59539.308552715644</v>
      </c>
      <c r="E51" s="5">
        <f t="shared" si="1"/>
        <v>50039.308552715644</v>
      </c>
      <c r="F51" s="5">
        <f t="shared" si="2"/>
        <v>18193.515097733223</v>
      </c>
      <c r="G51" s="5">
        <f t="shared" si="3"/>
        <v>41345.79345498242</v>
      </c>
      <c r="H51" s="22">
        <f t="shared" si="16"/>
        <v>27993.48121816956</v>
      </c>
      <c r="I51" s="5">
        <f t="shared" si="17"/>
        <v>67743.646243716314</v>
      </c>
      <c r="J51" s="26">
        <f t="shared" si="19"/>
        <v>0.2034653720652993</v>
      </c>
      <c r="L51" s="22">
        <f t="shared" si="18"/>
        <v>114564.16784638516</v>
      </c>
      <c r="M51" s="5">
        <f>scrimecost*Meta!O48</f>
        <v>212.94</v>
      </c>
      <c r="N51" s="5">
        <f>L51-Grade9!L51</f>
        <v>3744.4051681565907</v>
      </c>
      <c r="O51" s="5">
        <f>Grade9!M51-M51</f>
        <v>10.738</v>
      </c>
      <c r="P51" s="22">
        <f t="shared" si="22"/>
        <v>537.54913865189133</v>
      </c>
      <c r="Q51" s="22"/>
      <c r="R51" s="22"/>
      <c r="S51" s="22">
        <f t="shared" si="20"/>
        <v>3142.6785118822086</v>
      </c>
      <c r="T51" s="22">
        <f t="shared" si="21"/>
        <v>706.81820052769206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63750.117992082232</v>
      </c>
      <c r="D52" s="5">
        <f t="shared" si="15"/>
        <v>61005.561266533536</v>
      </c>
      <c r="E52" s="5">
        <f t="shared" si="1"/>
        <v>51505.561266533536</v>
      </c>
      <c r="F52" s="5">
        <f t="shared" si="2"/>
        <v>18818.871880176554</v>
      </c>
      <c r="G52" s="5">
        <f t="shared" si="3"/>
        <v>42186.689386356986</v>
      </c>
      <c r="H52" s="22">
        <f t="shared" si="16"/>
        <v>28693.318248623804</v>
      </c>
      <c r="I52" s="5">
        <f t="shared" si="17"/>
        <v>69244.488494809237</v>
      </c>
      <c r="J52" s="26">
        <f t="shared" si="19"/>
        <v>0.20567645048774552</v>
      </c>
      <c r="L52" s="22">
        <f t="shared" si="18"/>
        <v>117428.27204254479</v>
      </c>
      <c r="M52" s="5">
        <f>scrimecost*Meta!O49</f>
        <v>212.94</v>
      </c>
      <c r="N52" s="5">
        <f>L52-Grade9!L52</f>
        <v>3838.0152973605291</v>
      </c>
      <c r="O52" s="5">
        <f>Grade9!M52-M52</f>
        <v>10.738</v>
      </c>
      <c r="P52" s="22">
        <f t="shared" si="22"/>
        <v>552.71214325116</v>
      </c>
      <c r="Q52" s="22"/>
      <c r="R52" s="22"/>
      <c r="S52" s="22">
        <f t="shared" si="20"/>
        <v>3222.6721842895927</v>
      </c>
      <c r="T52" s="22">
        <f t="shared" si="21"/>
        <v>701.17120269387135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65343.870941884277</v>
      </c>
      <c r="D53" s="5">
        <f t="shared" si="15"/>
        <v>62508.470298196866</v>
      </c>
      <c r="E53" s="5">
        <f t="shared" si="1"/>
        <v>53008.470298196866</v>
      </c>
      <c r="F53" s="5">
        <f t="shared" si="2"/>
        <v>19459.862582180962</v>
      </c>
      <c r="G53" s="5">
        <f t="shared" si="3"/>
        <v>43048.607716015904</v>
      </c>
      <c r="H53" s="22">
        <f t="shared" si="16"/>
        <v>29410.651204839392</v>
      </c>
      <c r="I53" s="5">
        <f t="shared" si="17"/>
        <v>70782.851802179444</v>
      </c>
      <c r="J53" s="26">
        <f t="shared" si="19"/>
        <v>0.20783360016818087</v>
      </c>
      <c r="L53" s="22">
        <f t="shared" si="18"/>
        <v>120363.97884360839</v>
      </c>
      <c r="M53" s="5">
        <f>scrimecost*Meta!O50</f>
        <v>212.94</v>
      </c>
      <c r="N53" s="5">
        <f>L53-Grade9!L53</f>
        <v>3933.9656797945063</v>
      </c>
      <c r="O53" s="5">
        <f>Grade9!M53-M53</f>
        <v>10.738</v>
      </c>
      <c r="P53" s="22">
        <f t="shared" si="22"/>
        <v>568.25422296541046</v>
      </c>
      <c r="Q53" s="22"/>
      <c r="R53" s="22"/>
      <c r="S53" s="22">
        <f t="shared" si="20"/>
        <v>3304.6656985071195</v>
      </c>
      <c r="T53" s="22">
        <f t="shared" si="21"/>
        <v>695.56167691602866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66977.467715431398</v>
      </c>
      <c r="D54" s="5">
        <f t="shared" si="15"/>
        <v>64048.952055651804</v>
      </c>
      <c r="E54" s="5">
        <f t="shared" si="1"/>
        <v>54548.952055651804</v>
      </c>
      <c r="F54" s="5">
        <f t="shared" si="2"/>
        <v>20116.878051735494</v>
      </c>
      <c r="G54" s="5">
        <f t="shared" si="3"/>
        <v>43932.074003916307</v>
      </c>
      <c r="H54" s="22">
        <f t="shared" si="16"/>
        <v>30145.917484960381</v>
      </c>
      <c r="I54" s="5">
        <f t="shared" si="17"/>
        <v>72359.674192233942</v>
      </c>
      <c r="J54" s="26">
        <f t="shared" si="19"/>
        <v>0.20993813644177639</v>
      </c>
      <c r="L54" s="22">
        <f t="shared" si="18"/>
        <v>123373.07831469864</v>
      </c>
      <c r="M54" s="5">
        <f>scrimecost*Meta!O51</f>
        <v>212.94</v>
      </c>
      <c r="N54" s="5">
        <f>L54-Grade9!L54</f>
        <v>4032.3148217894195</v>
      </c>
      <c r="O54" s="5">
        <f>Grade9!M54-M54</f>
        <v>10.738</v>
      </c>
      <c r="P54" s="22">
        <f t="shared" si="22"/>
        <v>584.18485467251753</v>
      </c>
      <c r="Q54" s="22"/>
      <c r="R54" s="22"/>
      <c r="S54" s="22">
        <f t="shared" si="20"/>
        <v>3388.7090505801448</v>
      </c>
      <c r="T54" s="22">
        <f t="shared" si="21"/>
        <v>689.98963752494831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68651.904408317176</v>
      </c>
      <c r="D55" s="5">
        <f t="shared" si="15"/>
        <v>65627.945857043087</v>
      </c>
      <c r="E55" s="5">
        <f t="shared" si="1"/>
        <v>56127.945857043087</v>
      </c>
      <c r="F55" s="5">
        <f t="shared" si="2"/>
        <v>20790.318908028876</v>
      </c>
      <c r="G55" s="5">
        <f t="shared" si="3"/>
        <v>44837.626949014215</v>
      </c>
      <c r="H55" s="22">
        <f t="shared" si="16"/>
        <v>30899.56542208439</v>
      </c>
      <c r="I55" s="5">
        <f t="shared" si="17"/>
        <v>73975.917142039791</v>
      </c>
      <c r="J55" s="26">
        <f t="shared" si="19"/>
        <v>0.21199134256235733</v>
      </c>
      <c r="L55" s="22">
        <f t="shared" si="18"/>
        <v>126457.40527256609</v>
      </c>
      <c r="M55" s="5">
        <f>scrimecost*Meta!O52</f>
        <v>212.94</v>
      </c>
      <c r="N55" s="5">
        <f>L55-Grade9!L55</f>
        <v>4133.1226923341455</v>
      </c>
      <c r="O55" s="5">
        <f>Grade9!M55-M55</f>
        <v>10.738</v>
      </c>
      <c r="P55" s="22">
        <f t="shared" si="22"/>
        <v>600.51375217230202</v>
      </c>
      <c r="Q55" s="22"/>
      <c r="R55" s="22"/>
      <c r="S55" s="22">
        <f t="shared" si="20"/>
        <v>3474.8534864549542</v>
      </c>
      <c r="T55" s="22">
        <f t="shared" si="21"/>
        <v>684.45508796289914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70368.202018525088</v>
      </c>
      <c r="D56" s="5">
        <f t="shared" si="15"/>
        <v>67246.414503469146</v>
      </c>
      <c r="E56" s="5">
        <f t="shared" si="1"/>
        <v>57746.414503469146</v>
      </c>
      <c r="F56" s="5">
        <f t="shared" si="2"/>
        <v>21480.595785729591</v>
      </c>
      <c r="G56" s="5">
        <f t="shared" si="3"/>
        <v>45765.818717739559</v>
      </c>
      <c r="H56" s="22">
        <f t="shared" si="16"/>
        <v>31672.054557636497</v>
      </c>
      <c r="I56" s="5">
        <f t="shared" si="17"/>
        <v>75632.566165590775</v>
      </c>
      <c r="J56" s="26">
        <f t="shared" si="19"/>
        <v>0.2139944704848753</v>
      </c>
      <c r="L56" s="22">
        <f t="shared" si="18"/>
        <v>129618.84040438021</v>
      </c>
      <c r="M56" s="5">
        <f>scrimecost*Meta!O53</f>
        <v>64.349999999999994</v>
      </c>
      <c r="N56" s="5">
        <f>L56-Grade9!L56</f>
        <v>4236.4507596424664</v>
      </c>
      <c r="O56" s="5">
        <f>Grade9!M56-M56</f>
        <v>3.2450000000000045</v>
      </c>
      <c r="P56" s="22">
        <f t="shared" si="22"/>
        <v>617.25087210958077</v>
      </c>
      <c r="Q56" s="22"/>
      <c r="R56" s="22"/>
      <c r="S56" s="22">
        <f t="shared" si="20"/>
        <v>3555.8083932266168</v>
      </c>
      <c r="T56" s="22">
        <f t="shared" si="21"/>
        <v>677.55878693714089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64.349999999999994</v>
      </c>
      <c r="N57" s="5">
        <f>L57-Grade9!L57</f>
        <v>0</v>
      </c>
      <c r="O57" s="5">
        <f>Grade9!M57-M57</f>
        <v>3.2450000000000045</v>
      </c>
      <c r="Q57" s="22"/>
      <c r="R57" s="22"/>
      <c r="S57" s="22">
        <f t="shared" si="20"/>
        <v>3.1801000000000044</v>
      </c>
      <c r="T57" s="22">
        <f t="shared" si="21"/>
        <v>0.58620508386805137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64.349999999999994</v>
      </c>
      <c r="N58" s="5">
        <f>L58-Grade9!L58</f>
        <v>0</v>
      </c>
      <c r="O58" s="5">
        <f>Grade9!M58-M58</f>
        <v>3.2450000000000045</v>
      </c>
      <c r="Q58" s="22"/>
      <c r="R58" s="22"/>
      <c r="S58" s="22">
        <f t="shared" si="20"/>
        <v>3.1801000000000044</v>
      </c>
      <c r="T58" s="22">
        <f t="shared" si="21"/>
        <v>0.56708708044054923</v>
      </c>
    </row>
    <row r="59" spans="1:20" x14ac:dyDescent="0.2">
      <c r="A59" s="5">
        <v>68</v>
      </c>
      <c r="H59" s="21"/>
      <c r="I59" s="5"/>
      <c r="M59" s="5">
        <f>scrimecost*Meta!O56</f>
        <v>64.349999999999994</v>
      </c>
      <c r="N59" s="5">
        <f>L59-Grade9!L59</f>
        <v>0</v>
      </c>
      <c r="O59" s="5">
        <f>Grade9!M59-M59</f>
        <v>3.2450000000000045</v>
      </c>
      <c r="Q59" s="22"/>
      <c r="R59" s="22"/>
      <c r="S59" s="22">
        <f t="shared" si="20"/>
        <v>3.1801000000000044</v>
      </c>
      <c r="T59" s="22">
        <f t="shared" si="21"/>
        <v>0.54859257562319608</v>
      </c>
    </row>
    <row r="60" spans="1:20" x14ac:dyDescent="0.2">
      <c r="A60" s="5">
        <v>69</v>
      </c>
      <c r="H60" s="21"/>
      <c r="I60" s="5"/>
      <c r="M60" s="5">
        <f>scrimecost*Meta!O57</f>
        <v>64.349999999999994</v>
      </c>
      <c r="N60" s="5">
        <f>L60-Grade9!L60</f>
        <v>0</v>
      </c>
      <c r="O60" s="5">
        <f>Grade9!M60-M60</f>
        <v>3.2450000000000045</v>
      </c>
      <c r="Q60" s="22"/>
      <c r="R60" s="22"/>
      <c r="S60" s="22">
        <f t="shared" si="20"/>
        <v>3.1801000000000044</v>
      </c>
      <c r="T60" s="22">
        <f t="shared" si="21"/>
        <v>0.53070123515261902</v>
      </c>
    </row>
    <row r="61" spans="1:20" x14ac:dyDescent="0.2">
      <c r="A61" s="5">
        <v>70</v>
      </c>
      <c r="H61" s="21"/>
      <c r="I61" s="5"/>
      <c r="M61" s="5">
        <f>scrimecost*Meta!O58</f>
        <v>64.349999999999994</v>
      </c>
      <c r="N61" s="5">
        <f>L61-Grade9!L61</f>
        <v>0</v>
      </c>
      <c r="O61" s="5">
        <f>Grade9!M61-M61</f>
        <v>3.2450000000000045</v>
      </c>
      <c r="Q61" s="22"/>
      <c r="R61" s="22"/>
      <c r="S61" s="22">
        <f t="shared" si="20"/>
        <v>3.1801000000000044</v>
      </c>
      <c r="T61" s="22">
        <f t="shared" si="21"/>
        <v>0.51339338793014244</v>
      </c>
    </row>
    <row r="62" spans="1:20" x14ac:dyDescent="0.2">
      <c r="A62" s="5">
        <v>71</v>
      </c>
      <c r="H62" s="21"/>
      <c r="I62" s="5"/>
      <c r="M62" s="5">
        <f>scrimecost*Meta!O59</f>
        <v>64.349999999999994</v>
      </c>
      <c r="N62" s="5">
        <f>L62-Grade9!L62</f>
        <v>0</v>
      </c>
      <c r="O62" s="5">
        <f>Grade9!M62-M62</f>
        <v>3.2450000000000045</v>
      </c>
      <c r="Q62" s="22"/>
      <c r="R62" s="22"/>
      <c r="S62" s="22">
        <f t="shared" si="20"/>
        <v>3.1801000000000044</v>
      </c>
      <c r="T62" s="22">
        <f t="shared" si="21"/>
        <v>0.49665000439388729</v>
      </c>
    </row>
    <row r="63" spans="1:20" x14ac:dyDescent="0.2">
      <c r="A63" s="5">
        <v>72</v>
      </c>
      <c r="H63" s="21"/>
      <c r="M63" s="5">
        <f>scrimecost*Meta!O60</f>
        <v>64.349999999999994</v>
      </c>
      <c r="N63" s="5">
        <f>L63-Grade9!L63</f>
        <v>0</v>
      </c>
      <c r="O63" s="5">
        <f>Grade9!M63-M63</f>
        <v>3.2450000000000045</v>
      </c>
      <c r="Q63" s="22"/>
      <c r="R63" s="22"/>
      <c r="S63" s="22">
        <f t="shared" si="20"/>
        <v>3.1801000000000044</v>
      </c>
      <c r="T63" s="22">
        <f t="shared" si="21"/>
        <v>0.4804526755962264</v>
      </c>
    </row>
    <row r="64" spans="1:20" x14ac:dyDescent="0.2">
      <c r="A64" s="5">
        <v>73</v>
      </c>
      <c r="H64" s="21"/>
      <c r="M64" s="5">
        <f>scrimecost*Meta!O61</f>
        <v>64.349999999999994</v>
      </c>
      <c r="N64" s="5">
        <f>L64-Grade9!L64</f>
        <v>0</v>
      </c>
      <c r="O64" s="5">
        <f>Grade9!M64-M64</f>
        <v>3.2450000000000045</v>
      </c>
      <c r="Q64" s="22"/>
      <c r="R64" s="22"/>
      <c r="S64" s="22">
        <f t="shared" si="20"/>
        <v>3.1801000000000044</v>
      </c>
      <c r="T64" s="22">
        <f t="shared" si="21"/>
        <v>0.46478359296358801</v>
      </c>
    </row>
    <row r="65" spans="1:20" x14ac:dyDescent="0.2">
      <c r="A65" s="5">
        <v>74</v>
      </c>
      <c r="H65" s="21"/>
      <c r="M65" s="5">
        <f>scrimecost*Meta!O62</f>
        <v>64.349999999999994</v>
      </c>
      <c r="N65" s="5">
        <f>L65-Grade9!L65</f>
        <v>0</v>
      </c>
      <c r="O65" s="5">
        <f>Grade9!M65-M65</f>
        <v>3.2450000000000045</v>
      </c>
      <c r="Q65" s="22"/>
      <c r="R65" s="22"/>
      <c r="S65" s="22">
        <f t="shared" si="20"/>
        <v>3.1801000000000044</v>
      </c>
      <c r="T65" s="22">
        <f t="shared" si="21"/>
        <v>0.44962552871635825</v>
      </c>
    </row>
    <row r="66" spans="1:20" x14ac:dyDescent="0.2">
      <c r="A66" s="5">
        <v>75</v>
      </c>
      <c r="H66" s="21"/>
      <c r="M66" s="5">
        <f>scrimecost*Meta!O63</f>
        <v>64.349999999999994</v>
      </c>
      <c r="N66" s="5">
        <f>L66-Grade9!L66</f>
        <v>0</v>
      </c>
      <c r="O66" s="5">
        <f>Grade9!M66-M66</f>
        <v>3.2450000000000045</v>
      </c>
      <c r="Q66" s="22"/>
      <c r="R66" s="22"/>
      <c r="S66" s="22">
        <f t="shared" si="20"/>
        <v>3.1801000000000044</v>
      </c>
      <c r="T66" s="22">
        <f t="shared" si="21"/>
        <v>0.43496181692735125</v>
      </c>
    </row>
    <row r="67" spans="1:20" x14ac:dyDescent="0.2">
      <c r="A67" s="5">
        <v>76</v>
      </c>
      <c r="H67" s="21"/>
      <c r="M67" s="5">
        <f>scrimecost*Meta!O64</f>
        <v>64.349999999999994</v>
      </c>
      <c r="N67" s="5">
        <f>L67-Grade9!L67</f>
        <v>0</v>
      </c>
      <c r="O67" s="5">
        <f>Grade9!M67-M67</f>
        <v>3.2450000000000045</v>
      </c>
      <c r="Q67" s="22"/>
      <c r="R67" s="22"/>
      <c r="S67" s="22">
        <f t="shared" si="20"/>
        <v>3.1801000000000044</v>
      </c>
      <c r="T67" s="22">
        <f t="shared" si="21"/>
        <v>0.42077633519802282</v>
      </c>
    </row>
    <row r="68" spans="1:20" x14ac:dyDescent="0.2">
      <c r="A68" s="5">
        <v>77</v>
      </c>
      <c r="H68" s="21"/>
      <c r="M68" s="5">
        <f>scrimecost*Meta!O65</f>
        <v>64.349999999999994</v>
      </c>
      <c r="N68" s="5">
        <f>L68-Grade9!L68</f>
        <v>0</v>
      </c>
      <c r="O68" s="5">
        <f>Grade9!M68-M68</f>
        <v>3.2450000000000045</v>
      </c>
      <c r="Q68" s="22"/>
      <c r="R68" s="22"/>
      <c r="S68" s="22">
        <f t="shared" si="20"/>
        <v>3.1801000000000044</v>
      </c>
      <c r="T68" s="22">
        <f t="shared" si="21"/>
        <v>0.40705348693228138</v>
      </c>
    </row>
    <row r="69" spans="1:20" x14ac:dyDescent="0.2">
      <c r="A69" s="5">
        <v>78</v>
      </c>
      <c r="H69" s="21"/>
      <c r="M69" s="5">
        <f>scrimecost*Meta!O66</f>
        <v>64.349999999999994</v>
      </c>
      <c r="N69" s="5">
        <f>L69-Grade9!L69</f>
        <v>0</v>
      </c>
      <c r="O69" s="5">
        <f>Grade9!M69-M69</f>
        <v>3.2450000000000045</v>
      </c>
      <c r="Q69" s="22"/>
      <c r="R69" s="22"/>
      <c r="S69" s="22">
        <f t="shared" si="20"/>
        <v>3.1801000000000044</v>
      </c>
      <c r="T69" s="22">
        <f t="shared" si="21"/>
        <v>0.39377818418840466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1.8958716763162187E-8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42625</v>
      </c>
      <c r="D2" s="7">
        <f>Meta!C5</f>
        <v>19185</v>
      </c>
      <c r="E2" s="1">
        <f>Meta!D5</f>
        <v>5.3999999999999999E-2</v>
      </c>
      <c r="F2" s="1">
        <f>Meta!F5</f>
        <v>0.65100000000000002</v>
      </c>
      <c r="G2" s="1">
        <f>Meta!I5</f>
        <v>1.9210422854781857</v>
      </c>
      <c r="H2" s="1">
        <f>Meta!E5</f>
        <v>0.98</v>
      </c>
      <c r="I2" s="13"/>
      <c r="J2" s="1">
        <f>Meta!X4</f>
        <v>0.71</v>
      </c>
      <c r="K2" s="1">
        <f>Meta!D4</f>
        <v>5.7000000000000002E-2</v>
      </c>
      <c r="L2" s="29"/>
      <c r="N2" s="22">
        <f>Meta!T5</f>
        <v>56945</v>
      </c>
      <c r="O2" s="22">
        <f>Meta!U5</f>
        <v>25014</v>
      </c>
      <c r="P2" s="1">
        <f>Meta!V5</f>
        <v>0.04</v>
      </c>
      <c r="Q2" s="1">
        <f>Meta!X5</f>
        <v>0.72799999999999998</v>
      </c>
      <c r="R2" s="22">
        <f>Meta!W5</f>
        <v>1115</v>
      </c>
      <c r="T2" s="12">
        <f>IRR(S5:S69)+1</f>
        <v>1.0341536607338682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2098.4907068988305</v>
      </c>
      <c r="D7" s="5">
        <f t="shared" ref="D7:D36" si="0">IF(A7&lt;startage,1,0)*(C7*(1-initialunempprob))+IF(A7=startage,1,0)*(C7*(1-unempprob))+IF(A7&gt;startage,1,0)*(C7*(1-unempprob)+unempprob*300*52)</f>
        <v>1978.876736605597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151.38407035032816</v>
      </c>
      <c r="G7" s="5">
        <f t="shared" ref="G7:G56" si="3">D7-F7</f>
        <v>1827.4926662552689</v>
      </c>
      <c r="H7" s="22">
        <f>0.1*Grade10!H7</f>
        <v>944.51059215774478</v>
      </c>
      <c r="I7" s="5">
        <f t="shared" ref="I7:I36" si="4">G7+IF(A7&lt;startage,1,0)*(H7*(1-initialunempprob))+IF(A7&gt;=startage,1,0)*(H7*(1-unempprob))</f>
        <v>2718.1661546600221</v>
      </c>
      <c r="J7" s="26">
        <f t="shared" ref="J7:J38" si="5">(F7-(IF(A7&gt;startage,1,0)*(unempprob*300*52)))/(IF(A7&lt;startage,1,0)*((C7+H7)*(1-initialunempprob))+IF(A7&gt;=startage,1,0)*((C7+H7)*(1-unempprob)))</f>
        <v>5.2755330445481974E-2</v>
      </c>
      <c r="L7" s="22">
        <f>0.1*Grade10!L7</f>
        <v>3865.4381414489881</v>
      </c>
      <c r="M7" s="5">
        <f>scrimecost*Meta!O4</f>
        <v>2618.02</v>
      </c>
      <c r="N7" s="5">
        <f>L7-Grade10!L7</f>
        <v>-34788.943273040888</v>
      </c>
      <c r="O7" s="5"/>
      <c r="P7" s="22"/>
      <c r="Q7" s="22">
        <f>0.05*feel*Grade10!G7</f>
        <v>225.78828749454178</v>
      </c>
      <c r="R7" s="22">
        <f>hstuition</f>
        <v>11298</v>
      </c>
      <c r="S7" s="22">
        <f t="shared" ref="S7:S38" si="6">IF(A7&lt;startage,1,0)*(N7-Q7-R7)+IF(A7&gt;=startage,1,0)*completionprob*(N7*spart+O7+P7)</f>
        <v>-46312.731560535431</v>
      </c>
      <c r="T7" s="22">
        <f t="shared" ref="T7:T38" si="7">S7/sreturn^(A7-startage+1)</f>
        <v>-46312.731560535431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22188.475663558747</v>
      </c>
      <c r="D8" s="5">
        <f t="shared" si="0"/>
        <v>20990.297977726575</v>
      </c>
      <c r="E8" s="5">
        <f t="shared" si="1"/>
        <v>11490.297977726575</v>
      </c>
      <c r="F8" s="5">
        <f t="shared" si="2"/>
        <v>4053.3322897277267</v>
      </c>
      <c r="G8" s="5">
        <f t="shared" si="3"/>
        <v>16936.965687998847</v>
      </c>
      <c r="H8" s="22">
        <f t="shared" ref="H8:H36" si="10">benefits*B8/expnorm</f>
        <v>9986.7661139090815</v>
      </c>
      <c r="I8" s="5">
        <f t="shared" si="4"/>
        <v>26384.446431756838</v>
      </c>
      <c r="J8" s="26">
        <f t="shared" si="5"/>
        <v>0.13316780855846996</v>
      </c>
      <c r="L8" s="22">
        <f t="shared" ref="L8:L36" si="11">(sincome+sbenefits)*(1-sunemp)*B8/expnorm</f>
        <v>40957.266060603564</v>
      </c>
      <c r="M8" s="5">
        <f>scrimecost*Meta!O5</f>
        <v>3023.88</v>
      </c>
      <c r="N8" s="5">
        <f>L8-Grade10!L8</f>
        <v>1336.5251107514414</v>
      </c>
      <c r="O8" s="5">
        <f>Grade10!M8-M8</f>
        <v>149.16000000000031</v>
      </c>
      <c r="P8" s="22">
        <f t="shared" ref="P8:P39" si="12">(spart-initialspart)*(L8*J8+nptrans)</f>
        <v>216.14740858506212</v>
      </c>
      <c r="Q8" s="22"/>
      <c r="R8" s="22"/>
      <c r="S8" s="22">
        <f t="shared" si="6"/>
        <v>1311.5317354278693</v>
      </c>
      <c r="T8" s="22">
        <f t="shared" si="7"/>
        <v>1268.217466345538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22743.187555147713</v>
      </c>
      <c r="D9" s="5">
        <f t="shared" si="0"/>
        <v>22357.455427169738</v>
      </c>
      <c r="E9" s="5">
        <f t="shared" si="1"/>
        <v>12857.455427169738</v>
      </c>
      <c r="F9" s="5">
        <f t="shared" si="2"/>
        <v>4499.7091969709199</v>
      </c>
      <c r="G9" s="5">
        <f t="shared" si="3"/>
        <v>17857.74623019882</v>
      </c>
      <c r="H9" s="22">
        <f t="shared" si="10"/>
        <v>10236.435266756807</v>
      </c>
      <c r="I9" s="5">
        <f t="shared" si="4"/>
        <v>27541.413992550759</v>
      </c>
      <c r="J9" s="26">
        <f t="shared" si="5"/>
        <v>0.11722624591891166</v>
      </c>
      <c r="L9" s="22">
        <f t="shared" si="11"/>
        <v>41981.19771211865</v>
      </c>
      <c r="M9" s="5">
        <f>scrimecost*Meta!O6</f>
        <v>3675.04</v>
      </c>
      <c r="N9" s="5">
        <f>L9-Grade10!L9</f>
        <v>1369.9382385202189</v>
      </c>
      <c r="O9" s="5">
        <f>Grade10!M9-M9</f>
        <v>181.27999999999975</v>
      </c>
      <c r="P9" s="22">
        <f t="shared" si="12"/>
        <v>206.55536772548308</v>
      </c>
      <c r="Q9" s="22"/>
      <c r="R9" s="22"/>
      <c r="S9" s="22">
        <f t="shared" si="6"/>
        <v>1357.4473972608382</v>
      </c>
      <c r="T9" s="22">
        <f t="shared" si="7"/>
        <v>1269.2666289390952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23311.76724402641</v>
      </c>
      <c r="D10" s="5">
        <f t="shared" si="0"/>
        <v>22895.331812848985</v>
      </c>
      <c r="E10" s="5">
        <f t="shared" si="1"/>
        <v>13395.331812848985</v>
      </c>
      <c r="F10" s="5">
        <f t="shared" si="2"/>
        <v>4675.3258368951938</v>
      </c>
      <c r="G10" s="5">
        <f t="shared" si="3"/>
        <v>18220.005975953791</v>
      </c>
      <c r="H10" s="22">
        <f t="shared" si="10"/>
        <v>10492.346148425728</v>
      </c>
      <c r="I10" s="5">
        <f t="shared" si="4"/>
        <v>28145.765432364529</v>
      </c>
      <c r="J10" s="26">
        <f t="shared" si="5"/>
        <v>0.11985874608257295</v>
      </c>
      <c r="L10" s="22">
        <f t="shared" si="11"/>
        <v>43030.727654921619</v>
      </c>
      <c r="M10" s="5">
        <f>scrimecost*Meta!O7</f>
        <v>3928.145</v>
      </c>
      <c r="N10" s="5">
        <f>L10-Grade10!L10</f>
        <v>1404.1866944832291</v>
      </c>
      <c r="O10" s="5">
        <f>Grade10!M10-M10</f>
        <v>193.76499999999987</v>
      </c>
      <c r="P10" s="22">
        <f t="shared" si="12"/>
        <v>210.80896307531299</v>
      </c>
      <c r="Q10" s="22"/>
      <c r="R10" s="22"/>
      <c r="S10" s="22">
        <f t="shared" si="6"/>
        <v>1398.2854391259214</v>
      </c>
      <c r="T10" s="22">
        <f t="shared" si="7"/>
        <v>1264.2722755840155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23894.561425127067</v>
      </c>
      <c r="D11" s="5">
        <f t="shared" si="0"/>
        <v>23446.655108170205</v>
      </c>
      <c r="E11" s="5">
        <f t="shared" si="1"/>
        <v>13946.655108170205</v>
      </c>
      <c r="F11" s="5">
        <f t="shared" si="2"/>
        <v>4855.3328928175724</v>
      </c>
      <c r="G11" s="5">
        <f t="shared" si="3"/>
        <v>18591.322215352633</v>
      </c>
      <c r="H11" s="22">
        <f t="shared" si="10"/>
        <v>10754.654802136371</v>
      </c>
      <c r="I11" s="5">
        <f t="shared" si="4"/>
        <v>28765.225658173636</v>
      </c>
      <c r="J11" s="26">
        <f t="shared" si="5"/>
        <v>0.12242703892516932</v>
      </c>
      <c r="L11" s="22">
        <f t="shared" si="11"/>
        <v>44106.495846294652</v>
      </c>
      <c r="M11" s="5">
        <f>scrimecost*Meta!O8</f>
        <v>3762.01</v>
      </c>
      <c r="N11" s="5">
        <f>L11-Grade10!L11</f>
        <v>1439.2913618453094</v>
      </c>
      <c r="O11" s="5">
        <f>Grade10!M11-M11</f>
        <v>185.56999999999971</v>
      </c>
      <c r="P11" s="22">
        <f t="shared" si="12"/>
        <v>215.1688983088886</v>
      </c>
      <c r="Q11" s="22"/>
      <c r="R11" s="22"/>
      <c r="S11" s="22">
        <f t="shared" si="6"/>
        <v>1419.5721495376281</v>
      </c>
      <c r="T11" s="22">
        <f t="shared" si="7"/>
        <v>1241.1297215937273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24491.925460755243</v>
      </c>
      <c r="D12" s="5">
        <f t="shared" si="0"/>
        <v>24011.76148587446</v>
      </c>
      <c r="E12" s="5">
        <f t="shared" si="1"/>
        <v>14511.76148587446</v>
      </c>
      <c r="F12" s="5">
        <f t="shared" si="2"/>
        <v>5039.840125138011</v>
      </c>
      <c r="G12" s="5">
        <f t="shared" si="3"/>
        <v>18971.921360736451</v>
      </c>
      <c r="H12" s="22">
        <f t="shared" si="10"/>
        <v>11023.521172189779</v>
      </c>
      <c r="I12" s="5">
        <f t="shared" si="4"/>
        <v>29400.17238962798</v>
      </c>
      <c r="J12" s="26">
        <f t="shared" si="5"/>
        <v>0.12493269047892187</v>
      </c>
      <c r="L12" s="22">
        <f t="shared" si="11"/>
        <v>45209.158242452017</v>
      </c>
      <c r="M12" s="5">
        <f>scrimecost*Meta!O9</f>
        <v>3416.36</v>
      </c>
      <c r="N12" s="5">
        <f>L12-Grade10!L12</f>
        <v>1475.2736458914442</v>
      </c>
      <c r="O12" s="5">
        <f>Grade10!M12-M12</f>
        <v>168.51999999999998</v>
      </c>
      <c r="P12" s="22">
        <f t="shared" si="12"/>
        <v>219.63783192330362</v>
      </c>
      <c r="Q12" s="22"/>
      <c r="R12" s="22"/>
      <c r="S12" s="22">
        <f t="shared" si="6"/>
        <v>1432.9139052096293</v>
      </c>
      <c r="T12" s="22">
        <f t="shared" si="7"/>
        <v>1211.4199711191579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25104.223597274122</v>
      </c>
      <c r="D13" s="5">
        <f t="shared" si="0"/>
        <v>24590.99552302132</v>
      </c>
      <c r="E13" s="5">
        <f t="shared" si="1"/>
        <v>15090.99552302132</v>
      </c>
      <c r="F13" s="5">
        <f t="shared" si="2"/>
        <v>5228.9600382664612</v>
      </c>
      <c r="G13" s="5">
        <f t="shared" si="3"/>
        <v>19362.035484754859</v>
      </c>
      <c r="H13" s="22">
        <f t="shared" si="10"/>
        <v>11299.109201494522</v>
      </c>
      <c r="I13" s="5">
        <f t="shared" si="4"/>
        <v>30050.992789368676</v>
      </c>
      <c r="J13" s="26">
        <f t="shared" si="5"/>
        <v>0.12737722858014391</v>
      </c>
      <c r="L13" s="22">
        <f t="shared" si="11"/>
        <v>46339.387198513316</v>
      </c>
      <c r="M13" s="5">
        <f>scrimecost*Meta!O10</f>
        <v>3130.9199999999996</v>
      </c>
      <c r="N13" s="5">
        <f>L13-Grade10!L13</f>
        <v>1512.1554870387336</v>
      </c>
      <c r="O13" s="5">
        <f>Grade10!M13-M13</f>
        <v>154.44000000000005</v>
      </c>
      <c r="P13" s="22">
        <f t="shared" si="12"/>
        <v>224.21848887807906</v>
      </c>
      <c r="Q13" s="22"/>
      <c r="R13" s="22"/>
      <c r="S13" s="22">
        <f t="shared" si="6"/>
        <v>1449.9175297734316</v>
      </c>
      <c r="T13" s="22">
        <f t="shared" si="7"/>
        <v>1185.3124849058195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25731.829187205971</v>
      </c>
      <c r="D14" s="5">
        <f t="shared" si="0"/>
        <v>25184.71041109685</v>
      </c>
      <c r="E14" s="5">
        <f t="shared" si="1"/>
        <v>15684.71041109685</v>
      </c>
      <c r="F14" s="5">
        <f t="shared" si="2"/>
        <v>5422.8079492231218</v>
      </c>
      <c r="G14" s="5">
        <f t="shared" si="3"/>
        <v>19761.902461873728</v>
      </c>
      <c r="H14" s="22">
        <f t="shared" si="10"/>
        <v>11581.586931531883</v>
      </c>
      <c r="I14" s="5">
        <f t="shared" si="4"/>
        <v>30718.083699102888</v>
      </c>
      <c r="J14" s="26">
        <f t="shared" si="5"/>
        <v>0.1297621438008483</v>
      </c>
      <c r="L14" s="22">
        <f t="shared" si="11"/>
        <v>47497.871878476144</v>
      </c>
      <c r="M14" s="5">
        <f>scrimecost*Meta!O11</f>
        <v>2925.76</v>
      </c>
      <c r="N14" s="5">
        <f>L14-Grade10!L14</f>
        <v>1549.9593742146972</v>
      </c>
      <c r="O14" s="5">
        <f>Grade10!M14-M14</f>
        <v>144.31999999999971</v>
      </c>
      <c r="P14" s="22">
        <f t="shared" si="12"/>
        <v>228.9136622567238</v>
      </c>
      <c r="Q14" s="22"/>
      <c r="R14" s="22"/>
      <c r="S14" s="22">
        <f t="shared" si="6"/>
        <v>1471.5720049513225</v>
      </c>
      <c r="T14" s="22">
        <f t="shared" si="7"/>
        <v>1163.2846619291199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26375.124916886125</v>
      </c>
      <c r="D15" s="5">
        <f t="shared" si="0"/>
        <v>25793.268171374275</v>
      </c>
      <c r="E15" s="5">
        <f t="shared" si="1"/>
        <v>16293.268171374275</v>
      </c>
      <c r="F15" s="5">
        <f t="shared" si="2"/>
        <v>5621.5020579537013</v>
      </c>
      <c r="G15" s="5">
        <f t="shared" si="3"/>
        <v>20171.766113420574</v>
      </c>
      <c r="H15" s="22">
        <f t="shared" si="10"/>
        <v>11871.126604820181</v>
      </c>
      <c r="I15" s="5">
        <f t="shared" si="4"/>
        <v>31401.851881580464</v>
      </c>
      <c r="J15" s="26">
        <f t="shared" si="5"/>
        <v>0.1320888903576331</v>
      </c>
      <c r="L15" s="22">
        <f t="shared" si="11"/>
        <v>48685.318675438051</v>
      </c>
      <c r="M15" s="5">
        <f>scrimecost*Meta!O12</f>
        <v>2795.3050000000003</v>
      </c>
      <c r="N15" s="5">
        <f>L15-Grade10!L15</f>
        <v>1588.7083585700675</v>
      </c>
      <c r="O15" s="5">
        <f>Grade10!M15-M15</f>
        <v>137.88499999999976</v>
      </c>
      <c r="P15" s="22">
        <f t="shared" si="12"/>
        <v>233.72621496983476</v>
      </c>
      <c r="Q15" s="22"/>
      <c r="R15" s="22"/>
      <c r="S15" s="22">
        <f t="shared" si="6"/>
        <v>1497.6270820086665</v>
      </c>
      <c r="T15" s="22">
        <f t="shared" si="7"/>
        <v>1144.7828007500443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27034.503039808271</v>
      </c>
      <c r="D16" s="5">
        <f t="shared" si="0"/>
        <v>26417.039875658626</v>
      </c>
      <c r="E16" s="5">
        <f t="shared" si="1"/>
        <v>16917.039875658626</v>
      </c>
      <c r="F16" s="5">
        <f t="shared" si="2"/>
        <v>5825.1635194025412</v>
      </c>
      <c r="G16" s="5">
        <f t="shared" si="3"/>
        <v>20591.876356256085</v>
      </c>
      <c r="H16" s="22">
        <f t="shared" si="10"/>
        <v>12167.904769940686</v>
      </c>
      <c r="I16" s="5">
        <f t="shared" si="4"/>
        <v>32102.714268619973</v>
      </c>
      <c r="J16" s="26">
        <f t="shared" si="5"/>
        <v>0.13435888699839871</v>
      </c>
      <c r="L16" s="22">
        <f t="shared" si="11"/>
        <v>49902.451642323991</v>
      </c>
      <c r="M16" s="5">
        <f>scrimecost*Meta!O13</f>
        <v>2347.0749999999998</v>
      </c>
      <c r="N16" s="5">
        <f>L16-Grade10!L16</f>
        <v>1628.4260675343176</v>
      </c>
      <c r="O16" s="5">
        <f>Grade10!M16-M16</f>
        <v>115.77500000000009</v>
      </c>
      <c r="P16" s="22">
        <f t="shared" si="12"/>
        <v>238.65908150077337</v>
      </c>
      <c r="Q16" s="22"/>
      <c r="R16" s="22"/>
      <c r="S16" s="22">
        <f t="shared" si="6"/>
        <v>1509.1296934924412</v>
      </c>
      <c r="T16" s="22">
        <f t="shared" si="7"/>
        <v>1115.4777235821041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27710.365615803476</v>
      </c>
      <c r="D17" s="5">
        <f t="shared" si="0"/>
        <v>27056.405872550087</v>
      </c>
      <c r="E17" s="5">
        <f t="shared" si="1"/>
        <v>17556.405872550087</v>
      </c>
      <c r="F17" s="5">
        <f t="shared" si="2"/>
        <v>6033.9165173876036</v>
      </c>
      <c r="G17" s="5">
        <f t="shared" si="3"/>
        <v>21022.489355162485</v>
      </c>
      <c r="H17" s="22">
        <f t="shared" si="10"/>
        <v>12472.1023891892</v>
      </c>
      <c r="I17" s="5">
        <f t="shared" si="4"/>
        <v>32821.098215335471</v>
      </c>
      <c r="J17" s="26">
        <f t="shared" si="5"/>
        <v>0.13657351786743832</v>
      </c>
      <c r="L17" s="22">
        <f t="shared" si="11"/>
        <v>51150.012933382088</v>
      </c>
      <c r="M17" s="5">
        <f>scrimecost*Meta!O14</f>
        <v>2347.0749999999998</v>
      </c>
      <c r="N17" s="5">
        <f>L17-Grade10!L17</f>
        <v>1669.1367192226753</v>
      </c>
      <c r="O17" s="5">
        <f>Grade10!M17-M17</f>
        <v>115.77500000000009</v>
      </c>
      <c r="P17" s="22">
        <f t="shared" si="12"/>
        <v>243.71526969498549</v>
      </c>
      <c r="Q17" s="22"/>
      <c r="R17" s="22"/>
      <c r="S17" s="22">
        <f t="shared" si="6"/>
        <v>1543.1293652633112</v>
      </c>
      <c r="T17" s="22">
        <f t="shared" si="7"/>
        <v>1102.9392689900037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28403.124756198562</v>
      </c>
      <c r="D18" s="5">
        <f t="shared" si="0"/>
        <v>27711.756019363838</v>
      </c>
      <c r="E18" s="5">
        <f t="shared" si="1"/>
        <v>18211.756019363838</v>
      </c>
      <c r="F18" s="5">
        <f t="shared" si="2"/>
        <v>6247.8883403222935</v>
      </c>
      <c r="G18" s="5">
        <f t="shared" si="3"/>
        <v>21463.867679041545</v>
      </c>
      <c r="H18" s="22">
        <f t="shared" si="10"/>
        <v>12783.904948918931</v>
      </c>
      <c r="I18" s="5">
        <f t="shared" si="4"/>
        <v>33557.441760718852</v>
      </c>
      <c r="J18" s="26">
        <f t="shared" si="5"/>
        <v>0.13873413334942825</v>
      </c>
      <c r="L18" s="22">
        <f t="shared" si="11"/>
        <v>52428.763256716644</v>
      </c>
      <c r="M18" s="5">
        <f>scrimecost*Meta!O15</f>
        <v>2347.0749999999998</v>
      </c>
      <c r="N18" s="5">
        <f>L18-Grade10!L18</f>
        <v>1710.8651372032473</v>
      </c>
      <c r="O18" s="5">
        <f>Grade10!M18-M18</f>
        <v>115.77500000000009</v>
      </c>
      <c r="P18" s="22">
        <f t="shared" si="12"/>
        <v>248.89786259405301</v>
      </c>
      <c r="Q18" s="22"/>
      <c r="R18" s="22"/>
      <c r="S18" s="22">
        <f t="shared" si="6"/>
        <v>1577.9790288284566</v>
      </c>
      <c r="T18" s="22">
        <f t="shared" si="7"/>
        <v>1090.5998090958112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29113.202875103525</v>
      </c>
      <c r="D19" s="5">
        <f t="shared" si="0"/>
        <v>28383.489919847936</v>
      </c>
      <c r="E19" s="5">
        <f t="shared" si="1"/>
        <v>18883.489919847936</v>
      </c>
      <c r="F19" s="5">
        <f t="shared" si="2"/>
        <v>6467.2094588303517</v>
      </c>
      <c r="G19" s="5">
        <f t="shared" si="3"/>
        <v>21916.280461017584</v>
      </c>
      <c r="H19" s="22">
        <f t="shared" si="10"/>
        <v>13103.502572641904</v>
      </c>
      <c r="I19" s="5">
        <f t="shared" si="4"/>
        <v>34312.193894736825</v>
      </c>
      <c r="J19" s="26">
        <f t="shared" si="5"/>
        <v>0.14084205089283305</v>
      </c>
      <c r="L19" s="22">
        <f t="shared" si="11"/>
        <v>53739.482338134556</v>
      </c>
      <c r="M19" s="5">
        <f>scrimecost*Meta!O16</f>
        <v>2347.0749999999998</v>
      </c>
      <c r="N19" s="5">
        <f>L19-Grade10!L19</f>
        <v>1753.6367656333241</v>
      </c>
      <c r="O19" s="5">
        <f>Grade10!M19-M19</f>
        <v>115.77500000000009</v>
      </c>
      <c r="P19" s="22">
        <f t="shared" si="12"/>
        <v>254.21002031559715</v>
      </c>
      <c r="Q19" s="22"/>
      <c r="R19" s="22"/>
      <c r="S19" s="22">
        <f t="shared" si="6"/>
        <v>1613.6999339827239</v>
      </c>
      <c r="T19" s="22">
        <f t="shared" si="7"/>
        <v>1078.4546758550478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29841.032946981111</v>
      </c>
      <c r="D20" s="5">
        <f t="shared" si="0"/>
        <v>29072.017167844133</v>
      </c>
      <c r="E20" s="5">
        <f t="shared" si="1"/>
        <v>19572.017167844133</v>
      </c>
      <c r="F20" s="5">
        <f t="shared" si="2"/>
        <v>6692.0136053011092</v>
      </c>
      <c r="G20" s="5">
        <f t="shared" si="3"/>
        <v>22380.003562543025</v>
      </c>
      <c r="H20" s="22">
        <f t="shared" si="10"/>
        <v>13431.09013695795</v>
      </c>
      <c r="I20" s="5">
        <f t="shared" si="4"/>
        <v>35085.814832105243</v>
      </c>
      <c r="J20" s="26">
        <f t="shared" si="5"/>
        <v>0.14289855581322794</v>
      </c>
      <c r="L20" s="22">
        <f t="shared" si="11"/>
        <v>55082.969396587912</v>
      </c>
      <c r="M20" s="5">
        <f>scrimecost*Meta!O17</f>
        <v>2347.0749999999998</v>
      </c>
      <c r="N20" s="5">
        <f>L20-Grade10!L20</f>
        <v>1797.4776847741523</v>
      </c>
      <c r="O20" s="5">
        <f>Grade10!M20-M20</f>
        <v>115.77500000000009</v>
      </c>
      <c r="P20" s="22">
        <f t="shared" si="12"/>
        <v>259.65498198017985</v>
      </c>
      <c r="Q20" s="22"/>
      <c r="R20" s="22"/>
      <c r="S20" s="22">
        <f t="shared" si="6"/>
        <v>1650.3138617658474</v>
      </c>
      <c r="T20" s="22">
        <f t="shared" si="7"/>
        <v>1066.4993385366704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30587.058770655636</v>
      </c>
      <c r="D21" s="5">
        <f t="shared" si="0"/>
        <v>29777.757597040232</v>
      </c>
      <c r="E21" s="5">
        <f t="shared" si="1"/>
        <v>20277.757597040232</v>
      </c>
      <c r="F21" s="5">
        <f t="shared" si="2"/>
        <v>6922.4378554336363</v>
      </c>
      <c r="G21" s="5">
        <f t="shared" si="3"/>
        <v>22855.319741606596</v>
      </c>
      <c r="H21" s="22">
        <f t="shared" si="10"/>
        <v>13766.867390381898</v>
      </c>
      <c r="I21" s="5">
        <f t="shared" si="4"/>
        <v>35878.776292907874</v>
      </c>
      <c r="J21" s="26">
        <f t="shared" si="5"/>
        <v>0.14490490207702786</v>
      </c>
      <c r="L21" s="22">
        <f t="shared" si="11"/>
        <v>56460.043631502609</v>
      </c>
      <c r="M21" s="5">
        <f>scrimecost*Meta!O18</f>
        <v>1892.155</v>
      </c>
      <c r="N21" s="5">
        <f>L21-Grade10!L21</f>
        <v>1842.4146268935147</v>
      </c>
      <c r="O21" s="5">
        <f>Grade10!M21-M21</f>
        <v>93.335000000000036</v>
      </c>
      <c r="P21" s="22">
        <f t="shared" si="12"/>
        <v>265.23606768637711</v>
      </c>
      <c r="Q21" s="22"/>
      <c r="R21" s="22"/>
      <c r="S21" s="22">
        <f t="shared" si="6"/>
        <v>1665.8519377435587</v>
      </c>
      <c r="T21" s="22">
        <f t="shared" si="7"/>
        <v>1040.9871476742505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31351.735239922025</v>
      </c>
      <c r="D22" s="5">
        <f t="shared" si="0"/>
        <v>30501.141536966235</v>
      </c>
      <c r="E22" s="5">
        <f t="shared" si="1"/>
        <v>21001.141536966235</v>
      </c>
      <c r="F22" s="5">
        <f t="shared" si="2"/>
        <v>7158.6227118194756</v>
      </c>
      <c r="G22" s="5">
        <f t="shared" si="3"/>
        <v>23342.518825146759</v>
      </c>
      <c r="H22" s="22">
        <f t="shared" si="10"/>
        <v>14111.039075141443</v>
      </c>
      <c r="I22" s="5">
        <f t="shared" si="4"/>
        <v>36691.561790230568</v>
      </c>
      <c r="J22" s="26">
        <f t="shared" si="5"/>
        <v>0.14686231306610092</v>
      </c>
      <c r="L22" s="22">
        <f t="shared" si="11"/>
        <v>57871.544722290164</v>
      </c>
      <c r="M22" s="5">
        <f>scrimecost*Meta!O19</f>
        <v>1892.155</v>
      </c>
      <c r="N22" s="5">
        <f>L22-Grade10!L22</f>
        <v>1888.4749925658325</v>
      </c>
      <c r="O22" s="5">
        <f>Grade10!M22-M22</f>
        <v>93.335000000000036</v>
      </c>
      <c r="P22" s="22">
        <f t="shared" si="12"/>
        <v>270.95668053522934</v>
      </c>
      <c r="Q22" s="22"/>
      <c r="R22" s="22"/>
      <c r="S22" s="22">
        <f t="shared" si="6"/>
        <v>1704.3194456206925</v>
      </c>
      <c r="T22" s="22">
        <f t="shared" si="7"/>
        <v>1029.8521851187691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32135.528620920079</v>
      </c>
      <c r="D23" s="5">
        <f t="shared" si="0"/>
        <v>31242.610075390396</v>
      </c>
      <c r="E23" s="5">
        <f t="shared" si="1"/>
        <v>21742.610075390396</v>
      </c>
      <c r="F23" s="5">
        <f t="shared" si="2"/>
        <v>7400.7121896149638</v>
      </c>
      <c r="G23" s="5">
        <f t="shared" si="3"/>
        <v>23841.897885775434</v>
      </c>
      <c r="H23" s="22">
        <f t="shared" si="10"/>
        <v>14463.815052019982</v>
      </c>
      <c r="I23" s="5">
        <f t="shared" si="4"/>
        <v>37524.666924986333</v>
      </c>
      <c r="J23" s="26">
        <f t="shared" si="5"/>
        <v>0.1487719823237332</v>
      </c>
      <c r="L23" s="22">
        <f t="shared" si="11"/>
        <v>59318.333340347432</v>
      </c>
      <c r="M23" s="5">
        <f>scrimecost*Meta!O20</f>
        <v>1892.155</v>
      </c>
      <c r="N23" s="5">
        <f>L23-Grade10!L23</f>
        <v>1935.6868673799981</v>
      </c>
      <c r="O23" s="5">
        <f>Grade10!M23-M23</f>
        <v>93.335000000000036</v>
      </c>
      <c r="P23" s="22">
        <f t="shared" si="12"/>
        <v>276.82030870530292</v>
      </c>
      <c r="Q23" s="22"/>
      <c r="R23" s="22"/>
      <c r="S23" s="22">
        <f t="shared" si="6"/>
        <v>1743.7486411947827</v>
      </c>
      <c r="T23" s="22">
        <f t="shared" si="7"/>
        <v>1018.8792183874265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32938.916836443081</v>
      </c>
      <c r="D24" s="5">
        <f t="shared" si="0"/>
        <v>32002.615327275154</v>
      </c>
      <c r="E24" s="5">
        <f t="shared" si="1"/>
        <v>22502.615327275154</v>
      </c>
      <c r="F24" s="5">
        <f t="shared" si="2"/>
        <v>7648.8539043553374</v>
      </c>
      <c r="G24" s="5">
        <f t="shared" si="3"/>
        <v>24353.761422919815</v>
      </c>
      <c r="H24" s="22">
        <f t="shared" si="10"/>
        <v>14825.410428320482</v>
      </c>
      <c r="I24" s="5">
        <f t="shared" si="4"/>
        <v>38378.59968811099</v>
      </c>
      <c r="J24" s="26">
        <f t="shared" si="5"/>
        <v>0.15063507428239883</v>
      </c>
      <c r="L24" s="22">
        <f t="shared" si="11"/>
        <v>60801.291673856111</v>
      </c>
      <c r="M24" s="5">
        <f>scrimecost*Meta!O21</f>
        <v>1892.155</v>
      </c>
      <c r="N24" s="5">
        <f>L24-Grade10!L24</f>
        <v>1984.0790390644979</v>
      </c>
      <c r="O24" s="5">
        <f>Grade10!M24-M24</f>
        <v>93.335000000000036</v>
      </c>
      <c r="P24" s="22">
        <f t="shared" si="12"/>
        <v>282.83052757962827</v>
      </c>
      <c r="Q24" s="22"/>
      <c r="R24" s="22"/>
      <c r="S24" s="22">
        <f t="shared" si="6"/>
        <v>1784.1635666582113</v>
      </c>
      <c r="T24" s="22">
        <f t="shared" si="7"/>
        <v>1008.06471856802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33762.389757354147</v>
      </c>
      <c r="D25" s="5">
        <f t="shared" si="0"/>
        <v>32781.62071045702</v>
      </c>
      <c r="E25" s="5">
        <f t="shared" si="1"/>
        <v>23281.62071045702</v>
      </c>
      <c r="F25" s="5">
        <f t="shared" si="2"/>
        <v>7903.1991619642176</v>
      </c>
      <c r="G25" s="5">
        <f t="shared" si="3"/>
        <v>24878.421548492803</v>
      </c>
      <c r="H25" s="22">
        <f t="shared" si="10"/>
        <v>15196.04568902849</v>
      </c>
      <c r="I25" s="5">
        <f t="shared" si="4"/>
        <v>39253.880770313757</v>
      </c>
      <c r="J25" s="26">
        <f t="shared" si="5"/>
        <v>0.1524527249737799</v>
      </c>
      <c r="L25" s="22">
        <f t="shared" si="11"/>
        <v>62321.323965702504</v>
      </c>
      <c r="M25" s="5">
        <f>scrimecost*Meta!O22</f>
        <v>1892.155</v>
      </c>
      <c r="N25" s="5">
        <f>L25-Grade10!L25</f>
        <v>2033.6810150410965</v>
      </c>
      <c r="O25" s="5">
        <f>Grade10!M25-M25</f>
        <v>93.335000000000036</v>
      </c>
      <c r="P25" s="22">
        <f t="shared" si="12"/>
        <v>288.99100192581176</v>
      </c>
      <c r="Q25" s="22"/>
      <c r="R25" s="22"/>
      <c r="S25" s="22">
        <f t="shared" si="6"/>
        <v>1825.5888652582155</v>
      </c>
      <c r="T25" s="22">
        <f t="shared" si="7"/>
        <v>997.40525717387391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34606.449501288007</v>
      </c>
      <c r="D26" s="5">
        <f t="shared" si="0"/>
        <v>33580.101228218453</v>
      </c>
      <c r="E26" s="5">
        <f t="shared" si="1"/>
        <v>24080.101228218453</v>
      </c>
      <c r="F26" s="5">
        <f t="shared" si="2"/>
        <v>8163.9030510133252</v>
      </c>
      <c r="G26" s="5">
        <f t="shared" si="3"/>
        <v>25416.198177205129</v>
      </c>
      <c r="H26" s="22">
        <f t="shared" si="10"/>
        <v>15575.946831254203</v>
      </c>
      <c r="I26" s="5">
        <f t="shared" si="4"/>
        <v>40151.043879571604</v>
      </c>
      <c r="J26" s="26">
        <f t="shared" si="5"/>
        <v>0.15422604272146884</v>
      </c>
      <c r="L26" s="22">
        <f t="shared" si="11"/>
        <v>63879.357064845077</v>
      </c>
      <c r="M26" s="5">
        <f>scrimecost*Meta!O23</f>
        <v>1468.4549999999999</v>
      </c>
      <c r="N26" s="5">
        <f>L26-Grade10!L26</f>
        <v>2084.523040417138</v>
      </c>
      <c r="O26" s="5">
        <f>Grade10!M26-M26</f>
        <v>72.434999999999945</v>
      </c>
      <c r="P26" s="22">
        <f t="shared" si="12"/>
        <v>295.30548813064996</v>
      </c>
      <c r="Q26" s="22"/>
      <c r="R26" s="22"/>
      <c r="S26" s="22">
        <f t="shared" si="6"/>
        <v>1847.5677963232399</v>
      </c>
      <c r="T26" s="22">
        <f t="shared" si="7"/>
        <v>976.07678786067231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35471.610738820207</v>
      </c>
      <c r="D27" s="5">
        <f t="shared" si="0"/>
        <v>34398.543758923915</v>
      </c>
      <c r="E27" s="5">
        <f t="shared" si="1"/>
        <v>24898.543758923915</v>
      </c>
      <c r="F27" s="5">
        <f t="shared" si="2"/>
        <v>8431.1245372886588</v>
      </c>
      <c r="G27" s="5">
        <f t="shared" si="3"/>
        <v>25967.419221635257</v>
      </c>
      <c r="H27" s="22">
        <f t="shared" si="10"/>
        <v>15965.34550203556</v>
      </c>
      <c r="I27" s="5">
        <f t="shared" si="4"/>
        <v>41070.636066560895</v>
      </c>
      <c r="J27" s="26">
        <f t="shared" si="5"/>
        <v>0.15595610881677507</v>
      </c>
      <c r="L27" s="22">
        <f t="shared" si="11"/>
        <v>65476.340991466197</v>
      </c>
      <c r="M27" s="5">
        <f>scrimecost*Meta!O24</f>
        <v>1468.4549999999999</v>
      </c>
      <c r="N27" s="5">
        <f>L27-Grade10!L27</f>
        <v>2136.6361164275659</v>
      </c>
      <c r="O27" s="5">
        <f>Grade10!M27-M27</f>
        <v>72.434999999999945</v>
      </c>
      <c r="P27" s="22">
        <f t="shared" si="12"/>
        <v>301.77783649060893</v>
      </c>
      <c r="Q27" s="22"/>
      <c r="R27" s="22"/>
      <c r="S27" s="22">
        <f t="shared" si="6"/>
        <v>1891.0902506648792</v>
      </c>
      <c r="T27" s="22">
        <f t="shared" si="7"/>
        <v>966.07486561129122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36358.401007290711</v>
      </c>
      <c r="D28" s="5">
        <f t="shared" si="0"/>
        <v>35237.447352897012</v>
      </c>
      <c r="E28" s="5">
        <f t="shared" si="1"/>
        <v>25737.447352897012</v>
      </c>
      <c r="F28" s="5">
        <f t="shared" si="2"/>
        <v>8705.0265607208748</v>
      </c>
      <c r="G28" s="5">
        <f t="shared" si="3"/>
        <v>26532.420792176137</v>
      </c>
      <c r="H28" s="22">
        <f t="shared" si="10"/>
        <v>16364.479139586445</v>
      </c>
      <c r="I28" s="5">
        <f t="shared" si="4"/>
        <v>42013.218058224913</v>
      </c>
      <c r="J28" s="26">
        <f t="shared" si="5"/>
        <v>0.15764397817804945</v>
      </c>
      <c r="L28" s="22">
        <f t="shared" si="11"/>
        <v>67113.24951625285</v>
      </c>
      <c r="M28" s="5">
        <f>scrimecost*Meta!O25</f>
        <v>1468.4549999999999</v>
      </c>
      <c r="N28" s="5">
        <f>L28-Grade10!L28</f>
        <v>2190.0520193382545</v>
      </c>
      <c r="O28" s="5">
        <f>Grade10!M28-M28</f>
        <v>72.434999999999945</v>
      </c>
      <c r="P28" s="22">
        <f t="shared" si="12"/>
        <v>308.41199355956701</v>
      </c>
      <c r="Q28" s="22"/>
      <c r="R28" s="22"/>
      <c r="S28" s="22">
        <f t="shared" si="6"/>
        <v>1935.7007663650597</v>
      </c>
      <c r="T28" s="22">
        <f t="shared" si="7"/>
        <v>956.20646552665494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37267.361032472974</v>
      </c>
      <c r="D29" s="5">
        <f t="shared" si="0"/>
        <v>36097.323536719436</v>
      </c>
      <c r="E29" s="5">
        <f t="shared" si="1"/>
        <v>26597.323536719436</v>
      </c>
      <c r="F29" s="5">
        <f t="shared" si="2"/>
        <v>8985.7761347388951</v>
      </c>
      <c r="G29" s="5">
        <f t="shared" si="3"/>
        <v>27111.547401980541</v>
      </c>
      <c r="H29" s="22">
        <f t="shared" si="10"/>
        <v>16773.591118076107</v>
      </c>
      <c r="I29" s="5">
        <f t="shared" si="4"/>
        <v>42979.364599680535</v>
      </c>
      <c r="J29" s="26">
        <f t="shared" si="5"/>
        <v>0.15929067999392688</v>
      </c>
      <c r="L29" s="22">
        <f t="shared" si="11"/>
        <v>68791.080754159164</v>
      </c>
      <c r="M29" s="5">
        <f>scrimecost*Meta!O26</f>
        <v>1468.4549999999999</v>
      </c>
      <c r="N29" s="5">
        <f>L29-Grade10!L29</f>
        <v>2244.8033198217163</v>
      </c>
      <c r="O29" s="5">
        <f>Grade10!M29-M29</f>
        <v>72.434999999999945</v>
      </c>
      <c r="P29" s="22">
        <f t="shared" si="12"/>
        <v>315.21200455524894</v>
      </c>
      <c r="Q29" s="22"/>
      <c r="R29" s="22"/>
      <c r="S29" s="22">
        <f t="shared" si="6"/>
        <v>1981.4265449577492</v>
      </c>
      <c r="T29" s="22">
        <f t="shared" si="7"/>
        <v>946.46891987497861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38199.045058284792</v>
      </c>
      <c r="D30" s="5">
        <f t="shared" si="0"/>
        <v>36978.696625137411</v>
      </c>
      <c r="E30" s="5">
        <f t="shared" si="1"/>
        <v>27478.696625137411</v>
      </c>
      <c r="F30" s="5">
        <f t="shared" si="2"/>
        <v>9273.5444481073646</v>
      </c>
      <c r="G30" s="5">
        <f t="shared" si="3"/>
        <v>27705.152177030046</v>
      </c>
      <c r="H30" s="22">
        <f t="shared" si="10"/>
        <v>17192.930896028007</v>
      </c>
      <c r="I30" s="5">
        <f t="shared" si="4"/>
        <v>43969.664804672539</v>
      </c>
      <c r="J30" s="26">
        <f t="shared" si="5"/>
        <v>0.16089721835088044</v>
      </c>
      <c r="L30" s="22">
        <f t="shared" si="11"/>
        <v>70510.857773013136</v>
      </c>
      <c r="M30" s="5">
        <f>scrimecost*Meta!O27</f>
        <v>1468.4549999999999</v>
      </c>
      <c r="N30" s="5">
        <f>L30-Grade10!L30</f>
        <v>2300.9234028172505</v>
      </c>
      <c r="O30" s="5">
        <f>Grade10!M30-M30</f>
        <v>72.434999999999945</v>
      </c>
      <c r="P30" s="22">
        <f t="shared" si="12"/>
        <v>322.18201582582293</v>
      </c>
      <c r="Q30" s="22"/>
      <c r="R30" s="22"/>
      <c r="S30" s="22">
        <f t="shared" si="6"/>
        <v>2028.2954680152457</v>
      </c>
      <c r="T30" s="22">
        <f t="shared" si="7"/>
        <v>936.85963360974574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39154.021184741912</v>
      </c>
      <c r="D31" s="5">
        <f t="shared" si="0"/>
        <v>37882.104040765851</v>
      </c>
      <c r="E31" s="5">
        <f t="shared" si="1"/>
        <v>28382.104040765851</v>
      </c>
      <c r="F31" s="5">
        <f t="shared" si="2"/>
        <v>9568.5069693100504</v>
      </c>
      <c r="G31" s="5">
        <f t="shared" si="3"/>
        <v>28313.597071455799</v>
      </c>
      <c r="H31" s="22">
        <f t="shared" si="10"/>
        <v>17622.754168428706</v>
      </c>
      <c r="I31" s="5">
        <f t="shared" si="4"/>
        <v>44984.722514789355</v>
      </c>
      <c r="J31" s="26">
        <f t="shared" si="5"/>
        <v>0.16246457284546933</v>
      </c>
      <c r="L31" s="22">
        <f t="shared" si="11"/>
        <v>72273.629217338472</v>
      </c>
      <c r="M31" s="5">
        <f>scrimecost*Meta!O28</f>
        <v>1284.4799999999998</v>
      </c>
      <c r="N31" s="5">
        <f>L31-Grade10!L31</f>
        <v>2358.4464878876897</v>
      </c>
      <c r="O31" s="5">
        <f>Grade10!M31-M31</f>
        <v>63.360000000000127</v>
      </c>
      <c r="P31" s="22">
        <f t="shared" si="12"/>
        <v>329.32627737816142</v>
      </c>
      <c r="Q31" s="22"/>
      <c r="R31" s="22"/>
      <c r="S31" s="22">
        <f t="shared" si="6"/>
        <v>2067.4426141491917</v>
      </c>
      <c r="T31" s="22">
        <f t="shared" si="7"/>
        <v>923.40388361146245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40132.871714360459</v>
      </c>
      <c r="D32" s="5">
        <f t="shared" si="0"/>
        <v>38808.096641784992</v>
      </c>
      <c r="E32" s="5">
        <f t="shared" si="1"/>
        <v>29308.096641784992</v>
      </c>
      <c r="F32" s="5">
        <f t="shared" si="2"/>
        <v>9870.8435535427998</v>
      </c>
      <c r="G32" s="5">
        <f t="shared" si="3"/>
        <v>28937.253088242192</v>
      </c>
      <c r="H32" s="22">
        <f t="shared" si="10"/>
        <v>18063.323022639426</v>
      </c>
      <c r="I32" s="5">
        <f t="shared" si="4"/>
        <v>46025.156667659088</v>
      </c>
      <c r="J32" s="26">
        <f t="shared" si="5"/>
        <v>0.1639936991816536</v>
      </c>
      <c r="L32" s="22">
        <f t="shared" si="11"/>
        <v>74080.469947771926</v>
      </c>
      <c r="M32" s="5">
        <f>scrimecost*Meta!O29</f>
        <v>1284.4799999999998</v>
      </c>
      <c r="N32" s="5">
        <f>L32-Grade10!L32</f>
        <v>2417.4076500848896</v>
      </c>
      <c r="O32" s="5">
        <f>Grade10!M32-M32</f>
        <v>63.360000000000127</v>
      </c>
      <c r="P32" s="22">
        <f t="shared" si="12"/>
        <v>336.64914546930822</v>
      </c>
      <c r="Q32" s="22"/>
      <c r="R32" s="22"/>
      <c r="S32" s="22">
        <f t="shared" si="6"/>
        <v>2116.6842764364856</v>
      </c>
      <c r="T32" s="22">
        <f t="shared" si="7"/>
        <v>914.17479515682658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41136.193507219468</v>
      </c>
      <c r="D33" s="5">
        <f t="shared" si="0"/>
        <v>39757.239057829618</v>
      </c>
      <c r="E33" s="5">
        <f t="shared" si="1"/>
        <v>30257.239057829618</v>
      </c>
      <c r="F33" s="5">
        <f t="shared" si="2"/>
        <v>10180.73855238137</v>
      </c>
      <c r="G33" s="5">
        <f t="shared" si="3"/>
        <v>29576.500505448246</v>
      </c>
      <c r="H33" s="22">
        <f t="shared" si="10"/>
        <v>18514.906098205407</v>
      </c>
      <c r="I33" s="5">
        <f t="shared" si="4"/>
        <v>47091.601674350561</v>
      </c>
      <c r="J33" s="26">
        <f t="shared" si="5"/>
        <v>0.16548552975354069</v>
      </c>
      <c r="L33" s="22">
        <f t="shared" si="11"/>
        <v>75932.481696466217</v>
      </c>
      <c r="M33" s="5">
        <f>scrimecost*Meta!O30</f>
        <v>1284.4799999999998</v>
      </c>
      <c r="N33" s="5">
        <f>L33-Grade10!L33</f>
        <v>2477.8428413369984</v>
      </c>
      <c r="O33" s="5">
        <f>Grade10!M33-M33</f>
        <v>63.360000000000127</v>
      </c>
      <c r="P33" s="22">
        <f t="shared" si="12"/>
        <v>344.15508526273373</v>
      </c>
      <c r="Q33" s="22"/>
      <c r="R33" s="22"/>
      <c r="S33" s="22">
        <f t="shared" si="6"/>
        <v>2167.1569802809472</v>
      </c>
      <c r="T33" s="22">
        <f t="shared" si="7"/>
        <v>905.0622623185543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42164.598344899947</v>
      </c>
      <c r="D34" s="5">
        <f t="shared" si="0"/>
        <v>40730.110034275349</v>
      </c>
      <c r="E34" s="5">
        <f t="shared" si="1"/>
        <v>31230.110034275349</v>
      </c>
      <c r="F34" s="5">
        <f t="shared" si="2"/>
        <v>10498.380926190901</v>
      </c>
      <c r="G34" s="5">
        <f t="shared" si="3"/>
        <v>30231.729108084448</v>
      </c>
      <c r="H34" s="22">
        <f t="shared" si="10"/>
        <v>18977.778750660542</v>
      </c>
      <c r="I34" s="5">
        <f t="shared" si="4"/>
        <v>48184.707806209321</v>
      </c>
      <c r="J34" s="26">
        <f t="shared" si="5"/>
        <v>0.16694097421391835</v>
      </c>
      <c r="L34" s="22">
        <f t="shared" si="11"/>
        <v>77830.793738877866</v>
      </c>
      <c r="M34" s="5">
        <f>scrimecost*Meta!O31</f>
        <v>1284.4799999999998</v>
      </c>
      <c r="N34" s="5">
        <f>L34-Grade10!L34</f>
        <v>2539.7889123704226</v>
      </c>
      <c r="O34" s="5">
        <f>Grade10!M34-M34</f>
        <v>63.360000000000127</v>
      </c>
      <c r="P34" s="22">
        <f t="shared" si="12"/>
        <v>351.84867355099487</v>
      </c>
      <c r="Q34" s="22"/>
      <c r="R34" s="22"/>
      <c r="S34" s="22">
        <f t="shared" si="6"/>
        <v>2218.8915017215295</v>
      </c>
      <c r="T34" s="22">
        <f t="shared" si="7"/>
        <v>896.0641019576002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43218.713303522447</v>
      </c>
      <c r="D35" s="5">
        <f t="shared" si="0"/>
        <v>41727.302785132233</v>
      </c>
      <c r="E35" s="5">
        <f t="shared" si="1"/>
        <v>32227.302785132233</v>
      </c>
      <c r="F35" s="5">
        <f t="shared" si="2"/>
        <v>10823.964359345675</v>
      </c>
      <c r="G35" s="5">
        <f t="shared" si="3"/>
        <v>30903.338425786558</v>
      </c>
      <c r="H35" s="22">
        <f t="shared" si="10"/>
        <v>19452.223219427055</v>
      </c>
      <c r="I35" s="5">
        <f t="shared" si="4"/>
        <v>49305.141591364547</v>
      </c>
      <c r="J35" s="26">
        <f t="shared" si="5"/>
        <v>0.16836092002892095</v>
      </c>
      <c r="L35" s="22">
        <f t="shared" si="11"/>
        <v>79776.563582349816</v>
      </c>
      <c r="M35" s="5">
        <f>scrimecost*Meta!O32</f>
        <v>1284.4799999999998</v>
      </c>
      <c r="N35" s="5">
        <f>L35-Grade10!L35</f>
        <v>2603.2836351796868</v>
      </c>
      <c r="O35" s="5">
        <f>Grade10!M35-M35</f>
        <v>63.360000000000127</v>
      </c>
      <c r="P35" s="22">
        <f t="shared" si="12"/>
        <v>359.73460154646256</v>
      </c>
      <c r="Q35" s="22"/>
      <c r="R35" s="22"/>
      <c r="S35" s="22">
        <f t="shared" si="6"/>
        <v>2271.9193861981294</v>
      </c>
      <c r="T35" s="22">
        <f t="shared" si="7"/>
        <v>887.17818828656186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44299.181136110506</v>
      </c>
      <c r="D36" s="5">
        <f t="shared" si="0"/>
        <v>42749.42535476054</v>
      </c>
      <c r="E36" s="5">
        <f t="shared" si="1"/>
        <v>33249.42535476054</v>
      </c>
      <c r="F36" s="5">
        <f t="shared" si="2"/>
        <v>11157.687378329316</v>
      </c>
      <c r="G36" s="5">
        <f t="shared" si="3"/>
        <v>31591.737976431225</v>
      </c>
      <c r="H36" s="22">
        <f t="shared" si="10"/>
        <v>19938.528799912729</v>
      </c>
      <c r="I36" s="5">
        <f t="shared" si="4"/>
        <v>50453.586221148667</v>
      </c>
      <c r="J36" s="26">
        <f t="shared" si="5"/>
        <v>0.16974623301916736</v>
      </c>
      <c r="L36" s="22">
        <f t="shared" si="11"/>
        <v>81770.977671908535</v>
      </c>
      <c r="M36" s="5">
        <f>scrimecost*Meta!O33</f>
        <v>1038.0650000000001</v>
      </c>
      <c r="N36" s="5">
        <f>L36-Grade10!L36</f>
        <v>2668.3657260591572</v>
      </c>
      <c r="O36" s="5">
        <f>Grade10!M36-M36</f>
        <v>51.204999999999927</v>
      </c>
      <c r="P36" s="22">
        <f t="shared" si="12"/>
        <v>367.81767774181691</v>
      </c>
      <c r="Q36" s="22"/>
      <c r="R36" s="22"/>
      <c r="S36" s="22">
        <f t="shared" si="6"/>
        <v>2314.3610677866254</v>
      </c>
      <c r="T36" s="22">
        <f t="shared" si="7"/>
        <v>873.90450855932386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45406.660664513271</v>
      </c>
      <c r="D37" s="5">
        <f t="shared" ref="D37:D56" si="15">IF(A37&lt;startage,1,0)*(C37*(1-initialunempprob))+IF(A37=startage,1,0)*(C37*(1-unempprob))+IF(A37&gt;startage,1,0)*(C37*(1-unempprob)+unempprob*300*52)</f>
        <v>43797.100988629551</v>
      </c>
      <c r="E37" s="5">
        <f t="shared" si="1"/>
        <v>34297.100988629551</v>
      </c>
      <c r="F37" s="5">
        <f t="shared" si="2"/>
        <v>11499.753472787548</v>
      </c>
      <c r="G37" s="5">
        <f t="shared" si="3"/>
        <v>32297.347515842004</v>
      </c>
      <c r="H37" s="22">
        <f t="shared" ref="H37:H56" si="16">benefits*B37/expnorm</f>
        <v>20436.992019910547</v>
      </c>
      <c r="I37" s="5">
        <f t="shared" ref="I37:I56" si="17">G37+IF(A37&lt;startage,1,0)*(H37*(1-initialunempprob))+IF(A37&gt;=startage,1,0)*(H37*(1-unempprob))</f>
        <v>51630.741966677379</v>
      </c>
      <c r="J37" s="26">
        <f t="shared" si="5"/>
        <v>0.17109775788770046</v>
      </c>
      <c r="L37" s="22">
        <f t="shared" ref="L37:L56" si="18">(sincome+sbenefits)*(1-sunemp)*B37/expnorm</f>
        <v>83815.252113706272</v>
      </c>
      <c r="M37" s="5">
        <f>scrimecost*Meta!O34</f>
        <v>1038.0650000000001</v>
      </c>
      <c r="N37" s="5">
        <f>L37-Grade10!L37</f>
        <v>2735.0748692106717</v>
      </c>
      <c r="O37" s="5">
        <f>Grade10!M37-M37</f>
        <v>51.204999999999927</v>
      </c>
      <c r="P37" s="22">
        <f t="shared" si="12"/>
        <v>376.10283084205514</v>
      </c>
      <c r="Q37" s="22"/>
      <c r="R37" s="22"/>
      <c r="S37" s="22">
        <f t="shared" si="6"/>
        <v>2370.0734889148757</v>
      </c>
      <c r="T37" s="22">
        <f t="shared" si="7"/>
        <v>865.38547930608104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46541.827181126093</v>
      </c>
      <c r="D38" s="5">
        <f t="shared" si="15"/>
        <v>44870.96851334528</v>
      </c>
      <c r="E38" s="5">
        <f t="shared" si="1"/>
        <v>35370.96851334528</v>
      </c>
      <c r="F38" s="5">
        <f t="shared" si="2"/>
        <v>11937.468070941763</v>
      </c>
      <c r="G38" s="5">
        <f t="shared" si="3"/>
        <v>32933.500442403514</v>
      </c>
      <c r="H38" s="22">
        <f t="shared" si="16"/>
        <v>20947.916820408307</v>
      </c>
      <c r="I38" s="5">
        <f t="shared" si="17"/>
        <v>52750.229754509768</v>
      </c>
      <c r="J38" s="26">
        <f t="shared" si="5"/>
        <v>0.17378050457646674</v>
      </c>
      <c r="L38" s="22">
        <f t="shared" si="18"/>
        <v>85910.63341654891</v>
      </c>
      <c r="M38" s="5">
        <f>scrimecost*Meta!O35</f>
        <v>1038.0650000000001</v>
      </c>
      <c r="N38" s="5">
        <f>L38-Grade10!L38</f>
        <v>2803.4517409409018</v>
      </c>
      <c r="O38" s="5">
        <f>Grade10!M38-M38</f>
        <v>51.204999999999927</v>
      </c>
      <c r="P38" s="22">
        <f t="shared" si="12"/>
        <v>386.70467802501156</v>
      </c>
      <c r="Q38" s="22"/>
      <c r="R38" s="22"/>
      <c r="S38" s="22">
        <f t="shared" si="6"/>
        <v>2429.2460945213879</v>
      </c>
      <c r="T38" s="22">
        <f t="shared" si="7"/>
        <v>857.69767115744867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47705.372860654257</v>
      </c>
      <c r="D39" s="5">
        <f t="shared" si="15"/>
        <v>45971.682726178929</v>
      </c>
      <c r="E39" s="5">
        <f t="shared" si="1"/>
        <v>36471.682726178929</v>
      </c>
      <c r="F39" s="5">
        <f t="shared" si="2"/>
        <v>12406.922682715314</v>
      </c>
      <c r="G39" s="5">
        <f t="shared" si="3"/>
        <v>33564.760043463612</v>
      </c>
      <c r="H39" s="22">
        <f t="shared" si="16"/>
        <v>21471.614740918521</v>
      </c>
      <c r="I39" s="5">
        <f t="shared" si="17"/>
        <v>53876.907588372531</v>
      </c>
      <c r="J39" s="26">
        <f t="shared" ref="J39:J56" si="19">(F39-(IF(A39&gt;startage,1,0)*(unempprob*300*52)))/(IF(A39&lt;startage,1,0)*((C39+H39)*(1-initialunempprob))+IF(A39&gt;=startage,1,0)*((C39+H39)*(1-unempprob)))</f>
        <v>0.17671561631232477</v>
      </c>
      <c r="L39" s="22">
        <f t="shared" si="18"/>
        <v>88058.399251962648</v>
      </c>
      <c r="M39" s="5">
        <f>scrimecost*Meta!O36</f>
        <v>1038.0650000000001</v>
      </c>
      <c r="N39" s="5">
        <f>L39-Grade10!L39</f>
        <v>2873.5380344644655</v>
      </c>
      <c r="O39" s="5">
        <f>Grade10!M39-M39</f>
        <v>51.204999999999927</v>
      </c>
      <c r="P39" s="22">
        <f t="shared" si="12"/>
        <v>398.07529731517246</v>
      </c>
      <c r="Q39" s="22"/>
      <c r="R39" s="22"/>
      <c r="S39" s="22">
        <f t="shared" ref="S39:S69" si="20">IF(A39&lt;startage,1,0)*(N39-Q39-R39)+IF(A39&gt;=startage,1,0)*completionprob*(N39*spart+O39+P39)</f>
        <v>2490.391666677197</v>
      </c>
      <c r="T39" s="22">
        <f t="shared" ref="T39:T69" si="21">S39/sreturn^(A39-startage+1)</f>
        <v>850.2473724734707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48898.007182170608</v>
      </c>
      <c r="D40" s="5">
        <f t="shared" si="15"/>
        <v>47099.914794333396</v>
      </c>
      <c r="E40" s="5">
        <f t="shared" si="1"/>
        <v>37599.914794333396</v>
      </c>
      <c r="F40" s="5">
        <f t="shared" si="2"/>
        <v>12888.113659783194</v>
      </c>
      <c r="G40" s="5">
        <f t="shared" si="3"/>
        <v>34211.801134550202</v>
      </c>
      <c r="H40" s="22">
        <f t="shared" si="16"/>
        <v>22008.405109441479</v>
      </c>
      <c r="I40" s="5">
        <f t="shared" si="17"/>
        <v>55031.752368081841</v>
      </c>
      <c r="J40" s="26">
        <f t="shared" si="19"/>
        <v>0.17957913995706423</v>
      </c>
      <c r="L40" s="22">
        <f t="shared" si="18"/>
        <v>90259.859233261697</v>
      </c>
      <c r="M40" s="5">
        <f>scrimecost*Meta!O37</f>
        <v>1038.0650000000001</v>
      </c>
      <c r="N40" s="5">
        <f>L40-Grade10!L40</f>
        <v>2945.3764853260509</v>
      </c>
      <c r="O40" s="5">
        <f>Grade10!M40-M40</f>
        <v>51.204999999999927</v>
      </c>
      <c r="P40" s="22">
        <f t="shared" ref="P40:P56" si="22">(spart-initialspart)*(L40*J40+nptrans)</f>
        <v>409.73018208758714</v>
      </c>
      <c r="Q40" s="22"/>
      <c r="R40" s="22"/>
      <c r="S40" s="22">
        <f t="shared" si="20"/>
        <v>2553.0658781368534</v>
      </c>
      <c r="T40" s="22">
        <f t="shared" si="21"/>
        <v>842.85834629875717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50120.457361724868</v>
      </c>
      <c r="D41" s="5">
        <f t="shared" si="15"/>
        <v>48256.352664191727</v>
      </c>
      <c r="E41" s="5">
        <f t="shared" si="1"/>
        <v>38756.352664191727</v>
      </c>
      <c r="F41" s="5">
        <f t="shared" si="2"/>
        <v>13381.33441127777</v>
      </c>
      <c r="G41" s="5">
        <f t="shared" si="3"/>
        <v>34875.018252913957</v>
      </c>
      <c r="H41" s="22">
        <f t="shared" si="16"/>
        <v>22558.615237177517</v>
      </c>
      <c r="I41" s="5">
        <f t="shared" si="17"/>
        <v>56215.468267283883</v>
      </c>
      <c r="J41" s="26">
        <f t="shared" si="19"/>
        <v>0.18237282156168802</v>
      </c>
      <c r="L41" s="22">
        <f t="shared" si="18"/>
        <v>92516.355714093239</v>
      </c>
      <c r="M41" s="5">
        <f>scrimecost*Meta!O38</f>
        <v>693.53</v>
      </c>
      <c r="N41" s="5">
        <f>L41-Grade10!L41</f>
        <v>3019.0108974592004</v>
      </c>
      <c r="O41" s="5">
        <f>Grade10!M41-M41</f>
        <v>34.210000000000036</v>
      </c>
      <c r="P41" s="22">
        <f t="shared" si="22"/>
        <v>421.67643897931208</v>
      </c>
      <c r="Q41" s="22"/>
      <c r="R41" s="22"/>
      <c r="S41" s="22">
        <f t="shared" si="20"/>
        <v>2600.6518448830179</v>
      </c>
      <c r="T41" s="22">
        <f t="shared" si="21"/>
        <v>830.21335052786264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51373.468795767985</v>
      </c>
      <c r="D42" s="5">
        <f t="shared" si="15"/>
        <v>49441.70148079651</v>
      </c>
      <c r="E42" s="5">
        <f t="shared" si="1"/>
        <v>39941.70148079651</v>
      </c>
      <c r="F42" s="5">
        <f t="shared" si="2"/>
        <v>13886.885681559712</v>
      </c>
      <c r="G42" s="5">
        <f t="shared" si="3"/>
        <v>35554.8157992368</v>
      </c>
      <c r="H42" s="22">
        <f t="shared" si="16"/>
        <v>23122.580618106953</v>
      </c>
      <c r="I42" s="5">
        <f t="shared" si="17"/>
        <v>57428.777063965972</v>
      </c>
      <c r="J42" s="26">
        <f t="shared" si="19"/>
        <v>0.18509836459058937</v>
      </c>
      <c r="L42" s="22">
        <f t="shared" si="18"/>
        <v>94829.264606945566</v>
      </c>
      <c r="M42" s="5">
        <f>scrimecost*Meta!O39</f>
        <v>693.53</v>
      </c>
      <c r="N42" s="5">
        <f>L42-Grade10!L42</f>
        <v>3094.4861698956956</v>
      </c>
      <c r="O42" s="5">
        <f>Grade10!M42-M42</f>
        <v>34.210000000000036</v>
      </c>
      <c r="P42" s="22">
        <f t="shared" si="22"/>
        <v>433.92135229333024</v>
      </c>
      <c r="Q42" s="22"/>
      <c r="R42" s="22"/>
      <c r="S42" s="22">
        <f t="shared" si="20"/>
        <v>2666.4989382978483</v>
      </c>
      <c r="T42" s="22">
        <f t="shared" si="21"/>
        <v>823.12129652636872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52657.805515662185</v>
      </c>
      <c r="D43" s="5">
        <f t="shared" si="15"/>
        <v>50656.684017816428</v>
      </c>
      <c r="E43" s="5">
        <f t="shared" si="1"/>
        <v>41156.684017816428</v>
      </c>
      <c r="F43" s="5">
        <f t="shared" si="2"/>
        <v>14405.075733598707</v>
      </c>
      <c r="G43" s="5">
        <f t="shared" si="3"/>
        <v>36251.60828421772</v>
      </c>
      <c r="H43" s="22">
        <f t="shared" si="16"/>
        <v>23700.645133559625</v>
      </c>
      <c r="I43" s="5">
        <f t="shared" si="17"/>
        <v>58672.418580565121</v>
      </c>
      <c r="J43" s="26">
        <f t="shared" si="19"/>
        <v>0.18775743096024924</v>
      </c>
      <c r="L43" s="22">
        <f t="shared" si="18"/>
        <v>97199.996222119182</v>
      </c>
      <c r="M43" s="5">
        <f>scrimecost*Meta!O40</f>
        <v>693.53</v>
      </c>
      <c r="N43" s="5">
        <f>L43-Grade10!L43</f>
        <v>3171.8483241430658</v>
      </c>
      <c r="O43" s="5">
        <f>Grade10!M43-M43</f>
        <v>34.210000000000036</v>
      </c>
      <c r="P43" s="22">
        <f t="shared" si="22"/>
        <v>446.47238844019893</v>
      </c>
      <c r="Q43" s="22"/>
      <c r="R43" s="22"/>
      <c r="S43" s="22">
        <f t="shared" si="20"/>
        <v>2733.9922090480236</v>
      </c>
      <c r="T43" s="22">
        <f t="shared" si="21"/>
        <v>816.08354707721605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53974.25065355374</v>
      </c>
      <c r="D44" s="5">
        <f t="shared" si="15"/>
        <v>51902.041118261834</v>
      </c>
      <c r="E44" s="5">
        <f t="shared" si="1"/>
        <v>42402.041118261834</v>
      </c>
      <c r="F44" s="5">
        <f t="shared" si="2"/>
        <v>14936.22053693867</v>
      </c>
      <c r="G44" s="5">
        <f t="shared" si="3"/>
        <v>36965.820581323162</v>
      </c>
      <c r="H44" s="22">
        <f t="shared" si="16"/>
        <v>24293.161261898618</v>
      </c>
      <c r="I44" s="5">
        <f t="shared" si="17"/>
        <v>59947.151135079257</v>
      </c>
      <c r="J44" s="26">
        <f t="shared" si="19"/>
        <v>0.19035164205260025</v>
      </c>
      <c r="L44" s="22">
        <f t="shared" si="18"/>
        <v>99629.996127672173</v>
      </c>
      <c r="M44" s="5">
        <f>scrimecost*Meta!O41</f>
        <v>693.53</v>
      </c>
      <c r="N44" s="5">
        <f>L44-Grade10!L44</f>
        <v>3251.1445322466461</v>
      </c>
      <c r="O44" s="5">
        <f>Grade10!M44-M44</f>
        <v>34.210000000000036</v>
      </c>
      <c r="P44" s="22">
        <f t="shared" si="22"/>
        <v>459.33720049073924</v>
      </c>
      <c r="Q44" s="22"/>
      <c r="R44" s="22"/>
      <c r="S44" s="22">
        <f t="shared" si="20"/>
        <v>2803.1728115669716</v>
      </c>
      <c r="T44" s="22">
        <f t="shared" si="21"/>
        <v>809.09990123050727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55323.606919892576</v>
      </c>
      <c r="D45" s="5">
        <f t="shared" si="15"/>
        <v>53178.532146218378</v>
      </c>
      <c r="E45" s="5">
        <f t="shared" si="1"/>
        <v>43678.532146218378</v>
      </c>
      <c r="F45" s="5">
        <f t="shared" si="2"/>
        <v>15480.643960362138</v>
      </c>
      <c r="G45" s="5">
        <f t="shared" si="3"/>
        <v>37697.888185856238</v>
      </c>
      <c r="H45" s="22">
        <f t="shared" si="16"/>
        <v>24900.490293446081</v>
      </c>
      <c r="I45" s="5">
        <f t="shared" si="17"/>
        <v>61253.752003456233</v>
      </c>
      <c r="J45" s="26">
        <f t="shared" si="19"/>
        <v>0.19288257970367451</v>
      </c>
      <c r="L45" s="22">
        <f t="shared" si="18"/>
        <v>102120.74603086397</v>
      </c>
      <c r="M45" s="5">
        <f>scrimecost*Meta!O42</f>
        <v>693.53</v>
      </c>
      <c r="N45" s="5">
        <f>L45-Grade10!L45</f>
        <v>3332.4231455528352</v>
      </c>
      <c r="O45" s="5">
        <f>Grade10!M45-M45</f>
        <v>34.210000000000036</v>
      </c>
      <c r="P45" s="22">
        <f t="shared" si="22"/>
        <v>472.52363284254318</v>
      </c>
      <c r="Q45" s="22"/>
      <c r="R45" s="22"/>
      <c r="S45" s="22">
        <f t="shared" si="20"/>
        <v>2874.0829291489067</v>
      </c>
      <c r="T45" s="22">
        <f t="shared" si="21"/>
        <v>802.17015057709114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56706.697092889881</v>
      </c>
      <c r="D46" s="5">
        <f t="shared" si="15"/>
        <v>54486.935449873825</v>
      </c>
      <c r="E46" s="5">
        <f t="shared" si="1"/>
        <v>44986.935449873825</v>
      </c>
      <c r="F46" s="5">
        <f t="shared" si="2"/>
        <v>16038.677969371185</v>
      </c>
      <c r="G46" s="5">
        <f t="shared" si="3"/>
        <v>38448.257480502638</v>
      </c>
      <c r="H46" s="22">
        <f t="shared" si="16"/>
        <v>25523.002550782225</v>
      </c>
      <c r="I46" s="5">
        <f t="shared" si="17"/>
        <v>62593.017893542623</v>
      </c>
      <c r="J46" s="26">
        <f t="shared" si="19"/>
        <v>0.19535178716813709</v>
      </c>
      <c r="L46" s="22">
        <f t="shared" si="18"/>
        <v>104673.76468163554</v>
      </c>
      <c r="M46" s="5">
        <f>scrimecost*Meta!O43</f>
        <v>384.67499999999995</v>
      </c>
      <c r="N46" s="5">
        <f>L46-Grade10!L46</f>
        <v>3415.7337241916248</v>
      </c>
      <c r="O46" s="5">
        <f>Grade10!M46-M46</f>
        <v>18.975000000000023</v>
      </c>
      <c r="P46" s="22">
        <f t="shared" si="22"/>
        <v>486.03972600314199</v>
      </c>
      <c r="Q46" s="22"/>
      <c r="R46" s="22"/>
      <c r="S46" s="22">
        <f t="shared" si="20"/>
        <v>2931.8354996703515</v>
      </c>
      <c r="T46" s="22">
        <f t="shared" si="21"/>
        <v>791.26458423247425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58124.364520212133</v>
      </c>
      <c r="D47" s="5">
        <f t="shared" si="15"/>
        <v>55828.048836120674</v>
      </c>
      <c r="E47" s="5">
        <f t="shared" si="1"/>
        <v>46328.048836120674</v>
      </c>
      <c r="F47" s="5">
        <f t="shared" si="2"/>
        <v>16610.662828605466</v>
      </c>
      <c r="G47" s="5">
        <f t="shared" si="3"/>
        <v>39217.386007515204</v>
      </c>
      <c r="H47" s="22">
        <f t="shared" si="16"/>
        <v>26161.077614551785</v>
      </c>
      <c r="I47" s="5">
        <f t="shared" si="17"/>
        <v>63965.765430881191</v>
      </c>
      <c r="J47" s="26">
        <f t="shared" si="19"/>
        <v>0.19776077006029577</v>
      </c>
      <c r="L47" s="22">
        <f t="shared" si="18"/>
        <v>107290.60879867645</v>
      </c>
      <c r="M47" s="5">
        <f>scrimecost*Meta!O44</f>
        <v>384.67499999999995</v>
      </c>
      <c r="N47" s="5">
        <f>L47-Grade10!L47</f>
        <v>3501.1270672964456</v>
      </c>
      <c r="O47" s="5">
        <f>Grade10!M47-M47</f>
        <v>18.975000000000023</v>
      </c>
      <c r="P47" s="22">
        <f t="shared" si="22"/>
        <v>499.89372149275601</v>
      </c>
      <c r="Q47" s="22"/>
      <c r="R47" s="22"/>
      <c r="S47" s="22">
        <f t="shared" si="20"/>
        <v>3006.3354419548768</v>
      </c>
      <c r="T47" s="22">
        <f t="shared" si="21"/>
        <v>784.57504769671255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59577.473633217422</v>
      </c>
      <c r="D48" s="5">
        <f t="shared" si="15"/>
        <v>57202.690057023683</v>
      </c>
      <c r="E48" s="5">
        <f t="shared" si="1"/>
        <v>47702.690057023683</v>
      </c>
      <c r="F48" s="5">
        <f t="shared" si="2"/>
        <v>17196.9473093206</v>
      </c>
      <c r="G48" s="5">
        <f t="shared" si="3"/>
        <v>40005.742747703087</v>
      </c>
      <c r="H48" s="22">
        <f t="shared" si="16"/>
        <v>26815.104554915571</v>
      </c>
      <c r="I48" s="5">
        <f t="shared" si="17"/>
        <v>65372.831656653216</v>
      </c>
      <c r="J48" s="26">
        <f t="shared" si="19"/>
        <v>0.20011099727215789</v>
      </c>
      <c r="L48" s="22">
        <f t="shared" si="18"/>
        <v>109972.87401864334</v>
      </c>
      <c r="M48" s="5">
        <f>scrimecost*Meta!O45</f>
        <v>384.67499999999995</v>
      </c>
      <c r="N48" s="5">
        <f>L48-Grade10!L48</f>
        <v>3588.6552439788356</v>
      </c>
      <c r="O48" s="5">
        <f>Grade10!M48-M48</f>
        <v>18.975000000000023</v>
      </c>
      <c r="P48" s="22">
        <f t="shared" si="22"/>
        <v>514.09406686961029</v>
      </c>
      <c r="Q48" s="22"/>
      <c r="R48" s="22"/>
      <c r="S48" s="22">
        <f t="shared" si="20"/>
        <v>3082.6978827964786</v>
      </c>
      <c r="T48" s="22">
        <f t="shared" si="21"/>
        <v>777.93434505503103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61066.910474047858</v>
      </c>
      <c r="D49" s="5">
        <f t="shared" si="15"/>
        <v>58611.697308449271</v>
      </c>
      <c r="E49" s="5">
        <f t="shared" si="1"/>
        <v>49111.697308449271</v>
      </c>
      <c r="F49" s="5">
        <f t="shared" si="2"/>
        <v>17797.888902053615</v>
      </c>
      <c r="G49" s="5">
        <f t="shared" si="3"/>
        <v>40813.808406395656</v>
      </c>
      <c r="H49" s="22">
        <f t="shared" si="16"/>
        <v>27485.482168788461</v>
      </c>
      <c r="I49" s="5">
        <f t="shared" si="17"/>
        <v>66815.074538069544</v>
      </c>
      <c r="J49" s="26">
        <f t="shared" si="19"/>
        <v>0.20240390186909657</v>
      </c>
      <c r="L49" s="22">
        <f t="shared" si="18"/>
        <v>112722.19586910943</v>
      </c>
      <c r="M49" s="5">
        <f>scrimecost*Meta!O46</f>
        <v>384.67499999999995</v>
      </c>
      <c r="N49" s="5">
        <f>L49-Grade10!L49</f>
        <v>3678.3716250783182</v>
      </c>
      <c r="O49" s="5">
        <f>Grade10!M49-M49</f>
        <v>18.975000000000023</v>
      </c>
      <c r="P49" s="22">
        <f t="shared" si="22"/>
        <v>528.64942088088605</v>
      </c>
      <c r="Q49" s="22"/>
      <c r="R49" s="22"/>
      <c r="S49" s="22">
        <f t="shared" si="20"/>
        <v>3160.9693846591435</v>
      </c>
      <c r="T49" s="22">
        <f t="shared" si="21"/>
        <v>771.34238678782742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62593.583235899052</v>
      </c>
      <c r="D50" s="5">
        <f t="shared" si="15"/>
        <v>60055.9297411605</v>
      </c>
      <c r="E50" s="5">
        <f t="shared" si="1"/>
        <v>50555.9297411605</v>
      </c>
      <c r="F50" s="5">
        <f t="shared" si="2"/>
        <v>18413.854034604956</v>
      </c>
      <c r="G50" s="5">
        <f t="shared" si="3"/>
        <v>41642.075706555544</v>
      </c>
      <c r="H50" s="22">
        <f t="shared" si="16"/>
        <v>28172.619223008172</v>
      </c>
      <c r="I50" s="5">
        <f t="shared" si="17"/>
        <v>68293.37349152127</v>
      </c>
      <c r="J50" s="26">
        <f t="shared" si="19"/>
        <v>0.20464088196367086</v>
      </c>
      <c r="L50" s="22">
        <f t="shared" si="18"/>
        <v>115540.25076583715</v>
      </c>
      <c r="M50" s="5">
        <f>scrimecost*Meta!O47</f>
        <v>384.67499999999995</v>
      </c>
      <c r="N50" s="5">
        <f>L50-Grade10!L50</f>
        <v>3770.3309157052572</v>
      </c>
      <c r="O50" s="5">
        <f>Grade10!M50-M50</f>
        <v>18.975000000000023</v>
      </c>
      <c r="P50" s="22">
        <f t="shared" si="22"/>
        <v>543.5686587424434</v>
      </c>
      <c r="Q50" s="22"/>
      <c r="R50" s="22"/>
      <c r="S50" s="22">
        <f t="shared" si="20"/>
        <v>3241.1976740683531</v>
      </c>
      <c r="T50" s="22">
        <f t="shared" si="21"/>
        <v>764.79907284905676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64158.422816796534</v>
      </c>
      <c r="D51" s="5">
        <f t="shared" si="15"/>
        <v>61536.267984689519</v>
      </c>
      <c r="E51" s="5">
        <f t="shared" si="1"/>
        <v>52036.267984689519</v>
      </c>
      <c r="F51" s="5">
        <f t="shared" si="2"/>
        <v>19045.21829547008</v>
      </c>
      <c r="G51" s="5">
        <f t="shared" si="3"/>
        <v>42491.049689219435</v>
      </c>
      <c r="H51" s="22">
        <f t="shared" si="16"/>
        <v>28876.934703583382</v>
      </c>
      <c r="I51" s="5">
        <f t="shared" si="17"/>
        <v>69808.629918809311</v>
      </c>
      <c r="J51" s="26">
        <f t="shared" si="19"/>
        <v>0.20682330156813361</v>
      </c>
      <c r="L51" s="22">
        <f t="shared" si="18"/>
        <v>118428.75703498309</v>
      </c>
      <c r="M51" s="5">
        <f>scrimecost*Meta!O48</f>
        <v>202.93</v>
      </c>
      <c r="N51" s="5">
        <f>L51-Grade10!L51</f>
        <v>3864.5891885979363</v>
      </c>
      <c r="O51" s="5">
        <f>Grade10!M51-M51</f>
        <v>10.009999999999991</v>
      </c>
      <c r="P51" s="22">
        <f t="shared" si="22"/>
        <v>558.86087755054007</v>
      </c>
      <c r="Q51" s="22"/>
      <c r="R51" s="22"/>
      <c r="S51" s="22">
        <f t="shared" si="20"/>
        <v>3314.6459707128406</v>
      </c>
      <c r="T51" s="22">
        <f t="shared" si="21"/>
        <v>756.29966818885021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65762.38338721644</v>
      </c>
      <c r="D52" s="5">
        <f t="shared" si="15"/>
        <v>63053.614684306747</v>
      </c>
      <c r="E52" s="5">
        <f t="shared" si="1"/>
        <v>53553.614684306747</v>
      </c>
      <c r="F52" s="5">
        <f t="shared" si="2"/>
        <v>19692.366662856828</v>
      </c>
      <c r="G52" s="5">
        <f t="shared" si="3"/>
        <v>43361.248021449923</v>
      </c>
      <c r="H52" s="22">
        <f t="shared" si="16"/>
        <v>29598.858071172959</v>
      </c>
      <c r="I52" s="5">
        <f t="shared" si="17"/>
        <v>71361.767756779533</v>
      </c>
      <c r="J52" s="26">
        <f t="shared" si="19"/>
        <v>0.20895249142614597</v>
      </c>
      <c r="L52" s="22">
        <f t="shared" si="18"/>
        <v>121389.47596085763</v>
      </c>
      <c r="M52" s="5">
        <f>scrimecost*Meta!O49</f>
        <v>202.93</v>
      </c>
      <c r="N52" s="5">
        <f>L52-Grade10!L52</f>
        <v>3961.2039183128363</v>
      </c>
      <c r="O52" s="5">
        <f>Grade10!M52-M52</f>
        <v>10.009999999999991</v>
      </c>
      <c r="P52" s="22">
        <f t="shared" si="22"/>
        <v>574.53540182883864</v>
      </c>
      <c r="Q52" s="22"/>
      <c r="R52" s="22"/>
      <c r="S52" s="22">
        <f t="shared" si="20"/>
        <v>3398.9358172733719</v>
      </c>
      <c r="T52" s="22">
        <f t="shared" si="21"/>
        <v>749.91950714726227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67406.442971896846</v>
      </c>
      <c r="D53" s="5">
        <f t="shared" si="15"/>
        <v>64608.895051414416</v>
      </c>
      <c r="E53" s="5">
        <f t="shared" si="1"/>
        <v>55108.895051414416</v>
      </c>
      <c r="F53" s="5">
        <f t="shared" si="2"/>
        <v>20355.69373942825</v>
      </c>
      <c r="G53" s="5">
        <f t="shared" si="3"/>
        <v>44253.201311986166</v>
      </c>
      <c r="H53" s="22">
        <f t="shared" si="16"/>
        <v>30338.829522952281</v>
      </c>
      <c r="I53" s="5">
        <f t="shared" si="17"/>
        <v>72953.734040699026</v>
      </c>
      <c r="J53" s="26">
        <f t="shared" si="19"/>
        <v>0.21102974982420694</v>
      </c>
      <c r="L53" s="22">
        <f t="shared" si="18"/>
        <v>124424.21285987909</v>
      </c>
      <c r="M53" s="5">
        <f>scrimecost*Meta!O50</f>
        <v>202.93</v>
      </c>
      <c r="N53" s="5">
        <f>L53-Grade10!L53</f>
        <v>4060.2340162706969</v>
      </c>
      <c r="O53" s="5">
        <f>Grade10!M53-M53</f>
        <v>10.009999999999991</v>
      </c>
      <c r="P53" s="22">
        <f t="shared" si="22"/>
        <v>590.60178921409533</v>
      </c>
      <c r="Q53" s="22"/>
      <c r="R53" s="22"/>
      <c r="S53" s="22">
        <f t="shared" si="20"/>
        <v>3485.3329099979796</v>
      </c>
      <c r="T53" s="22">
        <f t="shared" si="21"/>
        <v>743.58544528583172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69091.604046194261</v>
      </c>
      <c r="D54" s="5">
        <f t="shared" si="15"/>
        <v>66203.057427699765</v>
      </c>
      <c r="E54" s="5">
        <f t="shared" si="1"/>
        <v>56703.057427699765</v>
      </c>
      <c r="F54" s="5">
        <f t="shared" si="2"/>
        <v>21035.603992913952</v>
      </c>
      <c r="G54" s="5">
        <f t="shared" si="3"/>
        <v>45167.453434785813</v>
      </c>
      <c r="H54" s="22">
        <f t="shared" si="16"/>
        <v>31097.300261026081</v>
      </c>
      <c r="I54" s="5">
        <f t="shared" si="17"/>
        <v>74585.499481716484</v>
      </c>
      <c r="J54" s="26">
        <f t="shared" si="19"/>
        <v>0.21305634338329071</v>
      </c>
      <c r="L54" s="22">
        <f t="shared" si="18"/>
        <v>127534.81818137603</v>
      </c>
      <c r="M54" s="5">
        <f>scrimecost*Meta!O51</f>
        <v>202.93</v>
      </c>
      <c r="N54" s="5">
        <f>L54-Grade10!L54</f>
        <v>4161.7398666773952</v>
      </c>
      <c r="O54" s="5">
        <f>Grade10!M54-M54</f>
        <v>10.009999999999991</v>
      </c>
      <c r="P54" s="22">
        <f t="shared" si="22"/>
        <v>607.06983628398291</v>
      </c>
      <c r="Q54" s="22"/>
      <c r="R54" s="22"/>
      <c r="S54" s="22">
        <f t="shared" si="20"/>
        <v>3573.8899300406238</v>
      </c>
      <c r="T54" s="22">
        <f t="shared" si="21"/>
        <v>737.29741716935712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70818.894147349114</v>
      </c>
      <c r="D55" s="5">
        <f t="shared" si="15"/>
        <v>67837.073863392259</v>
      </c>
      <c r="E55" s="5">
        <f t="shared" si="1"/>
        <v>58337.073863392259</v>
      </c>
      <c r="F55" s="5">
        <f t="shared" si="2"/>
        <v>21732.512002736796</v>
      </c>
      <c r="G55" s="5">
        <f t="shared" si="3"/>
        <v>46104.561860655464</v>
      </c>
      <c r="H55" s="22">
        <f t="shared" si="16"/>
        <v>31874.732767551741</v>
      </c>
      <c r="I55" s="5">
        <f t="shared" si="17"/>
        <v>76258.059058759405</v>
      </c>
      <c r="J55" s="26">
        <f t="shared" si="19"/>
        <v>0.21503350783117728</v>
      </c>
      <c r="L55" s="22">
        <f t="shared" si="18"/>
        <v>130723.18863591047</v>
      </c>
      <c r="M55" s="5">
        <f>scrimecost*Meta!O52</f>
        <v>202.93</v>
      </c>
      <c r="N55" s="5">
        <f>L55-Grade10!L55</f>
        <v>4265.7833633443806</v>
      </c>
      <c r="O55" s="5">
        <f>Grade10!M55-M55</f>
        <v>10.009999999999991</v>
      </c>
      <c r="P55" s="22">
        <f t="shared" si="22"/>
        <v>623.94958453061781</v>
      </c>
      <c r="Q55" s="22"/>
      <c r="R55" s="22"/>
      <c r="S55" s="22">
        <f t="shared" si="20"/>
        <v>3664.66087558442</v>
      </c>
      <c r="T55" s="22">
        <f t="shared" si="21"/>
        <v>731.05534662711591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72589.36650103284</v>
      </c>
      <c r="D56" s="5">
        <f t="shared" si="15"/>
        <v>69511.940709977061</v>
      </c>
      <c r="E56" s="5">
        <f t="shared" si="1"/>
        <v>60011.940709977061</v>
      </c>
      <c r="F56" s="5">
        <f t="shared" si="2"/>
        <v>22446.842712805217</v>
      </c>
      <c r="G56" s="5">
        <f t="shared" si="3"/>
        <v>47065.097997171848</v>
      </c>
      <c r="H56" s="22">
        <f t="shared" si="16"/>
        <v>32671.601086740531</v>
      </c>
      <c r="I56" s="5">
        <f t="shared" si="17"/>
        <v>77972.432625228394</v>
      </c>
      <c r="J56" s="26">
        <f t="shared" si="19"/>
        <v>0.21696244875594478</v>
      </c>
      <c r="L56" s="22">
        <f t="shared" si="18"/>
        <v>133991.26835180822</v>
      </c>
      <c r="M56" s="5">
        <f>scrimecost*Meta!O53</f>
        <v>61.325000000000003</v>
      </c>
      <c r="N56" s="5">
        <f>L56-Grade10!L56</f>
        <v>4372.4279474280047</v>
      </c>
      <c r="O56" s="5">
        <f>Grade10!M56-M56</f>
        <v>3.0249999999999915</v>
      </c>
      <c r="P56" s="22">
        <f t="shared" si="22"/>
        <v>641.25132648341889</v>
      </c>
      <c r="Q56" s="22"/>
      <c r="R56" s="22"/>
      <c r="S56" s="22">
        <f t="shared" si="20"/>
        <v>3750.8557947667859</v>
      </c>
      <c r="T56" s="22">
        <f t="shared" si="21"/>
        <v>723.53869139078449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61.325000000000003</v>
      </c>
      <c r="N57" s="5">
        <f>L57-Grade10!L57</f>
        <v>0</v>
      </c>
      <c r="O57" s="5">
        <f>Grade10!M57-M57</f>
        <v>3.0249999999999915</v>
      </c>
      <c r="Q57" s="22"/>
      <c r="R57" s="22"/>
      <c r="S57" s="22">
        <f t="shared" si="20"/>
        <v>2.9644999999999917</v>
      </c>
      <c r="T57" s="22">
        <f t="shared" si="21"/>
        <v>0.55296516562295628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61.325000000000003</v>
      </c>
      <c r="N58" s="5">
        <f>L58-Grade10!L58</f>
        <v>0</v>
      </c>
      <c r="O58" s="5">
        <f>Grade10!M58-M58</f>
        <v>3.0249999999999915</v>
      </c>
      <c r="Q58" s="22"/>
      <c r="R58" s="22"/>
      <c r="S58" s="22">
        <f t="shared" si="20"/>
        <v>2.9644999999999917</v>
      </c>
      <c r="T58" s="22">
        <f t="shared" si="21"/>
        <v>0.53470309743965383</v>
      </c>
    </row>
    <row r="59" spans="1:20" x14ac:dyDescent="0.2">
      <c r="A59" s="5">
        <v>68</v>
      </c>
      <c r="H59" s="21"/>
      <c r="I59" s="5"/>
      <c r="M59" s="5">
        <f>scrimecost*Meta!O56</f>
        <v>61.325000000000003</v>
      </c>
      <c r="N59" s="5">
        <f>L59-Grade10!L59</f>
        <v>0</v>
      </c>
      <c r="O59" s="5">
        <f>Grade10!M59-M59</f>
        <v>3.0249999999999915</v>
      </c>
      <c r="Q59" s="22"/>
      <c r="R59" s="22"/>
      <c r="S59" s="22">
        <f t="shared" si="20"/>
        <v>2.9644999999999917</v>
      </c>
      <c r="T59" s="22">
        <f t="shared" si="21"/>
        <v>0.51704414705664881</v>
      </c>
    </row>
    <row r="60" spans="1:20" x14ac:dyDescent="0.2">
      <c r="A60" s="5">
        <v>69</v>
      </c>
      <c r="H60" s="21"/>
      <c r="I60" s="5"/>
      <c r="M60" s="5">
        <f>scrimecost*Meta!O57</f>
        <v>61.325000000000003</v>
      </c>
      <c r="N60" s="5">
        <f>L60-Grade10!L60</f>
        <v>0</v>
      </c>
      <c r="O60" s="5">
        <f>Grade10!M60-M60</f>
        <v>3.0249999999999915</v>
      </c>
      <c r="Q60" s="22"/>
      <c r="R60" s="22"/>
      <c r="S60" s="22">
        <f t="shared" si="20"/>
        <v>2.9644999999999917</v>
      </c>
      <c r="T60" s="22">
        <f t="shared" si="21"/>
        <v>0.49996839607930027</v>
      </c>
    </row>
    <row r="61" spans="1:20" x14ac:dyDescent="0.2">
      <c r="A61" s="5">
        <v>70</v>
      </c>
      <c r="H61" s="21"/>
      <c r="I61" s="5"/>
      <c r="M61" s="5">
        <f>scrimecost*Meta!O58</f>
        <v>61.325000000000003</v>
      </c>
      <c r="N61" s="5">
        <f>L61-Grade10!L61</f>
        <v>0</v>
      </c>
      <c r="O61" s="5">
        <f>Grade10!M61-M61</f>
        <v>3.0249999999999915</v>
      </c>
      <c r="Q61" s="22"/>
      <c r="R61" s="22"/>
      <c r="S61" s="22">
        <f t="shared" si="20"/>
        <v>2.9644999999999917</v>
      </c>
      <c r="T61" s="22">
        <f t="shared" si="21"/>
        <v>0.48345658393212748</v>
      </c>
    </row>
    <row r="62" spans="1:20" x14ac:dyDescent="0.2">
      <c r="A62" s="5">
        <v>71</v>
      </c>
      <c r="H62" s="21"/>
      <c r="I62" s="5"/>
      <c r="M62" s="5">
        <f>scrimecost*Meta!O59</f>
        <v>61.325000000000003</v>
      </c>
      <c r="N62" s="5">
        <f>L62-Grade10!L62</f>
        <v>0</v>
      </c>
      <c r="O62" s="5">
        <f>Grade10!M62-M62</f>
        <v>3.0249999999999915</v>
      </c>
      <c r="Q62" s="22"/>
      <c r="R62" s="22"/>
      <c r="S62" s="22">
        <f t="shared" si="20"/>
        <v>2.9644999999999917</v>
      </c>
      <c r="T62" s="22">
        <f t="shared" si="21"/>
        <v>0.46749008613386467</v>
      </c>
    </row>
    <row r="63" spans="1:20" x14ac:dyDescent="0.2">
      <c r="A63" s="5">
        <v>72</v>
      </c>
      <c r="H63" s="21"/>
      <c r="M63" s="5">
        <f>scrimecost*Meta!O60</f>
        <v>61.325000000000003</v>
      </c>
      <c r="N63" s="5">
        <f>L63-Grade10!L63</f>
        <v>0</v>
      </c>
      <c r="O63" s="5">
        <f>Grade10!M63-M63</f>
        <v>3.0249999999999915</v>
      </c>
      <c r="Q63" s="22"/>
      <c r="R63" s="22"/>
      <c r="S63" s="22">
        <f t="shared" si="20"/>
        <v>2.9644999999999917</v>
      </c>
      <c r="T63" s="22">
        <f t="shared" si="21"/>
        <v>0.45205089328999604</v>
      </c>
    </row>
    <row r="64" spans="1:20" x14ac:dyDescent="0.2">
      <c r="A64" s="5">
        <v>73</v>
      </c>
      <c r="H64" s="21"/>
      <c r="M64" s="5">
        <f>scrimecost*Meta!O61</f>
        <v>61.325000000000003</v>
      </c>
      <c r="N64" s="5">
        <f>L64-Grade10!L64</f>
        <v>0</v>
      </c>
      <c r="O64" s="5">
        <f>Grade10!M64-M64</f>
        <v>3.0249999999999915</v>
      </c>
      <c r="Q64" s="22"/>
      <c r="R64" s="22"/>
      <c r="S64" s="22">
        <f t="shared" si="20"/>
        <v>2.9644999999999917</v>
      </c>
      <c r="T64" s="22">
        <f t="shared" si="21"/>
        <v>0.43712159077907864</v>
      </c>
    </row>
    <row r="65" spans="1:20" x14ac:dyDescent="0.2">
      <c r="A65" s="5">
        <v>74</v>
      </c>
      <c r="H65" s="21"/>
      <c r="M65" s="5">
        <f>scrimecost*Meta!O62</f>
        <v>61.325000000000003</v>
      </c>
      <c r="N65" s="5">
        <f>L65-Grade10!L65</f>
        <v>0</v>
      </c>
      <c r="O65" s="5">
        <f>Grade10!M65-M65</f>
        <v>3.0249999999999915</v>
      </c>
      <c r="Q65" s="22"/>
      <c r="R65" s="22"/>
      <c r="S65" s="22">
        <f t="shared" si="20"/>
        <v>2.9644999999999917</v>
      </c>
      <c r="T65" s="22">
        <f t="shared" si="21"/>
        <v>0.42268533910993789</v>
      </c>
    </row>
    <row r="66" spans="1:20" x14ac:dyDescent="0.2">
      <c r="A66" s="5">
        <v>75</v>
      </c>
      <c r="H66" s="21"/>
      <c r="M66" s="5">
        <f>scrimecost*Meta!O63</f>
        <v>61.325000000000003</v>
      </c>
      <c r="N66" s="5">
        <f>L66-Grade10!L66</f>
        <v>0</v>
      </c>
      <c r="O66" s="5">
        <f>Grade10!M66-M66</f>
        <v>3.0249999999999915</v>
      </c>
      <c r="Q66" s="22"/>
      <c r="R66" s="22"/>
      <c r="S66" s="22">
        <f t="shared" si="20"/>
        <v>2.9644999999999917</v>
      </c>
      <c r="T66" s="22">
        <f t="shared" si="21"/>
        <v>0.40872585492758107</v>
      </c>
    </row>
    <row r="67" spans="1:20" x14ac:dyDescent="0.2">
      <c r="A67" s="5">
        <v>76</v>
      </c>
      <c r="H67" s="21"/>
      <c r="M67" s="5">
        <f>scrimecost*Meta!O64</f>
        <v>61.325000000000003</v>
      </c>
      <c r="N67" s="5">
        <f>L67-Grade10!L67</f>
        <v>0</v>
      </c>
      <c r="O67" s="5">
        <f>Grade10!M67-M67</f>
        <v>3.0249999999999915</v>
      </c>
      <c r="Q67" s="22"/>
      <c r="R67" s="22"/>
      <c r="S67" s="22">
        <f t="shared" si="20"/>
        <v>2.9644999999999917</v>
      </c>
      <c r="T67" s="22">
        <f t="shared" si="21"/>
        <v>0.3952273926464045</v>
      </c>
    </row>
    <row r="68" spans="1:20" x14ac:dyDescent="0.2">
      <c r="A68" s="5">
        <v>77</v>
      </c>
      <c r="H68" s="21"/>
      <c r="M68" s="5">
        <f>scrimecost*Meta!O65</f>
        <v>61.325000000000003</v>
      </c>
      <c r="N68" s="5">
        <f>L68-Grade10!L68</f>
        <v>0</v>
      </c>
      <c r="O68" s="5">
        <f>Grade10!M68-M68</f>
        <v>3.0249999999999915</v>
      </c>
      <c r="Q68" s="22"/>
      <c r="R68" s="22"/>
      <c r="S68" s="22">
        <f t="shared" si="20"/>
        <v>2.9644999999999917</v>
      </c>
      <c r="T68" s="22">
        <f t="shared" si="21"/>
        <v>0.38217472668997632</v>
      </c>
    </row>
    <row r="69" spans="1:20" x14ac:dyDescent="0.2">
      <c r="A69" s="5">
        <v>78</v>
      </c>
      <c r="H69" s="21"/>
      <c r="M69" s="5">
        <f>scrimecost*Meta!O66</f>
        <v>61.325000000000003</v>
      </c>
      <c r="N69" s="5">
        <f>L69-Grade10!L69</f>
        <v>0</v>
      </c>
      <c r="O69" s="5">
        <f>Grade10!M69-M69</f>
        <v>3.0249999999999915</v>
      </c>
      <c r="Q69" s="22"/>
      <c r="R69" s="22"/>
      <c r="S69" s="22">
        <f t="shared" si="20"/>
        <v>2.9644999999999917</v>
      </c>
      <c r="T69" s="22">
        <f t="shared" si="21"/>
        <v>0.36955313431736342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-1.1589723625249349E-10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48688</v>
      </c>
      <c r="D2" s="7">
        <f>Meta!C6</f>
        <v>21914</v>
      </c>
      <c r="E2" s="1">
        <f>Meta!D6</f>
        <v>4.4999999999999998E-2</v>
      </c>
      <c r="F2" s="1">
        <f>Meta!F6</f>
        <v>0.70899999999999996</v>
      </c>
      <c r="G2" s="1">
        <f>Meta!I6</f>
        <v>1.8929079672445346</v>
      </c>
      <c r="H2" s="1">
        <f>Meta!E6</f>
        <v>0.98</v>
      </c>
      <c r="I2" s="13"/>
      <c r="J2" s="1">
        <f>Meta!X5</f>
        <v>0.72799999999999998</v>
      </c>
      <c r="K2" s="1">
        <f>Meta!D5</f>
        <v>5.3999999999999999E-2</v>
      </c>
      <c r="L2" s="29"/>
      <c r="N2" s="22">
        <f>Meta!T6</f>
        <v>59327</v>
      </c>
      <c r="O2" s="22">
        <f>Meta!U6</f>
        <v>26060</v>
      </c>
      <c r="P2" s="1">
        <f>Meta!V6</f>
        <v>3.7999999999999999E-2</v>
      </c>
      <c r="Q2" s="1">
        <f>Meta!X6</f>
        <v>0.748</v>
      </c>
      <c r="R2" s="22">
        <f>Meta!W6</f>
        <v>1062</v>
      </c>
      <c r="T2" s="12">
        <f>IRR(S5:S69)+1</f>
        <v>1.0358079696812907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2218.8475663558747</v>
      </c>
      <c r="D8" s="5">
        <f t="shared" ref="D8:D36" si="0">IF(A8&lt;startage,1,0)*(C8*(1-initialunempprob))+IF(A8=startage,1,0)*(C8*(1-unempprob))+IF(A8&gt;startage,1,0)*(C8*(1-unempprob)+unempprob*300*52)</f>
        <v>2099.0297977726573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160.57577952960827</v>
      </c>
      <c r="G8" s="5">
        <f t="shared" ref="G8:G56" si="3">D8-F8</f>
        <v>1938.4540182430489</v>
      </c>
      <c r="H8" s="22">
        <f>0.1*Grade11!H8</f>
        <v>998.67661139090819</v>
      </c>
      <c r="I8" s="5">
        <f t="shared" ref="I8:I36" si="4">G8+IF(A8&lt;startage,1,0)*(H8*(1-initialunempprob))+IF(A8&gt;=startage,1,0)*(H8*(1-unempprob))</f>
        <v>2883.2020926188479</v>
      </c>
      <c r="J8" s="26">
        <f t="shared" ref="J8:J39" si="5">(F8-(IF(A8&gt;startage,1,0)*(unempprob*300*52)))/(IF(A8&lt;startage,1,0)*((C8+H8)*(1-initialunempprob))+IF(A8&gt;=startage,1,0)*((C8+H8)*(1-unempprob)))</f>
        <v>5.2755419834978147E-2</v>
      </c>
      <c r="L8" s="22">
        <f>0.1*Grade11!L8</f>
        <v>4095.7266060603565</v>
      </c>
      <c r="M8" s="5">
        <f>scrimecost*Meta!O5</f>
        <v>2880.1440000000002</v>
      </c>
      <c r="N8" s="5">
        <f>L8-Grade11!L8</f>
        <v>-36861.539454543206</v>
      </c>
      <c r="O8" s="5"/>
      <c r="P8" s="22"/>
      <c r="Q8" s="22">
        <f>0.05*feel*Grade11!G8</f>
        <v>237.1175196319839</v>
      </c>
      <c r="R8" s="22">
        <f>hstuition</f>
        <v>11298</v>
      </c>
      <c r="S8" s="22">
        <f t="shared" ref="S8:S39" si="6">IF(A8&lt;startage,1,0)*(N8-Q8-R8)+IF(A8&gt;=startage,1,0)*completionprob*(N8*spart+O8+P8)</f>
        <v>-48396.656974175188</v>
      </c>
      <c r="T8" s="22">
        <f t="shared" ref="T8:T39" si="7">S8/sreturn^(A8-startage+1)</f>
        <v>-48396.656974175188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25721.271632066757</v>
      </c>
      <c r="D9" s="5">
        <f t="shared" si="0"/>
        <v>24563.814408623752</v>
      </c>
      <c r="E9" s="5">
        <f t="shared" si="1"/>
        <v>15063.814408623752</v>
      </c>
      <c r="F9" s="5">
        <f t="shared" si="2"/>
        <v>5220.0854044156549</v>
      </c>
      <c r="G9" s="5">
        <f t="shared" si="3"/>
        <v>19343.729004208097</v>
      </c>
      <c r="H9" s="22">
        <f t="shared" ref="H9:H36" si="10">benefits*B9/expnorm</f>
        <v>11576.896700318579</v>
      </c>
      <c r="I9" s="5">
        <f t="shared" si="4"/>
        <v>30399.665353012337</v>
      </c>
      <c r="J9" s="26">
        <f t="shared" si="5"/>
        <v>0.14655030687790763</v>
      </c>
      <c r="L9" s="22">
        <f t="shared" ref="L9:L36" si="11">(sincome+sbenefits)*(1-sunemp)*B9/expnorm</f>
        <v>43394.763729360158</v>
      </c>
      <c r="M9" s="5">
        <f>scrimecost*Meta!O6</f>
        <v>3500.3519999999999</v>
      </c>
      <c r="N9" s="5">
        <f>L9-Grade11!L9</f>
        <v>1413.5660172415082</v>
      </c>
      <c r="O9" s="5">
        <f>Grade11!M9-M9</f>
        <v>174.6880000000001</v>
      </c>
      <c r="P9" s="22">
        <f t="shared" ref="P9:P56" si="12">(spart-initialspart)*(L9*J9+nptrans)</f>
        <v>258.27031882864077</v>
      </c>
      <c r="Q9" s="22"/>
      <c r="R9" s="22"/>
      <c r="S9" s="22">
        <f t="shared" si="6"/>
        <v>1460.4995857307833</v>
      </c>
      <c r="T9" s="22">
        <f t="shared" si="7"/>
        <v>1410.0099907323233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26364.303422868426</v>
      </c>
      <c r="D10" s="5">
        <f t="shared" si="0"/>
        <v>25879.909768839345</v>
      </c>
      <c r="E10" s="5">
        <f t="shared" si="1"/>
        <v>16379.909768839345</v>
      </c>
      <c r="F10" s="5">
        <f t="shared" si="2"/>
        <v>5649.7905395260459</v>
      </c>
      <c r="G10" s="5">
        <f t="shared" si="3"/>
        <v>20230.119229313299</v>
      </c>
      <c r="H10" s="22">
        <f t="shared" si="10"/>
        <v>11866.319117826542</v>
      </c>
      <c r="I10" s="5">
        <f t="shared" si="4"/>
        <v>31562.453986837645</v>
      </c>
      <c r="J10" s="26">
        <f t="shared" si="5"/>
        <v>0.13551786912720606</v>
      </c>
      <c r="L10" s="22">
        <f t="shared" si="11"/>
        <v>44479.632822594154</v>
      </c>
      <c r="M10" s="5">
        <f>scrimecost*Meta!O7</f>
        <v>3741.4259999999999</v>
      </c>
      <c r="N10" s="5">
        <f>L10-Grade11!L10</f>
        <v>1448.9051676725358</v>
      </c>
      <c r="O10" s="5">
        <f>Grade11!M10-M10</f>
        <v>186.71900000000005</v>
      </c>
      <c r="P10" s="22">
        <f t="shared" si="12"/>
        <v>251.6357011935701</v>
      </c>
      <c r="Q10" s="22"/>
      <c r="R10" s="22"/>
      <c r="S10" s="22">
        <f t="shared" si="6"/>
        <v>1491.6930512803742</v>
      </c>
      <c r="T10" s="22">
        <f t="shared" si="7"/>
        <v>1390.3398483849744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27023.411008440136</v>
      </c>
      <c r="D11" s="5">
        <f t="shared" si="0"/>
        <v>26509.357513060328</v>
      </c>
      <c r="E11" s="5">
        <f t="shared" si="1"/>
        <v>17009.357513060328</v>
      </c>
      <c r="F11" s="5">
        <f t="shared" si="2"/>
        <v>5855.3052280141965</v>
      </c>
      <c r="G11" s="5">
        <f t="shared" si="3"/>
        <v>20654.052285046131</v>
      </c>
      <c r="H11" s="22">
        <f t="shared" si="10"/>
        <v>12162.977095772205</v>
      </c>
      <c r="I11" s="5">
        <f t="shared" si="4"/>
        <v>32269.695411508586</v>
      </c>
      <c r="J11" s="26">
        <f t="shared" si="5"/>
        <v>0.13770422307001598</v>
      </c>
      <c r="L11" s="22">
        <f t="shared" si="11"/>
        <v>45591.623643159008</v>
      </c>
      <c r="M11" s="5">
        <f>scrimecost*Meta!O8</f>
        <v>3583.1880000000001</v>
      </c>
      <c r="N11" s="5">
        <f>L11-Grade11!L11</f>
        <v>1485.1277968643553</v>
      </c>
      <c r="O11" s="5">
        <f>Grade11!M11-M11</f>
        <v>178.82200000000012</v>
      </c>
      <c r="P11" s="22">
        <f t="shared" si="12"/>
        <v>256.6431822456359</v>
      </c>
      <c r="Q11" s="22"/>
      <c r="R11" s="22"/>
      <c r="S11" s="22">
        <f t="shared" si="6"/>
        <v>1515.4139588141702</v>
      </c>
      <c r="T11" s="22">
        <f t="shared" si="7"/>
        <v>1363.6205535338579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27698.996283651137</v>
      </c>
      <c r="D12" s="5">
        <f t="shared" si="0"/>
        <v>27154.541450886834</v>
      </c>
      <c r="E12" s="5">
        <f t="shared" si="1"/>
        <v>17654.541450886834</v>
      </c>
      <c r="F12" s="5">
        <f t="shared" si="2"/>
        <v>6065.9577837145516</v>
      </c>
      <c r="G12" s="5">
        <f t="shared" si="3"/>
        <v>21088.583667172283</v>
      </c>
      <c r="H12" s="22">
        <f t="shared" si="10"/>
        <v>12467.05152316651</v>
      </c>
      <c r="I12" s="5">
        <f t="shared" si="4"/>
        <v>32994.617871796298</v>
      </c>
      <c r="J12" s="26">
        <f t="shared" si="5"/>
        <v>0.13983725130690375</v>
      </c>
      <c r="L12" s="22">
        <f t="shared" si="11"/>
        <v>46731.414234237986</v>
      </c>
      <c r="M12" s="5">
        <f>scrimecost*Meta!O9</f>
        <v>3253.9679999999998</v>
      </c>
      <c r="N12" s="5">
        <f>L12-Grade11!L12</f>
        <v>1522.2559917859689</v>
      </c>
      <c r="O12" s="5">
        <f>Grade11!M12-M12</f>
        <v>162.39200000000028</v>
      </c>
      <c r="P12" s="22">
        <f t="shared" si="12"/>
        <v>261.77585032400333</v>
      </c>
      <c r="Q12" s="22"/>
      <c r="R12" s="22"/>
      <c r="S12" s="22">
        <f t="shared" si="6"/>
        <v>1531.5590255363102</v>
      </c>
      <c r="T12" s="22">
        <f t="shared" si="7"/>
        <v>1330.5057202110881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28391.471190742413</v>
      </c>
      <c r="D13" s="5">
        <f t="shared" si="0"/>
        <v>27815.854987159004</v>
      </c>
      <c r="E13" s="5">
        <f t="shared" si="1"/>
        <v>18315.854987159004</v>
      </c>
      <c r="F13" s="5">
        <f t="shared" si="2"/>
        <v>6281.8766533074149</v>
      </c>
      <c r="G13" s="5">
        <f t="shared" si="3"/>
        <v>21533.978333851588</v>
      </c>
      <c r="H13" s="22">
        <f t="shared" si="10"/>
        <v>12778.727811245672</v>
      </c>
      <c r="I13" s="5">
        <f t="shared" si="4"/>
        <v>33737.663393591203</v>
      </c>
      <c r="J13" s="26">
        <f t="shared" si="5"/>
        <v>0.14191825446484305</v>
      </c>
      <c r="L13" s="22">
        <f t="shared" si="11"/>
        <v>47899.699590093929</v>
      </c>
      <c r="M13" s="5">
        <f>scrimecost*Meta!O10</f>
        <v>2982.096</v>
      </c>
      <c r="N13" s="5">
        <f>L13-Grade11!L13</f>
        <v>1560.3123915806136</v>
      </c>
      <c r="O13" s="5">
        <f>Grade11!M13-M13</f>
        <v>148.82399999999961</v>
      </c>
      <c r="P13" s="22">
        <f t="shared" si="12"/>
        <v>267.03683510433001</v>
      </c>
      <c r="Q13" s="22"/>
      <c r="R13" s="22"/>
      <c r="S13" s="22">
        <f t="shared" si="6"/>
        <v>1551.315013926496</v>
      </c>
      <c r="T13" s="22">
        <f t="shared" si="7"/>
        <v>1301.0792616344472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29101.257970510971</v>
      </c>
      <c r="D14" s="5">
        <f t="shared" si="0"/>
        <v>28493.701361837975</v>
      </c>
      <c r="E14" s="5">
        <f t="shared" si="1"/>
        <v>18993.701361837975</v>
      </c>
      <c r="F14" s="5">
        <f t="shared" si="2"/>
        <v>6503.1934946400988</v>
      </c>
      <c r="G14" s="5">
        <f t="shared" si="3"/>
        <v>21990.507867197877</v>
      </c>
      <c r="H14" s="22">
        <f t="shared" si="10"/>
        <v>13098.196006526812</v>
      </c>
      <c r="I14" s="5">
        <f t="shared" si="4"/>
        <v>34499.285053430984</v>
      </c>
      <c r="J14" s="26">
        <f t="shared" si="5"/>
        <v>0.14394850144819843</v>
      </c>
      <c r="L14" s="22">
        <f t="shared" si="11"/>
        <v>49097.192079846274</v>
      </c>
      <c r="M14" s="5">
        <f>scrimecost*Meta!O11</f>
        <v>2786.6880000000001</v>
      </c>
      <c r="N14" s="5">
        <f>L14-Grade11!L14</f>
        <v>1599.3202013701302</v>
      </c>
      <c r="O14" s="5">
        <f>Grade11!M14-M14</f>
        <v>139.07200000000012</v>
      </c>
      <c r="P14" s="22">
        <f t="shared" si="12"/>
        <v>272.42934450416476</v>
      </c>
      <c r="Q14" s="22"/>
      <c r="R14" s="22"/>
      <c r="S14" s="22">
        <f t="shared" si="6"/>
        <v>1575.6369980264419</v>
      </c>
      <c r="T14" s="22">
        <f t="shared" si="7"/>
        <v>1275.7943681748279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29828.789419773744</v>
      </c>
      <c r="D15" s="5">
        <f t="shared" si="0"/>
        <v>29188.493895883923</v>
      </c>
      <c r="E15" s="5">
        <f t="shared" si="1"/>
        <v>19688.493895883923</v>
      </c>
      <c r="F15" s="5">
        <f t="shared" si="2"/>
        <v>6730.0432570061002</v>
      </c>
      <c r="G15" s="5">
        <f t="shared" si="3"/>
        <v>22458.450638877825</v>
      </c>
      <c r="H15" s="22">
        <f t="shared" si="10"/>
        <v>13425.650906689982</v>
      </c>
      <c r="I15" s="5">
        <f t="shared" si="4"/>
        <v>35279.947254766754</v>
      </c>
      <c r="J15" s="26">
        <f t="shared" si="5"/>
        <v>0.14592923021244755</v>
      </c>
      <c r="L15" s="22">
        <f t="shared" si="11"/>
        <v>50324.621881842424</v>
      </c>
      <c r="M15" s="5">
        <f>scrimecost*Meta!O12</f>
        <v>2662.4340000000002</v>
      </c>
      <c r="N15" s="5">
        <f>L15-Grade11!L15</f>
        <v>1639.3032064043728</v>
      </c>
      <c r="O15" s="5">
        <f>Grade11!M15-M15</f>
        <v>132.87100000000009</v>
      </c>
      <c r="P15" s="22">
        <f t="shared" si="12"/>
        <v>277.95666663899539</v>
      </c>
      <c r="Q15" s="22"/>
      <c r="R15" s="22"/>
      <c r="S15" s="22">
        <f t="shared" si="6"/>
        <v>1604.2859357288769</v>
      </c>
      <c r="T15" s="22">
        <f t="shared" si="7"/>
        <v>1254.0851884610584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30574.50915526809</v>
      </c>
      <c r="D16" s="5">
        <f t="shared" si="0"/>
        <v>29900.656243281024</v>
      </c>
      <c r="E16" s="5">
        <f t="shared" si="1"/>
        <v>20400.656243281024</v>
      </c>
      <c r="F16" s="5">
        <f t="shared" si="2"/>
        <v>6962.5642634312544</v>
      </c>
      <c r="G16" s="5">
        <f t="shared" si="3"/>
        <v>22938.091979849771</v>
      </c>
      <c r="H16" s="22">
        <f t="shared" si="10"/>
        <v>13761.292179357231</v>
      </c>
      <c r="I16" s="5">
        <f t="shared" si="4"/>
        <v>36080.12601113593</v>
      </c>
      <c r="J16" s="26">
        <f t="shared" si="5"/>
        <v>0.14786164851903211</v>
      </c>
      <c r="L16" s="22">
        <f t="shared" si="11"/>
        <v>51582.737428888489</v>
      </c>
      <c r="M16" s="5">
        <f>scrimecost*Meta!O13</f>
        <v>2235.5099999999998</v>
      </c>
      <c r="N16" s="5">
        <f>L16-Grade11!L16</f>
        <v>1680.2857865644983</v>
      </c>
      <c r="O16" s="5">
        <f>Grade11!M16-M16</f>
        <v>111.56500000000005</v>
      </c>
      <c r="P16" s="22">
        <f t="shared" si="12"/>
        <v>283.62217182719689</v>
      </c>
      <c r="Q16" s="22"/>
      <c r="R16" s="22"/>
      <c r="S16" s="22">
        <f t="shared" si="6"/>
        <v>1619.0001213738929</v>
      </c>
      <c r="T16" s="22">
        <f t="shared" si="7"/>
        <v>1221.8359395098607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31338.87188414979</v>
      </c>
      <c r="D17" s="5">
        <f t="shared" si="0"/>
        <v>30630.622649363049</v>
      </c>
      <c r="E17" s="5">
        <f t="shared" si="1"/>
        <v>21130.622649363049</v>
      </c>
      <c r="F17" s="5">
        <f t="shared" si="2"/>
        <v>7200.8982950170357</v>
      </c>
      <c r="G17" s="5">
        <f t="shared" si="3"/>
        <v>23429.724354346014</v>
      </c>
      <c r="H17" s="22">
        <f t="shared" si="10"/>
        <v>14105.324483841161</v>
      </c>
      <c r="I17" s="5">
        <f t="shared" si="4"/>
        <v>36900.309236414323</v>
      </c>
      <c r="J17" s="26">
        <f t="shared" si="5"/>
        <v>0.14974693467179756</v>
      </c>
      <c r="L17" s="22">
        <f t="shared" si="11"/>
        <v>52872.305864610695</v>
      </c>
      <c r="M17" s="5">
        <f>scrimecost*Meta!O14</f>
        <v>2235.5099999999998</v>
      </c>
      <c r="N17" s="5">
        <f>L17-Grade11!L17</f>
        <v>1722.2929312286069</v>
      </c>
      <c r="O17" s="5">
        <f>Grade11!M17-M17</f>
        <v>111.56500000000005</v>
      </c>
      <c r="P17" s="22">
        <f t="shared" si="12"/>
        <v>289.42931464510343</v>
      </c>
      <c r="Q17" s="22"/>
      <c r="R17" s="22"/>
      <c r="S17" s="22">
        <f t="shared" si="6"/>
        <v>1655.4840386600195</v>
      </c>
      <c r="T17" s="22">
        <f t="shared" si="7"/>
        <v>1206.1790022535527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32122.343681253529</v>
      </c>
      <c r="D18" s="5">
        <f t="shared" si="0"/>
        <v>31378.838215597119</v>
      </c>
      <c r="E18" s="5">
        <f t="shared" si="1"/>
        <v>21878.838215597119</v>
      </c>
      <c r="F18" s="5">
        <f t="shared" si="2"/>
        <v>7445.1906773924593</v>
      </c>
      <c r="G18" s="5">
        <f t="shared" si="3"/>
        <v>23933.647538204659</v>
      </c>
      <c r="H18" s="22">
        <f t="shared" si="10"/>
        <v>14457.957595937189</v>
      </c>
      <c r="I18" s="5">
        <f t="shared" si="4"/>
        <v>37740.99704232467</v>
      </c>
      <c r="J18" s="26">
        <f t="shared" si="5"/>
        <v>0.1515862382354711</v>
      </c>
      <c r="L18" s="22">
        <f t="shared" si="11"/>
        <v>54194.113511225958</v>
      </c>
      <c r="M18" s="5">
        <f>scrimecost*Meta!O15</f>
        <v>2235.5099999999998</v>
      </c>
      <c r="N18" s="5">
        <f>L18-Grade11!L18</f>
        <v>1765.3502545093143</v>
      </c>
      <c r="O18" s="5">
        <f>Grade11!M18-M18</f>
        <v>111.56500000000005</v>
      </c>
      <c r="P18" s="22">
        <f t="shared" si="12"/>
        <v>295.38163603345748</v>
      </c>
      <c r="Q18" s="22"/>
      <c r="R18" s="22"/>
      <c r="S18" s="22">
        <f t="shared" si="6"/>
        <v>1692.8800538782959</v>
      </c>
      <c r="T18" s="22">
        <f t="shared" si="7"/>
        <v>1190.7859607311211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32925.402273284868</v>
      </c>
      <c r="D19" s="5">
        <f t="shared" si="0"/>
        <v>32145.759170987047</v>
      </c>
      <c r="E19" s="5">
        <f t="shared" si="1"/>
        <v>22645.759170987047</v>
      </c>
      <c r="F19" s="5">
        <f t="shared" si="2"/>
        <v>7695.5903693272703</v>
      </c>
      <c r="G19" s="5">
        <f t="shared" si="3"/>
        <v>24450.168801659776</v>
      </c>
      <c r="H19" s="22">
        <f t="shared" si="10"/>
        <v>14819.406535835618</v>
      </c>
      <c r="I19" s="5">
        <f t="shared" si="4"/>
        <v>38602.702043382793</v>
      </c>
      <c r="J19" s="26">
        <f t="shared" si="5"/>
        <v>0.15338068073661604</v>
      </c>
      <c r="L19" s="22">
        <f t="shared" si="11"/>
        <v>55548.966349006601</v>
      </c>
      <c r="M19" s="5">
        <f>scrimecost*Meta!O16</f>
        <v>2235.5099999999998</v>
      </c>
      <c r="N19" s="5">
        <f>L19-Grade11!L19</f>
        <v>1809.4840108720455</v>
      </c>
      <c r="O19" s="5">
        <f>Grade11!M19-M19</f>
        <v>111.56500000000005</v>
      </c>
      <c r="P19" s="22">
        <f t="shared" si="12"/>
        <v>301.48276545652044</v>
      </c>
      <c r="Q19" s="22"/>
      <c r="R19" s="22"/>
      <c r="S19" s="22">
        <f t="shared" si="6"/>
        <v>1731.210969477034</v>
      </c>
      <c r="T19" s="22">
        <f t="shared" si="7"/>
        <v>1175.6505861741373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33748.537330116982</v>
      </c>
      <c r="D20" s="5">
        <f t="shared" si="0"/>
        <v>32931.853150261712</v>
      </c>
      <c r="E20" s="5">
        <f t="shared" si="1"/>
        <v>23431.853150261712</v>
      </c>
      <c r="F20" s="5">
        <f t="shared" si="2"/>
        <v>7952.2500535604486</v>
      </c>
      <c r="G20" s="5">
        <f t="shared" si="3"/>
        <v>24979.603096701263</v>
      </c>
      <c r="H20" s="22">
        <f t="shared" si="10"/>
        <v>15189.891699231508</v>
      </c>
      <c r="I20" s="5">
        <f t="shared" si="4"/>
        <v>39485.949669467351</v>
      </c>
      <c r="J20" s="26">
        <f t="shared" si="5"/>
        <v>0.15513135634748912</v>
      </c>
      <c r="L20" s="22">
        <f t="shared" si="11"/>
        <v>56937.690507731772</v>
      </c>
      <c r="M20" s="5">
        <f>scrimecost*Meta!O17</f>
        <v>2235.5099999999998</v>
      </c>
      <c r="N20" s="5">
        <f>L20-Grade11!L20</f>
        <v>1854.7211111438592</v>
      </c>
      <c r="O20" s="5">
        <f>Grade11!M20-M20</f>
        <v>111.56500000000005</v>
      </c>
      <c r="P20" s="22">
        <f t="shared" si="12"/>
        <v>307.73642311515999</v>
      </c>
      <c r="Q20" s="22"/>
      <c r="R20" s="22"/>
      <c r="S20" s="22">
        <f t="shared" si="6"/>
        <v>1770.5001579657514</v>
      </c>
      <c r="T20" s="22">
        <f t="shared" si="7"/>
        <v>1160.7668349449016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34592.250763369913</v>
      </c>
      <c r="D21" s="5">
        <f t="shared" si="0"/>
        <v>33737.599479018267</v>
      </c>
      <c r="E21" s="5">
        <f t="shared" si="1"/>
        <v>24237.599479018267</v>
      </c>
      <c r="F21" s="5">
        <f t="shared" si="2"/>
        <v>8215.3262298994632</v>
      </c>
      <c r="G21" s="5">
        <f t="shared" si="3"/>
        <v>25522.273249118804</v>
      </c>
      <c r="H21" s="22">
        <f t="shared" si="10"/>
        <v>15569.638991712294</v>
      </c>
      <c r="I21" s="5">
        <f t="shared" si="4"/>
        <v>40391.278486204043</v>
      </c>
      <c r="J21" s="26">
        <f t="shared" si="5"/>
        <v>0.15683933255321902</v>
      </c>
      <c r="L21" s="22">
        <f t="shared" si="11"/>
        <v>58361.132770425058</v>
      </c>
      <c r="M21" s="5">
        <f>scrimecost*Meta!O18</f>
        <v>1802.2140000000002</v>
      </c>
      <c r="N21" s="5">
        <f>L21-Grade11!L21</f>
        <v>1901.0891389224489</v>
      </c>
      <c r="O21" s="5">
        <f>Grade11!M21-M21</f>
        <v>89.940999999999804</v>
      </c>
      <c r="P21" s="22">
        <f t="shared" si="12"/>
        <v>314.1464222152656</v>
      </c>
      <c r="Q21" s="22"/>
      <c r="R21" s="22"/>
      <c r="S21" s="22">
        <f t="shared" si="6"/>
        <v>1789.580056166672</v>
      </c>
      <c r="T21" s="22">
        <f t="shared" si="7"/>
        <v>1132.7156584767797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35457.057032454155</v>
      </c>
      <c r="D22" s="5">
        <f t="shared" si="0"/>
        <v>34563.48946599372</v>
      </c>
      <c r="E22" s="5">
        <f t="shared" si="1"/>
        <v>25063.48946599372</v>
      </c>
      <c r="F22" s="5">
        <f t="shared" si="2"/>
        <v>8484.9793106469497</v>
      </c>
      <c r="G22" s="5">
        <f t="shared" si="3"/>
        <v>26078.510155346768</v>
      </c>
      <c r="H22" s="22">
        <f t="shared" si="10"/>
        <v>15958.879966505101</v>
      </c>
      <c r="I22" s="5">
        <f t="shared" si="4"/>
        <v>41319.240523359142</v>
      </c>
      <c r="J22" s="26">
        <f t="shared" si="5"/>
        <v>0.15850565080271162</v>
      </c>
      <c r="L22" s="22">
        <f t="shared" si="11"/>
        <v>59820.161089685687</v>
      </c>
      <c r="M22" s="5">
        <f>scrimecost*Meta!O19</f>
        <v>1802.2140000000002</v>
      </c>
      <c r="N22" s="5">
        <f>L22-Grade11!L22</f>
        <v>1948.6163673955234</v>
      </c>
      <c r="O22" s="5">
        <f>Grade11!M22-M22</f>
        <v>89.940999999999804</v>
      </c>
      <c r="P22" s="22">
        <f t="shared" si="12"/>
        <v>320.71667129287385</v>
      </c>
      <c r="Q22" s="22"/>
      <c r="R22" s="22"/>
      <c r="S22" s="22">
        <f t="shared" si="6"/>
        <v>1830.8582598226305</v>
      </c>
      <c r="T22" s="22">
        <f t="shared" si="7"/>
        <v>1118.7814282072356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36343.483458265509</v>
      </c>
      <c r="D23" s="5">
        <f t="shared" si="0"/>
        <v>35410.026702643561</v>
      </c>
      <c r="E23" s="5">
        <f t="shared" si="1"/>
        <v>25910.026702643561</v>
      </c>
      <c r="F23" s="5">
        <f t="shared" si="2"/>
        <v>8761.3737184131223</v>
      </c>
      <c r="G23" s="5">
        <f t="shared" si="3"/>
        <v>26648.652984230437</v>
      </c>
      <c r="H23" s="22">
        <f t="shared" si="10"/>
        <v>16357.851965667727</v>
      </c>
      <c r="I23" s="5">
        <f t="shared" si="4"/>
        <v>42270.401611443114</v>
      </c>
      <c r="J23" s="26">
        <f t="shared" si="5"/>
        <v>0.16013132714367995</v>
      </c>
      <c r="L23" s="22">
        <f t="shared" si="11"/>
        <v>61315.665116927819</v>
      </c>
      <c r="M23" s="5">
        <f>scrimecost*Meta!O20</f>
        <v>1802.2140000000002</v>
      </c>
      <c r="N23" s="5">
        <f>L23-Grade11!L23</f>
        <v>1997.3317765803877</v>
      </c>
      <c r="O23" s="5">
        <f>Grade11!M23-M23</f>
        <v>89.940999999999804</v>
      </c>
      <c r="P23" s="22">
        <f t="shared" si="12"/>
        <v>327.45117659742215</v>
      </c>
      <c r="Q23" s="22"/>
      <c r="R23" s="22"/>
      <c r="S23" s="22">
        <f t="shared" si="6"/>
        <v>1873.1684185699607</v>
      </c>
      <c r="T23" s="22">
        <f t="shared" si="7"/>
        <v>1105.0657113434791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37252.070544722148</v>
      </c>
      <c r="D24" s="5">
        <f t="shared" si="0"/>
        <v>36277.72737020965</v>
      </c>
      <c r="E24" s="5">
        <f t="shared" si="1"/>
        <v>26777.72737020965</v>
      </c>
      <c r="F24" s="5">
        <f t="shared" si="2"/>
        <v>9044.67798637345</v>
      </c>
      <c r="G24" s="5">
        <f t="shared" si="3"/>
        <v>27233.049383836202</v>
      </c>
      <c r="H24" s="22">
        <f t="shared" si="10"/>
        <v>16766.798264809422</v>
      </c>
      <c r="I24" s="5">
        <f t="shared" si="4"/>
        <v>43245.341726729195</v>
      </c>
      <c r="J24" s="26">
        <f t="shared" si="5"/>
        <v>0.16171735284218564</v>
      </c>
      <c r="L24" s="22">
        <f t="shared" si="11"/>
        <v>62848.556744851026</v>
      </c>
      <c r="M24" s="5">
        <f>scrimecost*Meta!O21</f>
        <v>1802.2140000000002</v>
      </c>
      <c r="N24" s="5">
        <f>L24-Grade11!L24</f>
        <v>2047.2650709949157</v>
      </c>
      <c r="O24" s="5">
        <f>Grade11!M24-M24</f>
        <v>89.940999999999804</v>
      </c>
      <c r="P24" s="22">
        <f t="shared" si="12"/>
        <v>334.35404453458426</v>
      </c>
      <c r="Q24" s="22"/>
      <c r="R24" s="22"/>
      <c r="S24" s="22">
        <f t="shared" si="6"/>
        <v>1916.5363312860054</v>
      </c>
      <c r="T24" s="22">
        <f t="shared" si="7"/>
        <v>1091.5637001147236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38183.3723083402</v>
      </c>
      <c r="D25" s="5">
        <f t="shared" si="0"/>
        <v>37167.120554464891</v>
      </c>
      <c r="E25" s="5">
        <f t="shared" si="1"/>
        <v>27667.120554464891</v>
      </c>
      <c r="F25" s="5">
        <f t="shared" si="2"/>
        <v>9335.0648610327862</v>
      </c>
      <c r="G25" s="5">
        <f t="shared" si="3"/>
        <v>27832.055693432107</v>
      </c>
      <c r="H25" s="22">
        <f t="shared" si="10"/>
        <v>17185.968221429655</v>
      </c>
      <c r="I25" s="5">
        <f t="shared" si="4"/>
        <v>44244.65534489743</v>
      </c>
      <c r="J25" s="26">
        <f t="shared" si="5"/>
        <v>0.1632646949870693</v>
      </c>
      <c r="L25" s="22">
        <f t="shared" si="11"/>
        <v>64419.770663472293</v>
      </c>
      <c r="M25" s="5">
        <f>scrimecost*Meta!O22</f>
        <v>1802.2140000000002</v>
      </c>
      <c r="N25" s="5">
        <f>L25-Grade11!L25</f>
        <v>2098.4466977697884</v>
      </c>
      <c r="O25" s="5">
        <f>Grade11!M25-M25</f>
        <v>89.940999999999804</v>
      </c>
      <c r="P25" s="22">
        <f t="shared" si="12"/>
        <v>341.42948417017544</v>
      </c>
      <c r="Q25" s="22"/>
      <c r="R25" s="22"/>
      <c r="S25" s="22">
        <f t="shared" si="6"/>
        <v>1960.9884418199374</v>
      </c>
      <c r="T25" s="22">
        <f t="shared" si="7"/>
        <v>1078.2707242998044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39137.956616048694</v>
      </c>
      <c r="D26" s="5">
        <f t="shared" si="0"/>
        <v>38078.748568326504</v>
      </c>
      <c r="E26" s="5">
        <f t="shared" si="1"/>
        <v>28578.748568326504</v>
      </c>
      <c r="F26" s="5">
        <f t="shared" si="2"/>
        <v>9632.7114075586032</v>
      </c>
      <c r="G26" s="5">
        <f t="shared" si="3"/>
        <v>28446.037160767901</v>
      </c>
      <c r="H26" s="22">
        <f t="shared" si="10"/>
        <v>17615.617426965397</v>
      </c>
      <c r="I26" s="5">
        <f t="shared" si="4"/>
        <v>45268.951803519856</v>
      </c>
      <c r="J26" s="26">
        <f t="shared" si="5"/>
        <v>0.16477429707963867</v>
      </c>
      <c r="L26" s="22">
        <f t="shared" si="11"/>
        <v>66030.2649300591</v>
      </c>
      <c r="M26" s="5">
        <f>scrimecost*Meta!O23</f>
        <v>1398.654</v>
      </c>
      <c r="N26" s="5">
        <f>L26-Grade11!L26</f>
        <v>2150.9078652140233</v>
      </c>
      <c r="O26" s="5">
        <f>Grade11!M26-M26</f>
        <v>69.800999999999931</v>
      </c>
      <c r="P26" s="22">
        <f t="shared" si="12"/>
        <v>348.68180979665641</v>
      </c>
      <c r="Q26" s="22"/>
      <c r="R26" s="22"/>
      <c r="S26" s="22">
        <f t="shared" si="6"/>
        <v>1986.8146551172108</v>
      </c>
      <c r="T26" s="22">
        <f t="shared" si="7"/>
        <v>1054.7047128926595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40116.40553144992</v>
      </c>
      <c r="D27" s="5">
        <f t="shared" si="0"/>
        <v>39013.167282534669</v>
      </c>
      <c r="E27" s="5">
        <f t="shared" si="1"/>
        <v>29513.167282534669</v>
      </c>
      <c r="F27" s="5">
        <f t="shared" si="2"/>
        <v>9937.7991177475687</v>
      </c>
      <c r="G27" s="5">
        <f t="shared" si="3"/>
        <v>29075.368164787098</v>
      </c>
      <c r="H27" s="22">
        <f t="shared" si="10"/>
        <v>18056.00786263953</v>
      </c>
      <c r="I27" s="5">
        <f t="shared" si="4"/>
        <v>46318.855673607846</v>
      </c>
      <c r="J27" s="26">
        <f t="shared" si="5"/>
        <v>0.16624707960897461</v>
      </c>
      <c r="L27" s="22">
        <f t="shared" si="11"/>
        <v>67681.021553310566</v>
      </c>
      <c r="M27" s="5">
        <f>scrimecost*Meta!O24</f>
        <v>1398.654</v>
      </c>
      <c r="N27" s="5">
        <f>L27-Grade11!L27</f>
        <v>2204.6805618443686</v>
      </c>
      <c r="O27" s="5">
        <f>Grade11!M27-M27</f>
        <v>69.800999999999931</v>
      </c>
      <c r="P27" s="22">
        <f t="shared" si="12"/>
        <v>356.11544356379932</v>
      </c>
      <c r="Q27" s="22"/>
      <c r="R27" s="22"/>
      <c r="S27" s="22">
        <f t="shared" si="6"/>
        <v>2033.5171537469191</v>
      </c>
      <c r="T27" s="22">
        <f t="shared" si="7"/>
        <v>1042.1785345491926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41119.31566973617</v>
      </c>
      <c r="D28" s="5">
        <f t="shared" si="0"/>
        <v>39970.946464598041</v>
      </c>
      <c r="E28" s="5">
        <f t="shared" si="1"/>
        <v>30470.946464598041</v>
      </c>
      <c r="F28" s="5">
        <f t="shared" si="2"/>
        <v>10250.51402069126</v>
      </c>
      <c r="G28" s="5">
        <f t="shared" si="3"/>
        <v>29720.432443906779</v>
      </c>
      <c r="H28" s="22">
        <f t="shared" si="10"/>
        <v>18507.408059205522</v>
      </c>
      <c r="I28" s="5">
        <f t="shared" si="4"/>
        <v>47395.007140448055</v>
      </c>
      <c r="J28" s="26">
        <f t="shared" si="5"/>
        <v>0.16768394061320488</v>
      </c>
      <c r="L28" s="22">
        <f t="shared" si="11"/>
        <v>69373.047092143344</v>
      </c>
      <c r="M28" s="5">
        <f>scrimecost*Meta!O25</f>
        <v>1398.654</v>
      </c>
      <c r="N28" s="5">
        <f>L28-Grade11!L28</f>
        <v>2259.797575890494</v>
      </c>
      <c r="O28" s="5">
        <f>Grade11!M28-M28</f>
        <v>69.800999999999931</v>
      </c>
      <c r="P28" s="22">
        <f t="shared" si="12"/>
        <v>363.73491817512087</v>
      </c>
      <c r="Q28" s="22"/>
      <c r="R28" s="22"/>
      <c r="S28" s="22">
        <f t="shared" si="6"/>
        <v>2081.3872148423861</v>
      </c>
      <c r="T28" s="22">
        <f t="shared" si="7"/>
        <v>1029.8356408384805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42147.298561479562</v>
      </c>
      <c r="D29" s="5">
        <f t="shared" si="0"/>
        <v>40952.670126212979</v>
      </c>
      <c r="E29" s="5">
        <f t="shared" si="1"/>
        <v>31452.670126212979</v>
      </c>
      <c r="F29" s="5">
        <f t="shared" si="2"/>
        <v>10571.046796208539</v>
      </c>
      <c r="G29" s="5">
        <f t="shared" si="3"/>
        <v>30381.623330004441</v>
      </c>
      <c r="H29" s="22">
        <f t="shared" si="10"/>
        <v>18970.093260685655</v>
      </c>
      <c r="I29" s="5">
        <f t="shared" si="4"/>
        <v>48498.062393959241</v>
      </c>
      <c r="J29" s="26">
        <f t="shared" si="5"/>
        <v>0.16908575622708802</v>
      </c>
      <c r="L29" s="22">
        <f t="shared" si="11"/>
        <v>71107.373269446922</v>
      </c>
      <c r="M29" s="5">
        <f>scrimecost*Meta!O26</f>
        <v>1398.654</v>
      </c>
      <c r="N29" s="5">
        <f>L29-Grade11!L29</f>
        <v>2316.2925152877579</v>
      </c>
      <c r="O29" s="5">
        <f>Grade11!M29-M29</f>
        <v>69.800999999999931</v>
      </c>
      <c r="P29" s="22">
        <f t="shared" si="12"/>
        <v>371.54487965172547</v>
      </c>
      <c r="Q29" s="22"/>
      <c r="R29" s="22"/>
      <c r="S29" s="22">
        <f t="shared" si="6"/>
        <v>2130.454027465229</v>
      </c>
      <c r="T29" s="22">
        <f t="shared" si="7"/>
        <v>1017.6723015335153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43200.98102551655</v>
      </c>
      <c r="D30" s="5">
        <f t="shared" si="0"/>
        <v>41958.936879368302</v>
      </c>
      <c r="E30" s="5">
        <f t="shared" si="1"/>
        <v>32458.936879368302</v>
      </c>
      <c r="F30" s="5">
        <f t="shared" si="2"/>
        <v>10899.592891113751</v>
      </c>
      <c r="G30" s="5">
        <f t="shared" si="3"/>
        <v>31059.34398825455</v>
      </c>
      <c r="H30" s="22">
        <f t="shared" si="10"/>
        <v>19444.345592202793</v>
      </c>
      <c r="I30" s="5">
        <f t="shared" si="4"/>
        <v>49628.694028808211</v>
      </c>
      <c r="J30" s="26">
        <f t="shared" si="5"/>
        <v>0.17045338121624232</v>
      </c>
      <c r="L30" s="22">
        <f t="shared" si="11"/>
        <v>72885.057601183071</v>
      </c>
      <c r="M30" s="5">
        <f>scrimecost*Meta!O27</f>
        <v>1398.654</v>
      </c>
      <c r="N30" s="5">
        <f>L30-Grade11!L30</f>
        <v>2374.1998281699343</v>
      </c>
      <c r="O30" s="5">
        <f>Grade11!M30-M30</f>
        <v>69.800999999999931</v>
      </c>
      <c r="P30" s="22">
        <f t="shared" si="12"/>
        <v>379.55009016524508</v>
      </c>
      <c r="Q30" s="22"/>
      <c r="R30" s="22"/>
      <c r="S30" s="22">
        <f t="shared" si="6"/>
        <v>2180.7475104036289</v>
      </c>
      <c r="T30" s="22">
        <f t="shared" si="7"/>
        <v>1005.6848881703266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44281.005551154456</v>
      </c>
      <c r="D31" s="5">
        <f t="shared" si="0"/>
        <v>42990.360301352506</v>
      </c>
      <c r="E31" s="5">
        <f t="shared" si="1"/>
        <v>33490.360301352506</v>
      </c>
      <c r="F31" s="5">
        <f t="shared" si="2"/>
        <v>11236.352638391592</v>
      </c>
      <c r="G31" s="5">
        <f t="shared" si="3"/>
        <v>31754.007662960914</v>
      </c>
      <c r="H31" s="22">
        <f t="shared" si="10"/>
        <v>19930.454232007865</v>
      </c>
      <c r="I31" s="5">
        <f t="shared" si="4"/>
        <v>50787.591454528425</v>
      </c>
      <c r="J31" s="26">
        <f t="shared" si="5"/>
        <v>0.17178764949834402</v>
      </c>
      <c r="L31" s="22">
        <f t="shared" si="11"/>
        <v>74707.184041212648</v>
      </c>
      <c r="M31" s="5">
        <f>scrimecost*Meta!O28</f>
        <v>1223.424</v>
      </c>
      <c r="N31" s="5">
        <f>L31-Grade11!L31</f>
        <v>2433.5548238741758</v>
      </c>
      <c r="O31" s="5">
        <f>Grade11!M31-M31</f>
        <v>61.055999999999813</v>
      </c>
      <c r="P31" s="22">
        <f t="shared" si="12"/>
        <v>387.75543094160275</v>
      </c>
      <c r="Q31" s="22"/>
      <c r="R31" s="22"/>
      <c r="S31" s="22">
        <f t="shared" si="6"/>
        <v>2223.728230415496</v>
      </c>
      <c r="T31" s="22">
        <f t="shared" si="7"/>
        <v>990.05426782564689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45388.030689933323</v>
      </c>
      <c r="D32" s="5">
        <f t="shared" si="0"/>
        <v>44047.569308886319</v>
      </c>
      <c r="E32" s="5">
        <f t="shared" si="1"/>
        <v>34547.569308886319</v>
      </c>
      <c r="F32" s="5">
        <f t="shared" si="2"/>
        <v>11586.288310240016</v>
      </c>
      <c r="G32" s="5">
        <f t="shared" si="3"/>
        <v>32461.280998646303</v>
      </c>
      <c r="H32" s="22">
        <f t="shared" si="10"/>
        <v>20428.715587808059</v>
      </c>
      <c r="I32" s="5">
        <f t="shared" si="4"/>
        <v>51970.704385003002</v>
      </c>
      <c r="J32" s="26">
        <f t="shared" si="5"/>
        <v>0.17316505568639987</v>
      </c>
      <c r="L32" s="22">
        <f t="shared" si="11"/>
        <v>76574.86364224297</v>
      </c>
      <c r="M32" s="5">
        <f>scrimecost*Meta!O29</f>
        <v>1223.424</v>
      </c>
      <c r="N32" s="5">
        <f>L32-Grade11!L32</f>
        <v>2494.393694471044</v>
      </c>
      <c r="O32" s="5">
        <f>Grade11!M32-M32</f>
        <v>61.055999999999813</v>
      </c>
      <c r="P32" s="22">
        <f t="shared" si="12"/>
        <v>396.28181053574997</v>
      </c>
      <c r="Q32" s="22"/>
      <c r="R32" s="22"/>
      <c r="S32" s="22">
        <f t="shared" si="6"/>
        <v>2276.6814081200887</v>
      </c>
      <c r="T32" s="22">
        <f t="shared" si="7"/>
        <v>978.58894099515123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46522.731457181653</v>
      </c>
      <c r="D33" s="5">
        <f t="shared" si="0"/>
        <v>45131.208541608474</v>
      </c>
      <c r="E33" s="5">
        <f t="shared" si="1"/>
        <v>35631.208541608474</v>
      </c>
      <c r="F33" s="5">
        <f t="shared" si="2"/>
        <v>12048.460442996013</v>
      </c>
      <c r="G33" s="5">
        <f t="shared" si="3"/>
        <v>33082.748098612457</v>
      </c>
      <c r="H33" s="22">
        <f t="shared" si="10"/>
        <v>20939.433477503262</v>
      </c>
      <c r="I33" s="5">
        <f t="shared" si="4"/>
        <v>53079.907069628069</v>
      </c>
      <c r="J33" s="26">
        <f t="shared" si="5"/>
        <v>0.1761151665235933</v>
      </c>
      <c r="L33" s="22">
        <f t="shared" si="11"/>
        <v>78489.235233299041</v>
      </c>
      <c r="M33" s="5">
        <f>scrimecost*Meta!O30</f>
        <v>1223.424</v>
      </c>
      <c r="N33" s="5">
        <f>L33-Grade11!L33</f>
        <v>2556.7535368328245</v>
      </c>
      <c r="O33" s="5">
        <f>Grade11!M33-M33</f>
        <v>61.055999999999813</v>
      </c>
      <c r="P33" s="22">
        <f t="shared" si="12"/>
        <v>407.54289466843932</v>
      </c>
      <c r="Q33" s="22"/>
      <c r="R33" s="22"/>
      <c r="S33" s="22">
        <f t="shared" si="6"/>
        <v>2333.4295294150038</v>
      </c>
      <c r="T33" s="22">
        <f t="shared" si="7"/>
        <v>968.30791941393613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47685.799743611191</v>
      </c>
      <c r="D34" s="5">
        <f t="shared" si="0"/>
        <v>46241.938755148687</v>
      </c>
      <c r="E34" s="5">
        <f t="shared" si="1"/>
        <v>36741.938755148687</v>
      </c>
      <c r="F34" s="5">
        <f t="shared" si="2"/>
        <v>12522.186879070916</v>
      </c>
      <c r="G34" s="5">
        <f t="shared" si="3"/>
        <v>33719.751876077775</v>
      </c>
      <c r="H34" s="22">
        <f t="shared" si="10"/>
        <v>21462.919314440838</v>
      </c>
      <c r="I34" s="5">
        <f t="shared" si="4"/>
        <v>54216.839821368776</v>
      </c>
      <c r="J34" s="26">
        <f t="shared" si="5"/>
        <v>0.17899332343792843</v>
      </c>
      <c r="L34" s="22">
        <f t="shared" si="11"/>
        <v>80451.466114131501</v>
      </c>
      <c r="M34" s="5">
        <f>scrimecost*Meta!O31</f>
        <v>1223.424</v>
      </c>
      <c r="N34" s="5">
        <f>L34-Grade11!L34</f>
        <v>2620.6723752536345</v>
      </c>
      <c r="O34" s="5">
        <f>Grade11!M34-M34</f>
        <v>61.055999999999813</v>
      </c>
      <c r="P34" s="22">
        <f t="shared" si="12"/>
        <v>419.08550590444599</v>
      </c>
      <c r="Q34" s="22"/>
      <c r="R34" s="22"/>
      <c r="S34" s="22">
        <f t="shared" si="6"/>
        <v>2391.5963537422808</v>
      </c>
      <c r="T34" s="22">
        <f t="shared" si="7"/>
        <v>958.13659665345801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48877.944737201462</v>
      </c>
      <c r="D35" s="5">
        <f t="shared" si="0"/>
        <v>47380.437224027395</v>
      </c>
      <c r="E35" s="5">
        <f t="shared" si="1"/>
        <v>37880.437224027395</v>
      </c>
      <c r="F35" s="5">
        <f t="shared" si="2"/>
        <v>13007.756476047683</v>
      </c>
      <c r="G35" s="5">
        <f t="shared" si="3"/>
        <v>34372.680747979713</v>
      </c>
      <c r="H35" s="22">
        <f t="shared" si="10"/>
        <v>21999.492297301858</v>
      </c>
      <c r="I35" s="5">
        <f t="shared" si="4"/>
        <v>55382.195891902986</v>
      </c>
      <c r="J35" s="26">
        <f t="shared" si="5"/>
        <v>0.18180128140313331</v>
      </c>
      <c r="L35" s="22">
        <f t="shared" si="11"/>
        <v>82462.752766984791</v>
      </c>
      <c r="M35" s="5">
        <f>scrimecost*Meta!O32</f>
        <v>1223.424</v>
      </c>
      <c r="N35" s="5">
        <f>L35-Grade11!L35</f>
        <v>2686.1891846349754</v>
      </c>
      <c r="O35" s="5">
        <f>Grade11!M35-M35</f>
        <v>61.055999999999813</v>
      </c>
      <c r="P35" s="22">
        <f t="shared" si="12"/>
        <v>430.91668242135262</v>
      </c>
      <c r="Q35" s="22"/>
      <c r="R35" s="22"/>
      <c r="S35" s="22">
        <f t="shared" si="6"/>
        <v>2451.2173486777479</v>
      </c>
      <c r="T35" s="22">
        <f t="shared" si="7"/>
        <v>948.07374430989159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50099.893355631495</v>
      </c>
      <c r="D36" s="5">
        <f t="shared" si="0"/>
        <v>48547.398154628077</v>
      </c>
      <c r="E36" s="5">
        <f t="shared" si="1"/>
        <v>39047.398154628077</v>
      </c>
      <c r="F36" s="5">
        <f t="shared" si="2"/>
        <v>13505.465312948876</v>
      </c>
      <c r="G36" s="5">
        <f t="shared" si="3"/>
        <v>35041.932841679198</v>
      </c>
      <c r="H36" s="22">
        <f t="shared" si="10"/>
        <v>22549.479604734403</v>
      </c>
      <c r="I36" s="5">
        <f t="shared" si="4"/>
        <v>56576.685864200554</v>
      </c>
      <c r="J36" s="26">
        <f t="shared" si="5"/>
        <v>0.18454075258869915</v>
      </c>
      <c r="L36" s="22">
        <f t="shared" si="11"/>
        <v>84524.321586159393</v>
      </c>
      <c r="M36" s="5">
        <f>scrimecost*Meta!O33</f>
        <v>988.72200000000009</v>
      </c>
      <c r="N36" s="5">
        <f>L36-Grade11!L36</f>
        <v>2753.3439142508578</v>
      </c>
      <c r="O36" s="5">
        <f>Grade11!M36-M36</f>
        <v>49.342999999999961</v>
      </c>
      <c r="P36" s="22">
        <f t="shared" si="12"/>
        <v>443.04363835118204</v>
      </c>
      <c r="Q36" s="22"/>
      <c r="R36" s="22"/>
      <c r="S36" s="22">
        <f t="shared" si="6"/>
        <v>2500.850128486607</v>
      </c>
      <c r="T36" s="22">
        <f t="shared" si="7"/>
        <v>933.83192169755671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51352.390689522283</v>
      </c>
      <c r="D37" s="5">
        <f t="shared" ref="D37:D56" si="15">IF(A37&lt;startage,1,0)*(C37*(1-initialunempprob))+IF(A37=startage,1,0)*(C37*(1-unempprob))+IF(A37&gt;startage,1,0)*(C37*(1-unempprob)+unempprob*300*52)</f>
        <v>49743.533108493779</v>
      </c>
      <c r="E37" s="5">
        <f t="shared" si="1"/>
        <v>40243.533108493779</v>
      </c>
      <c r="F37" s="5">
        <f t="shared" si="2"/>
        <v>14015.616870772596</v>
      </c>
      <c r="G37" s="5">
        <f t="shared" si="3"/>
        <v>35727.916237721183</v>
      </c>
      <c r="H37" s="22">
        <f t="shared" ref="H37:H56" si="16">benefits*B37/expnorm</f>
        <v>23113.216594852762</v>
      </c>
      <c r="I37" s="5">
        <f t="shared" ref="I37:I56" si="17">G37+IF(A37&lt;startage,1,0)*(H37*(1-initialunempprob))+IF(A37&gt;=startage,1,0)*(H37*(1-unempprob))</f>
        <v>57801.038085805572</v>
      </c>
      <c r="J37" s="26">
        <f t="shared" si="5"/>
        <v>0.18721340740388526</v>
      </c>
      <c r="L37" s="22">
        <f t="shared" ref="L37:L56" si="18">(sincome+sbenefits)*(1-sunemp)*B37/expnorm</f>
        <v>86637.429625813384</v>
      </c>
      <c r="M37" s="5">
        <f>scrimecost*Meta!O34</f>
        <v>988.72200000000009</v>
      </c>
      <c r="N37" s="5">
        <f>L37-Grade11!L37</f>
        <v>2822.1775121071114</v>
      </c>
      <c r="O37" s="5">
        <f>Grade11!M37-M37</f>
        <v>49.342999999999961</v>
      </c>
      <c r="P37" s="22">
        <f t="shared" si="12"/>
        <v>455.47376817925715</v>
      </c>
      <c r="Q37" s="22"/>
      <c r="R37" s="22"/>
      <c r="S37" s="22">
        <f t="shared" si="6"/>
        <v>2563.4894362906689</v>
      </c>
      <c r="T37" s="22">
        <f t="shared" si="7"/>
        <v>924.13056283285221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52636.200456760344</v>
      </c>
      <c r="D38" s="5">
        <f t="shared" si="15"/>
        <v>50969.571436206126</v>
      </c>
      <c r="E38" s="5">
        <f t="shared" si="1"/>
        <v>41469.571436206126</v>
      </c>
      <c r="F38" s="5">
        <f t="shared" si="2"/>
        <v>14538.522217541913</v>
      </c>
      <c r="G38" s="5">
        <f t="shared" si="3"/>
        <v>36431.049218664215</v>
      </c>
      <c r="H38" s="22">
        <f t="shared" si="16"/>
        <v>23691.047009724083</v>
      </c>
      <c r="I38" s="5">
        <f t="shared" si="17"/>
        <v>59055.999112950711</v>
      </c>
      <c r="J38" s="26">
        <f t="shared" si="5"/>
        <v>0.18982087551626198</v>
      </c>
      <c r="L38" s="22">
        <f t="shared" si="18"/>
        <v>88803.365366458718</v>
      </c>
      <c r="M38" s="5">
        <f>scrimecost*Meta!O35</f>
        <v>988.72200000000009</v>
      </c>
      <c r="N38" s="5">
        <f>L38-Grade11!L38</f>
        <v>2892.7319499098085</v>
      </c>
      <c r="O38" s="5">
        <f>Grade11!M38-M38</f>
        <v>49.342999999999961</v>
      </c>
      <c r="P38" s="22">
        <f t="shared" si="12"/>
        <v>468.21465125303422</v>
      </c>
      <c r="Q38" s="22"/>
      <c r="R38" s="22"/>
      <c r="S38" s="22">
        <f t="shared" si="6"/>
        <v>2627.6947267898595</v>
      </c>
      <c r="T38" s="22">
        <f t="shared" si="7"/>
        <v>914.52895997287351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53952.105468179339</v>
      </c>
      <c r="D39" s="5">
        <f t="shared" si="15"/>
        <v>52226.26072211127</v>
      </c>
      <c r="E39" s="5">
        <f t="shared" si="1"/>
        <v>42726.26072211127</v>
      </c>
      <c r="F39" s="5">
        <f t="shared" si="2"/>
        <v>15074.500197980457</v>
      </c>
      <c r="G39" s="5">
        <f t="shared" si="3"/>
        <v>37151.760524130812</v>
      </c>
      <c r="H39" s="22">
        <f t="shared" si="16"/>
        <v>24283.323184967179</v>
      </c>
      <c r="I39" s="5">
        <f t="shared" si="17"/>
        <v>60342.334165774468</v>
      </c>
      <c r="J39" s="26">
        <f t="shared" si="5"/>
        <v>0.19236474684541</v>
      </c>
      <c r="L39" s="22">
        <f t="shared" si="18"/>
        <v>91023.449500620176</v>
      </c>
      <c r="M39" s="5">
        <f>scrimecost*Meta!O36</f>
        <v>988.72200000000009</v>
      </c>
      <c r="N39" s="5">
        <f>L39-Grade11!L39</f>
        <v>2965.0502486575278</v>
      </c>
      <c r="O39" s="5">
        <f>Grade11!M39-M39</f>
        <v>49.342999999999961</v>
      </c>
      <c r="P39" s="22">
        <f t="shared" si="12"/>
        <v>481.27405640365561</v>
      </c>
      <c r="Q39" s="22"/>
      <c r="R39" s="22"/>
      <c r="S39" s="22">
        <f t="shared" si="6"/>
        <v>2693.5051495514967</v>
      </c>
      <c r="T39" s="22">
        <f t="shared" si="7"/>
        <v>905.02612309088408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55300.908104883842</v>
      </c>
      <c r="D40" s="5">
        <f t="shared" si="15"/>
        <v>53514.367240164065</v>
      </c>
      <c r="E40" s="5">
        <f t="shared" si="1"/>
        <v>44014.367240164065</v>
      </c>
      <c r="F40" s="5">
        <f t="shared" si="2"/>
        <v>15623.877627929975</v>
      </c>
      <c r="G40" s="5">
        <f t="shared" si="3"/>
        <v>37890.489612234087</v>
      </c>
      <c r="H40" s="22">
        <f t="shared" si="16"/>
        <v>24890.406264591365</v>
      </c>
      <c r="I40" s="5">
        <f t="shared" si="17"/>
        <v>61660.827594918839</v>
      </c>
      <c r="J40" s="26">
        <f t="shared" ref="J40:J56" si="19">(F40-(IF(A40&gt;startage,1,0)*(unempprob*300*52)))/(IF(A40&lt;startage,1,0)*((C40+H40)*(1-initialunempprob))+IF(A40&gt;=startage,1,0)*((C40+H40)*(1-unempprob)))</f>
        <v>0.19484657253238374</v>
      </c>
      <c r="L40" s="22">
        <f t="shared" si="18"/>
        <v>93299.035738135703</v>
      </c>
      <c r="M40" s="5">
        <f>scrimecost*Meta!O37</f>
        <v>988.72200000000009</v>
      </c>
      <c r="N40" s="5">
        <f>L40-Grade11!L40</f>
        <v>3039.1765048740053</v>
      </c>
      <c r="O40" s="5">
        <f>Grade11!M40-M40</f>
        <v>49.342999999999961</v>
      </c>
      <c r="P40" s="22">
        <f t="shared" si="12"/>
        <v>494.65994668304285</v>
      </c>
      <c r="Q40" s="22"/>
      <c r="R40" s="22"/>
      <c r="S40" s="22">
        <f t="shared" ref="S40:S69" si="20">IF(A40&lt;startage,1,0)*(N40-Q40-R40)+IF(A40&gt;=startage,1,0)*completionprob*(N40*spart+O40+P40)</f>
        <v>2760.9608328822228</v>
      </c>
      <c r="T40" s="22">
        <f t="shared" ref="T40:T69" si="21">S40/sreturn^(A40-startage+1)</f>
        <v>895.62107073219681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56683.430807505923</v>
      </c>
      <c r="D41" s="5">
        <f t="shared" si="15"/>
        <v>54834.676421168151</v>
      </c>
      <c r="E41" s="5">
        <f t="shared" si="1"/>
        <v>45334.676421168151</v>
      </c>
      <c r="F41" s="5">
        <f t="shared" si="2"/>
        <v>16186.989493628216</v>
      </c>
      <c r="G41" s="5">
        <f t="shared" si="3"/>
        <v>38647.686927539937</v>
      </c>
      <c r="H41" s="22">
        <f t="shared" si="16"/>
        <v>25512.666421206144</v>
      </c>
      <c r="I41" s="5">
        <f t="shared" si="17"/>
        <v>63012.283359791807</v>
      </c>
      <c r="J41" s="26">
        <f t="shared" si="19"/>
        <v>0.19726786588552875</v>
      </c>
      <c r="L41" s="22">
        <f t="shared" si="18"/>
        <v>95631.511631589077</v>
      </c>
      <c r="M41" s="5">
        <f>scrimecost*Meta!O38</f>
        <v>660.56399999999996</v>
      </c>
      <c r="N41" s="5">
        <f>L41-Grade11!L41</f>
        <v>3115.1559174958384</v>
      </c>
      <c r="O41" s="5">
        <f>Grade11!M41-M41</f>
        <v>32.966000000000008</v>
      </c>
      <c r="P41" s="22">
        <f t="shared" si="12"/>
        <v>508.38048421941437</v>
      </c>
      <c r="Q41" s="22"/>
      <c r="R41" s="22"/>
      <c r="S41" s="22">
        <f t="shared" si="20"/>
        <v>2814.0534482961752</v>
      </c>
      <c r="T41" s="22">
        <f t="shared" si="21"/>
        <v>881.28656671044507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58100.516577693568</v>
      </c>
      <c r="D42" s="5">
        <f t="shared" si="15"/>
        <v>56187.993331697355</v>
      </c>
      <c r="E42" s="5">
        <f t="shared" si="1"/>
        <v>46687.993331697355</v>
      </c>
      <c r="F42" s="5">
        <f t="shared" si="2"/>
        <v>16764.179155968923</v>
      </c>
      <c r="G42" s="5">
        <f t="shared" si="3"/>
        <v>39423.814175728432</v>
      </c>
      <c r="H42" s="22">
        <f t="shared" si="16"/>
        <v>26150.4830817363</v>
      </c>
      <c r="I42" s="5">
        <f t="shared" si="17"/>
        <v>64397.525518786599</v>
      </c>
      <c r="J42" s="26">
        <f t="shared" si="19"/>
        <v>0.19963010330323122</v>
      </c>
      <c r="L42" s="22">
        <f t="shared" si="18"/>
        <v>98022.299422378783</v>
      </c>
      <c r="M42" s="5">
        <f>scrimecost*Meta!O39</f>
        <v>660.56399999999996</v>
      </c>
      <c r="N42" s="5">
        <f>L42-Grade11!L42</f>
        <v>3193.0348154332169</v>
      </c>
      <c r="O42" s="5">
        <f>Grade11!M42-M42</f>
        <v>32.966000000000008</v>
      </c>
      <c r="P42" s="22">
        <f t="shared" si="12"/>
        <v>522.44403519419529</v>
      </c>
      <c r="Q42" s="22"/>
      <c r="R42" s="22"/>
      <c r="S42" s="22">
        <f t="shared" si="20"/>
        <v>2884.9240755954766</v>
      </c>
      <c r="T42" s="22">
        <f t="shared" si="21"/>
        <v>872.2479315263347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59553.029492135909</v>
      </c>
      <c r="D43" s="5">
        <f t="shared" si="15"/>
        <v>57575.143164989793</v>
      </c>
      <c r="E43" s="5">
        <f t="shared" si="1"/>
        <v>48075.143164989793</v>
      </c>
      <c r="F43" s="5">
        <f t="shared" si="2"/>
        <v>17355.798559868148</v>
      </c>
      <c r="G43" s="5">
        <f t="shared" si="3"/>
        <v>40219.344605121645</v>
      </c>
      <c r="H43" s="22">
        <f t="shared" si="16"/>
        <v>26804.245158779708</v>
      </c>
      <c r="I43" s="5">
        <f t="shared" si="17"/>
        <v>65817.398731756257</v>
      </c>
      <c r="J43" s="26">
        <f t="shared" si="19"/>
        <v>0.20193472517416053</v>
      </c>
      <c r="L43" s="22">
        <f t="shared" si="18"/>
        <v>100472.85690793827</v>
      </c>
      <c r="M43" s="5">
        <f>scrimecost*Meta!O40</f>
        <v>660.56399999999996</v>
      </c>
      <c r="N43" s="5">
        <f>L43-Grade11!L43</f>
        <v>3272.8606858190906</v>
      </c>
      <c r="O43" s="5">
        <f>Grade11!M43-M43</f>
        <v>32.966000000000008</v>
      </c>
      <c r="P43" s="22">
        <f t="shared" si="12"/>
        <v>536.85917494334592</v>
      </c>
      <c r="Q43" s="22"/>
      <c r="R43" s="22"/>
      <c r="S43" s="22">
        <f t="shared" si="20"/>
        <v>2957.5664685773049</v>
      </c>
      <c r="T43" s="22">
        <f t="shared" si="21"/>
        <v>863.29818079694496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61041.855229439294</v>
      </c>
      <c r="D44" s="5">
        <f t="shared" si="15"/>
        <v>58996.971744114526</v>
      </c>
      <c r="E44" s="5">
        <f t="shared" si="1"/>
        <v>49496.971744114526</v>
      </c>
      <c r="F44" s="5">
        <f t="shared" si="2"/>
        <v>17962.208448864847</v>
      </c>
      <c r="G44" s="5">
        <f t="shared" si="3"/>
        <v>41034.763295249679</v>
      </c>
      <c r="H44" s="22">
        <f t="shared" si="16"/>
        <v>27474.351287749192</v>
      </c>
      <c r="I44" s="5">
        <f t="shared" si="17"/>
        <v>67272.76877505015</v>
      </c>
      <c r="J44" s="26">
        <f t="shared" si="19"/>
        <v>0.20418313675555491</v>
      </c>
      <c r="L44" s="22">
        <f t="shared" si="18"/>
        <v>102984.6783306367</v>
      </c>
      <c r="M44" s="5">
        <f>scrimecost*Meta!O41</f>
        <v>660.56399999999996</v>
      </c>
      <c r="N44" s="5">
        <f>L44-Grade11!L44</f>
        <v>3354.6822029645264</v>
      </c>
      <c r="O44" s="5">
        <f>Grade11!M44-M44</f>
        <v>32.966000000000008</v>
      </c>
      <c r="P44" s="22">
        <f t="shared" si="12"/>
        <v>551.63469318622504</v>
      </c>
      <c r="Q44" s="22"/>
      <c r="R44" s="22"/>
      <c r="S44" s="22">
        <f t="shared" si="20"/>
        <v>3032.0249213836164</v>
      </c>
      <c r="T44" s="22">
        <f t="shared" si="21"/>
        <v>854.43657470837161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62567.901610175279</v>
      </c>
      <c r="D45" s="5">
        <f t="shared" si="15"/>
        <v>60454.346037717391</v>
      </c>
      <c r="E45" s="5">
        <f t="shared" si="1"/>
        <v>50954.346037717391</v>
      </c>
      <c r="F45" s="5">
        <f t="shared" si="2"/>
        <v>18583.778585086468</v>
      </c>
      <c r="G45" s="5">
        <f t="shared" si="3"/>
        <v>41870.567452630923</v>
      </c>
      <c r="H45" s="22">
        <f t="shared" si="16"/>
        <v>28161.210069942925</v>
      </c>
      <c r="I45" s="5">
        <f t="shared" si="17"/>
        <v>68764.523069426417</v>
      </c>
      <c r="J45" s="26">
        <f t="shared" si="19"/>
        <v>0.20637670903008604</v>
      </c>
      <c r="L45" s="22">
        <f t="shared" si="18"/>
        <v>105559.29528890263</v>
      </c>
      <c r="M45" s="5">
        <f>scrimecost*Meta!O42</f>
        <v>660.56399999999996</v>
      </c>
      <c r="N45" s="5">
        <f>L45-Grade11!L45</f>
        <v>3438.5492580386635</v>
      </c>
      <c r="O45" s="5">
        <f>Grade11!M45-M45</f>
        <v>32.966000000000008</v>
      </c>
      <c r="P45" s="22">
        <f t="shared" si="12"/>
        <v>566.77959938517631</v>
      </c>
      <c r="Q45" s="22"/>
      <c r="R45" s="22"/>
      <c r="S45" s="22">
        <f t="shared" si="20"/>
        <v>3108.3448355101345</v>
      </c>
      <c r="T45" s="22">
        <f t="shared" si="21"/>
        <v>845.66237467963003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64132.099150429662</v>
      </c>
      <c r="D46" s="5">
        <f t="shared" si="15"/>
        <v>61948.154688660325</v>
      </c>
      <c r="E46" s="5">
        <f t="shared" si="1"/>
        <v>52448.154688660325</v>
      </c>
      <c r="F46" s="5">
        <f t="shared" si="2"/>
        <v>19220.887974713627</v>
      </c>
      <c r="G46" s="5">
        <f t="shared" si="3"/>
        <v>42727.266713946694</v>
      </c>
      <c r="H46" s="22">
        <f t="shared" si="16"/>
        <v>28865.240321691497</v>
      </c>
      <c r="I46" s="5">
        <f t="shared" si="17"/>
        <v>70293.57122116207</v>
      </c>
      <c r="J46" s="26">
        <f t="shared" si="19"/>
        <v>0.20851677954182371</v>
      </c>
      <c r="L46" s="22">
        <f t="shared" si="18"/>
        <v>108198.27767112518</v>
      </c>
      <c r="M46" s="5">
        <f>scrimecost*Meta!O43</f>
        <v>366.39</v>
      </c>
      <c r="N46" s="5">
        <f>L46-Grade11!L46</f>
        <v>3524.5129894896381</v>
      </c>
      <c r="O46" s="5">
        <f>Grade11!M46-M46</f>
        <v>18.284999999999968</v>
      </c>
      <c r="P46" s="22">
        <f t="shared" si="12"/>
        <v>582.30312823910117</v>
      </c>
      <c r="Q46" s="22"/>
      <c r="R46" s="22"/>
      <c r="S46" s="22">
        <f t="shared" si="20"/>
        <v>3172.185367489803</v>
      </c>
      <c r="T46" s="22">
        <f t="shared" si="21"/>
        <v>833.19590109271871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65735.401629190383</v>
      </c>
      <c r="D47" s="5">
        <f t="shared" si="15"/>
        <v>63479.308555876814</v>
      </c>
      <c r="E47" s="5">
        <f t="shared" si="1"/>
        <v>53979.308555876814</v>
      </c>
      <c r="F47" s="5">
        <f t="shared" si="2"/>
        <v>19873.925099081462</v>
      </c>
      <c r="G47" s="5">
        <f t="shared" si="3"/>
        <v>43605.383456795353</v>
      </c>
      <c r="H47" s="22">
        <f t="shared" si="16"/>
        <v>29586.871329733774</v>
      </c>
      <c r="I47" s="5">
        <f t="shared" si="17"/>
        <v>71860.845576691107</v>
      </c>
      <c r="J47" s="26">
        <f t="shared" si="19"/>
        <v>0.21060465321181171</v>
      </c>
      <c r="L47" s="22">
        <f t="shared" si="18"/>
        <v>110903.2346129033</v>
      </c>
      <c r="M47" s="5">
        <f>scrimecost*Meta!O44</f>
        <v>366.39</v>
      </c>
      <c r="N47" s="5">
        <f>L47-Grade11!L47</f>
        <v>3612.6258142268489</v>
      </c>
      <c r="O47" s="5">
        <f>Grade11!M47-M47</f>
        <v>18.284999999999968</v>
      </c>
      <c r="P47" s="22">
        <f t="shared" si="12"/>
        <v>598.21474531437445</v>
      </c>
      <c r="Q47" s="22"/>
      <c r="R47" s="22"/>
      <c r="S47" s="22">
        <f t="shared" si="20"/>
        <v>3252.3689772689359</v>
      </c>
      <c r="T47" s="22">
        <f t="shared" si="21"/>
        <v>824.72494178216482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67378.786669920155</v>
      </c>
      <c r="D48" s="5">
        <f t="shared" si="15"/>
        <v>65048.741269773745</v>
      </c>
      <c r="E48" s="5">
        <f t="shared" si="1"/>
        <v>55548.741269773745</v>
      </c>
      <c r="F48" s="5">
        <f t="shared" si="2"/>
        <v>20543.288151558503</v>
      </c>
      <c r="G48" s="5">
        <f t="shared" si="3"/>
        <v>44505.453118215242</v>
      </c>
      <c r="H48" s="22">
        <f t="shared" si="16"/>
        <v>30326.543112977124</v>
      </c>
      <c r="I48" s="5">
        <f t="shared" si="17"/>
        <v>73467.301791108388</v>
      </c>
      <c r="J48" s="26">
        <f t="shared" si="19"/>
        <v>0.21264160313375119</v>
      </c>
      <c r="L48" s="22">
        <f t="shared" si="18"/>
        <v>113675.81547822588</v>
      </c>
      <c r="M48" s="5">
        <f>scrimecost*Meta!O45</f>
        <v>366.39</v>
      </c>
      <c r="N48" s="5">
        <f>L48-Grade11!L48</f>
        <v>3702.9414595825365</v>
      </c>
      <c r="O48" s="5">
        <f>Grade11!M48-M48</f>
        <v>18.284999999999968</v>
      </c>
      <c r="P48" s="22">
        <f t="shared" si="12"/>
        <v>614.52415281652929</v>
      </c>
      <c r="Q48" s="22"/>
      <c r="R48" s="22"/>
      <c r="S48" s="22">
        <f t="shared" si="20"/>
        <v>3334.5571772925814</v>
      </c>
      <c r="T48" s="22">
        <f t="shared" si="21"/>
        <v>816.33466607056744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69063.256336668142</v>
      </c>
      <c r="D49" s="5">
        <f t="shared" si="15"/>
        <v>66657.409801518079</v>
      </c>
      <c r="E49" s="5">
        <f t="shared" si="1"/>
        <v>57157.409801518079</v>
      </c>
      <c r="F49" s="5">
        <f t="shared" si="2"/>
        <v>21229.385280347458</v>
      </c>
      <c r="G49" s="5">
        <f t="shared" si="3"/>
        <v>45428.024521170621</v>
      </c>
      <c r="H49" s="22">
        <f t="shared" si="16"/>
        <v>31084.706690801548</v>
      </c>
      <c r="I49" s="5">
        <f t="shared" si="17"/>
        <v>75113.919410886097</v>
      </c>
      <c r="J49" s="26">
        <f t="shared" si="19"/>
        <v>0.2146288713502775</v>
      </c>
      <c r="L49" s="22">
        <f t="shared" si="18"/>
        <v>116517.71086518152</v>
      </c>
      <c r="M49" s="5">
        <f>scrimecost*Meta!O46</f>
        <v>366.39</v>
      </c>
      <c r="N49" s="5">
        <f>L49-Grade11!L49</f>
        <v>3795.5149960720883</v>
      </c>
      <c r="O49" s="5">
        <f>Grade11!M49-M49</f>
        <v>18.284999999999968</v>
      </c>
      <c r="P49" s="22">
        <f t="shared" si="12"/>
        <v>631.24129550623809</v>
      </c>
      <c r="Q49" s="22"/>
      <c r="R49" s="22"/>
      <c r="S49" s="22">
        <f t="shared" si="20"/>
        <v>3418.8000823167968</v>
      </c>
      <c r="T49" s="22">
        <f t="shared" si="21"/>
        <v>808.02449844908676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70789.837745084849</v>
      </c>
      <c r="D50" s="5">
        <f t="shared" si="15"/>
        <v>68306.295046556028</v>
      </c>
      <c r="E50" s="5">
        <f t="shared" si="1"/>
        <v>58806.295046556028</v>
      </c>
      <c r="F50" s="5">
        <f t="shared" si="2"/>
        <v>21932.634837356149</v>
      </c>
      <c r="G50" s="5">
        <f t="shared" si="3"/>
        <v>46373.660209199879</v>
      </c>
      <c r="H50" s="22">
        <f t="shared" si="16"/>
        <v>31861.824358071586</v>
      </c>
      <c r="I50" s="5">
        <f t="shared" si="17"/>
        <v>76801.702471158234</v>
      </c>
      <c r="J50" s="26">
        <f t="shared" si="19"/>
        <v>0.21656766961030322</v>
      </c>
      <c r="L50" s="22">
        <f t="shared" si="18"/>
        <v>119430.65363681105</v>
      </c>
      <c r="M50" s="5">
        <f>scrimecost*Meta!O47</f>
        <v>366.39</v>
      </c>
      <c r="N50" s="5">
        <f>L50-Grade11!L50</f>
        <v>3890.4028709739068</v>
      </c>
      <c r="O50" s="5">
        <f>Grade11!M50-M50</f>
        <v>18.284999999999968</v>
      </c>
      <c r="P50" s="22">
        <f t="shared" si="12"/>
        <v>648.37636676318959</v>
      </c>
      <c r="Q50" s="22"/>
      <c r="R50" s="22"/>
      <c r="S50" s="22">
        <f t="shared" si="20"/>
        <v>3505.1490599666381</v>
      </c>
      <c r="T50" s="22">
        <f t="shared" si="21"/>
        <v>799.79386020548975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72559.583688711966</v>
      </c>
      <c r="D51" s="5">
        <f t="shared" si="15"/>
        <v>69996.402422719926</v>
      </c>
      <c r="E51" s="5">
        <f t="shared" si="1"/>
        <v>60496.402422719926</v>
      </c>
      <c r="F51" s="5">
        <f t="shared" si="2"/>
        <v>22653.465633290049</v>
      </c>
      <c r="G51" s="5">
        <f t="shared" si="3"/>
        <v>47342.936789429878</v>
      </c>
      <c r="H51" s="22">
        <f t="shared" si="16"/>
        <v>32658.369967023373</v>
      </c>
      <c r="I51" s="5">
        <f t="shared" si="17"/>
        <v>78531.680107937194</v>
      </c>
      <c r="J51" s="26">
        <f t="shared" si="19"/>
        <v>0.21845918010788926</v>
      </c>
      <c r="L51" s="22">
        <f t="shared" si="18"/>
        <v>122416.41997773132</v>
      </c>
      <c r="M51" s="5">
        <f>scrimecost*Meta!O48</f>
        <v>193.28399999999999</v>
      </c>
      <c r="N51" s="5">
        <f>L51-Grade11!L51</f>
        <v>3987.6629427482258</v>
      </c>
      <c r="O51" s="5">
        <f>Grade11!M51-M51</f>
        <v>9.646000000000015</v>
      </c>
      <c r="P51" s="22">
        <f t="shared" si="12"/>
        <v>665.93981480156492</v>
      </c>
      <c r="Q51" s="22"/>
      <c r="R51" s="22"/>
      <c r="S51" s="22">
        <f t="shared" si="20"/>
        <v>3585.1905420576927</v>
      </c>
      <c r="T51" s="22">
        <f t="shared" si="21"/>
        <v>789.77715672248883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74373.573280929762</v>
      </c>
      <c r="D52" s="5">
        <f t="shared" si="15"/>
        <v>71728.762483287923</v>
      </c>
      <c r="E52" s="5">
        <f t="shared" si="1"/>
        <v>62228.762483287923</v>
      </c>
      <c r="F52" s="5">
        <f t="shared" si="2"/>
        <v>23392.317199122299</v>
      </c>
      <c r="G52" s="5">
        <f t="shared" si="3"/>
        <v>48336.445284165624</v>
      </c>
      <c r="H52" s="22">
        <f t="shared" si="16"/>
        <v>33474.829216198959</v>
      </c>
      <c r="I52" s="5">
        <f t="shared" si="17"/>
        <v>80304.907185635631</v>
      </c>
      <c r="J52" s="26">
        <f t="shared" si="19"/>
        <v>0.22030455620309514</v>
      </c>
      <c r="L52" s="22">
        <f t="shared" si="18"/>
        <v>125476.8304771746</v>
      </c>
      <c r="M52" s="5">
        <f>scrimecost*Meta!O49</f>
        <v>193.28399999999999</v>
      </c>
      <c r="N52" s="5">
        <f>L52-Grade11!L52</f>
        <v>4087.3545163169765</v>
      </c>
      <c r="O52" s="5">
        <f>Grade11!M52-M52</f>
        <v>9.646000000000015</v>
      </c>
      <c r="P52" s="22">
        <f t="shared" si="12"/>
        <v>683.94234904089978</v>
      </c>
      <c r="Q52" s="22"/>
      <c r="R52" s="22"/>
      <c r="S52" s="22">
        <f t="shared" si="20"/>
        <v>3675.9109367010783</v>
      </c>
      <c r="T52" s="22">
        <f t="shared" si="21"/>
        <v>781.76830368840581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76232.912612953005</v>
      </c>
      <c r="D53" s="5">
        <f t="shared" si="15"/>
        <v>73504.431545370113</v>
      </c>
      <c r="E53" s="5">
        <f t="shared" si="1"/>
        <v>64004.431545370113</v>
      </c>
      <c r="F53" s="5">
        <f t="shared" si="2"/>
        <v>24149.640054100353</v>
      </c>
      <c r="G53" s="5">
        <f t="shared" si="3"/>
        <v>49354.79149126976</v>
      </c>
      <c r="H53" s="22">
        <f t="shared" si="16"/>
        <v>34311.699946603927</v>
      </c>
      <c r="I53" s="5">
        <f t="shared" si="17"/>
        <v>82122.464940276506</v>
      </c>
      <c r="J53" s="26">
        <f t="shared" si="19"/>
        <v>0.22210492312524724</v>
      </c>
      <c r="L53" s="22">
        <f t="shared" si="18"/>
        <v>128613.75123910393</v>
      </c>
      <c r="M53" s="5">
        <f>scrimecost*Meta!O50</f>
        <v>193.28399999999999</v>
      </c>
      <c r="N53" s="5">
        <f>L53-Grade11!L53</f>
        <v>4189.5383792248467</v>
      </c>
      <c r="O53" s="5">
        <f>Grade11!M53-M53</f>
        <v>9.646000000000015</v>
      </c>
      <c r="P53" s="22">
        <f t="shared" si="12"/>
        <v>702.3949466362177</v>
      </c>
      <c r="Q53" s="22"/>
      <c r="R53" s="22"/>
      <c r="S53" s="22">
        <f t="shared" si="20"/>
        <v>3768.8993412104751</v>
      </c>
      <c r="T53" s="22">
        <f t="shared" si="21"/>
        <v>773.83499925982937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78138.735428276821</v>
      </c>
      <c r="D54" s="5">
        <f t="shared" si="15"/>
        <v>75324.492334004361</v>
      </c>
      <c r="E54" s="5">
        <f t="shared" si="1"/>
        <v>65824.492334004361</v>
      </c>
      <c r="F54" s="5">
        <f t="shared" si="2"/>
        <v>24925.895980452857</v>
      </c>
      <c r="G54" s="5">
        <f t="shared" si="3"/>
        <v>50398.596353551504</v>
      </c>
      <c r="H54" s="22">
        <f t="shared" si="16"/>
        <v>35169.492445269032</v>
      </c>
      <c r="I54" s="5">
        <f t="shared" si="17"/>
        <v>83985.461638783425</v>
      </c>
      <c r="J54" s="26">
        <f t="shared" si="19"/>
        <v>0.22386137865905412</v>
      </c>
      <c r="L54" s="22">
        <f t="shared" si="18"/>
        <v>131829.09502008156</v>
      </c>
      <c r="M54" s="5">
        <f>scrimecost*Meta!O51</f>
        <v>193.28399999999999</v>
      </c>
      <c r="N54" s="5">
        <f>L54-Grade11!L54</f>
        <v>4294.2768387055257</v>
      </c>
      <c r="O54" s="5">
        <f>Grade11!M54-M54</f>
        <v>9.646000000000015</v>
      </c>
      <c r="P54" s="22">
        <f t="shared" si="12"/>
        <v>721.3088591714187</v>
      </c>
      <c r="Q54" s="22"/>
      <c r="R54" s="22"/>
      <c r="S54" s="22">
        <f t="shared" si="20"/>
        <v>3864.2124558326886</v>
      </c>
      <c r="T54" s="22">
        <f t="shared" si="21"/>
        <v>765.97673233628484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80092.203813983724</v>
      </c>
      <c r="D55" s="5">
        <f t="shared" si="15"/>
        <v>77190.054642354458</v>
      </c>
      <c r="E55" s="5">
        <f t="shared" si="1"/>
        <v>67690.054642354458</v>
      </c>
      <c r="F55" s="5">
        <f t="shared" si="2"/>
        <v>25721.558304964175</v>
      </c>
      <c r="G55" s="5">
        <f t="shared" si="3"/>
        <v>51468.496337390286</v>
      </c>
      <c r="H55" s="22">
        <f t="shared" si="16"/>
        <v>36048.729756400746</v>
      </c>
      <c r="I55" s="5">
        <f t="shared" si="17"/>
        <v>85895.033254752998</v>
      </c>
      <c r="J55" s="26">
        <f t="shared" si="19"/>
        <v>0.22557499381398771</v>
      </c>
      <c r="L55" s="22">
        <f t="shared" si="18"/>
        <v>135124.82239558356</v>
      </c>
      <c r="M55" s="5">
        <f>scrimecost*Meta!O52</f>
        <v>193.28399999999999</v>
      </c>
      <c r="N55" s="5">
        <f>L55-Grade11!L55</f>
        <v>4401.6337596730882</v>
      </c>
      <c r="O55" s="5">
        <f>Grade11!M55-M55</f>
        <v>9.646000000000015</v>
      </c>
      <c r="P55" s="22">
        <f t="shared" si="12"/>
        <v>740.6956195199997</v>
      </c>
      <c r="Q55" s="22"/>
      <c r="R55" s="22"/>
      <c r="S55" s="22">
        <f t="shared" si="20"/>
        <v>3961.90839832036</v>
      </c>
      <c r="T55" s="22">
        <f t="shared" si="21"/>
        <v>758.19298756742751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82094.508909333337</v>
      </c>
      <c r="D56" s="5">
        <f t="shared" si="15"/>
        <v>79102.256008413329</v>
      </c>
      <c r="E56" s="5">
        <f t="shared" si="1"/>
        <v>69602.256008413329</v>
      </c>
      <c r="F56" s="5">
        <f t="shared" si="2"/>
        <v>26537.112187588282</v>
      </c>
      <c r="G56" s="5">
        <f t="shared" si="3"/>
        <v>52565.143820825047</v>
      </c>
      <c r="H56" s="22">
        <f t="shared" si="16"/>
        <v>36949.948000310775</v>
      </c>
      <c r="I56" s="5">
        <f t="shared" si="17"/>
        <v>87852.344161121844</v>
      </c>
      <c r="J56" s="26">
        <f t="shared" si="19"/>
        <v>0.22724681347733752</v>
      </c>
      <c r="L56" s="22">
        <f t="shared" si="18"/>
        <v>138502.94295547318</v>
      </c>
      <c r="M56" s="5">
        <f>scrimecost*Meta!O53</f>
        <v>58.410000000000004</v>
      </c>
      <c r="N56" s="5">
        <f>L56-Grade11!L56</f>
        <v>4511.6746036649565</v>
      </c>
      <c r="O56" s="5">
        <f>Grade11!M56-M56</f>
        <v>2.9149999999999991</v>
      </c>
      <c r="P56" s="22">
        <f t="shared" si="12"/>
        <v>760.56704887729529</v>
      </c>
      <c r="Q56" s="22"/>
      <c r="R56" s="22"/>
      <c r="S56" s="22">
        <f t="shared" si="20"/>
        <v>4055.4503593703089</v>
      </c>
      <c r="T56" s="22">
        <f t="shared" si="21"/>
        <v>749.26453186604078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58.410000000000004</v>
      </c>
      <c r="N57" s="5">
        <f>L57-Grade11!L57</f>
        <v>0</v>
      </c>
      <c r="O57" s="5">
        <f>Grade11!M57-M57</f>
        <v>2.9149999999999991</v>
      </c>
      <c r="Q57" s="22"/>
      <c r="R57" s="22"/>
      <c r="S57" s="22">
        <f t="shared" si="20"/>
        <v>2.8566999999999991</v>
      </c>
      <c r="T57" s="22">
        <f t="shared" si="21"/>
        <v>0.50954374128630131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58.410000000000004</v>
      </c>
      <c r="N58" s="5">
        <f>L58-Grade11!L58</f>
        <v>0</v>
      </c>
      <c r="O58" s="5">
        <f>Grade11!M58-M58</f>
        <v>2.9149999999999991</v>
      </c>
      <c r="Q58" s="22"/>
      <c r="R58" s="22"/>
      <c r="S58" s="22">
        <f t="shared" si="20"/>
        <v>2.8566999999999991</v>
      </c>
      <c r="T58" s="22">
        <f t="shared" si="21"/>
        <v>0.49192877077696523</v>
      </c>
    </row>
    <row r="59" spans="1:20" x14ac:dyDescent="0.2">
      <c r="A59" s="5">
        <v>68</v>
      </c>
      <c r="H59" s="21"/>
      <c r="I59" s="5"/>
      <c r="M59" s="5">
        <f>scrimecost*Meta!O56</f>
        <v>58.410000000000004</v>
      </c>
      <c r="N59" s="5">
        <f>L59-Grade11!L59</f>
        <v>0</v>
      </c>
      <c r="O59" s="5">
        <f>Grade11!M59-M59</f>
        <v>2.9149999999999991</v>
      </c>
      <c r="Q59" s="22"/>
      <c r="R59" s="22"/>
      <c r="S59" s="22">
        <f t="shared" si="20"/>
        <v>2.8566999999999991</v>
      </c>
      <c r="T59" s="22">
        <f t="shared" si="21"/>
        <v>0.47492275129754746</v>
      </c>
    </row>
    <row r="60" spans="1:20" x14ac:dyDescent="0.2">
      <c r="A60" s="5">
        <v>69</v>
      </c>
      <c r="H60" s="21"/>
      <c r="I60" s="5"/>
      <c r="M60" s="5">
        <f>scrimecost*Meta!O57</f>
        <v>58.410000000000004</v>
      </c>
      <c r="N60" s="5">
        <f>L60-Grade11!L60</f>
        <v>0</v>
      </c>
      <c r="O60" s="5">
        <f>Grade11!M60-M60</f>
        <v>2.9149999999999991</v>
      </c>
      <c r="Q60" s="22"/>
      <c r="R60" s="22"/>
      <c r="S60" s="22">
        <f t="shared" si="20"/>
        <v>2.8566999999999991</v>
      </c>
      <c r="T60" s="22">
        <f t="shared" si="21"/>
        <v>0.45850463135910913</v>
      </c>
    </row>
    <row r="61" spans="1:20" x14ac:dyDescent="0.2">
      <c r="A61" s="5">
        <v>70</v>
      </c>
      <c r="H61" s="21"/>
      <c r="I61" s="5"/>
      <c r="M61" s="5">
        <f>scrimecost*Meta!O58</f>
        <v>58.410000000000004</v>
      </c>
      <c r="N61" s="5">
        <f>L61-Grade11!L61</f>
        <v>0</v>
      </c>
      <c r="O61" s="5">
        <f>Grade11!M61-M61</f>
        <v>2.9149999999999991</v>
      </c>
      <c r="Q61" s="22"/>
      <c r="R61" s="22"/>
      <c r="S61" s="22">
        <f t="shared" si="20"/>
        <v>2.8566999999999991</v>
      </c>
      <c r="T61" s="22">
        <f t="shared" si="21"/>
        <v>0.44265408722447563</v>
      </c>
    </row>
    <row r="62" spans="1:20" x14ac:dyDescent="0.2">
      <c r="A62" s="5">
        <v>71</v>
      </c>
      <c r="H62" s="21"/>
      <c r="I62" s="5"/>
      <c r="M62" s="5">
        <f>scrimecost*Meta!O59</f>
        <v>58.410000000000004</v>
      </c>
      <c r="N62" s="5">
        <f>L62-Grade11!L62</f>
        <v>0</v>
      </c>
      <c r="O62" s="5">
        <f>Grade11!M62-M62</f>
        <v>2.9149999999999991</v>
      </c>
      <c r="Q62" s="22"/>
      <c r="R62" s="22"/>
      <c r="S62" s="22">
        <f t="shared" si="20"/>
        <v>2.8566999999999991</v>
      </c>
      <c r="T62" s="22">
        <f t="shared" si="21"/>
        <v>0.4273514977497968</v>
      </c>
    </row>
    <row r="63" spans="1:20" x14ac:dyDescent="0.2">
      <c r="A63" s="5">
        <v>72</v>
      </c>
      <c r="H63" s="21"/>
      <c r="M63" s="5">
        <f>scrimecost*Meta!O60</f>
        <v>58.410000000000004</v>
      </c>
      <c r="N63" s="5">
        <f>L63-Grade11!L63</f>
        <v>0</v>
      </c>
      <c r="O63" s="5">
        <f>Grade11!M63-M63</f>
        <v>2.9149999999999991</v>
      </c>
      <c r="Q63" s="22"/>
      <c r="R63" s="22"/>
      <c r="S63" s="22">
        <f t="shared" si="20"/>
        <v>2.8566999999999991</v>
      </c>
      <c r="T63" s="22">
        <f t="shared" si="21"/>
        <v>0.4125779200958351</v>
      </c>
    </row>
    <row r="64" spans="1:20" x14ac:dyDescent="0.2">
      <c r="A64" s="5">
        <v>73</v>
      </c>
      <c r="H64" s="21"/>
      <c r="M64" s="5">
        <f>scrimecost*Meta!O61</f>
        <v>58.410000000000004</v>
      </c>
      <c r="N64" s="5">
        <f>L64-Grade11!L64</f>
        <v>0</v>
      </c>
      <c r="O64" s="5">
        <f>Grade11!M64-M64</f>
        <v>2.9149999999999991</v>
      </c>
      <c r="Q64" s="22"/>
      <c r="R64" s="22"/>
      <c r="S64" s="22">
        <f t="shared" si="20"/>
        <v>2.8566999999999991</v>
      </c>
      <c r="T64" s="22">
        <f t="shared" si="21"/>
        <v>0.39831506627891833</v>
      </c>
    </row>
    <row r="65" spans="1:20" x14ac:dyDescent="0.2">
      <c r="A65" s="5">
        <v>74</v>
      </c>
      <c r="H65" s="21"/>
      <c r="M65" s="5">
        <f>scrimecost*Meta!O62</f>
        <v>58.410000000000004</v>
      </c>
      <c r="N65" s="5">
        <f>L65-Grade11!L65</f>
        <v>0</v>
      </c>
      <c r="O65" s="5">
        <f>Grade11!M65-M65</f>
        <v>2.9149999999999991</v>
      </c>
      <c r="Q65" s="22"/>
      <c r="R65" s="22"/>
      <c r="S65" s="22">
        <f t="shared" si="20"/>
        <v>2.8566999999999991</v>
      </c>
      <c r="T65" s="22">
        <f t="shared" si="21"/>
        <v>0.38454528053252618</v>
      </c>
    </row>
    <row r="66" spans="1:20" x14ac:dyDescent="0.2">
      <c r="A66" s="5">
        <v>75</v>
      </c>
      <c r="H66" s="21"/>
      <c r="M66" s="5">
        <f>scrimecost*Meta!O63</f>
        <v>58.410000000000004</v>
      </c>
      <c r="N66" s="5">
        <f>L66-Grade11!L66</f>
        <v>0</v>
      </c>
      <c r="O66" s="5">
        <f>Grade11!M66-M66</f>
        <v>2.9149999999999991</v>
      </c>
      <c r="Q66" s="22"/>
      <c r="R66" s="22"/>
      <c r="S66" s="22">
        <f t="shared" si="20"/>
        <v>2.8566999999999991</v>
      </c>
      <c r="T66" s="22">
        <f t="shared" si="21"/>
        <v>0.37125151745149004</v>
      </c>
    </row>
    <row r="67" spans="1:20" x14ac:dyDescent="0.2">
      <c r="A67" s="5">
        <v>76</v>
      </c>
      <c r="H67" s="21"/>
      <c r="M67" s="5">
        <f>scrimecost*Meta!O64</f>
        <v>58.410000000000004</v>
      </c>
      <c r="N67" s="5">
        <f>L67-Grade11!L67</f>
        <v>0</v>
      </c>
      <c r="O67" s="5">
        <f>Grade11!M67-M67</f>
        <v>2.9149999999999991</v>
      </c>
      <c r="Q67" s="22"/>
      <c r="R67" s="22"/>
      <c r="S67" s="22">
        <f t="shared" si="20"/>
        <v>2.8566999999999991</v>
      </c>
      <c r="T67" s="22">
        <f t="shared" si="21"/>
        <v>0.35841732089174883</v>
      </c>
    </row>
    <row r="68" spans="1:20" x14ac:dyDescent="0.2">
      <c r="A68" s="5">
        <v>77</v>
      </c>
      <c r="H68" s="21"/>
      <c r="M68" s="5">
        <f>scrimecost*Meta!O65</f>
        <v>58.410000000000004</v>
      </c>
      <c r="N68" s="5">
        <f>L68-Grade11!L68</f>
        <v>0</v>
      </c>
      <c r="O68" s="5">
        <f>Grade11!M68-M68</f>
        <v>2.9149999999999991</v>
      </c>
      <c r="Q68" s="22"/>
      <c r="R68" s="22"/>
      <c r="S68" s="22">
        <f t="shared" si="20"/>
        <v>2.8566999999999991</v>
      </c>
      <c r="T68" s="22">
        <f t="shared" si="21"/>
        <v>0.34602680359954247</v>
      </c>
    </row>
    <row r="69" spans="1:20" x14ac:dyDescent="0.2">
      <c r="A69" s="5">
        <v>78</v>
      </c>
      <c r="H69" s="21"/>
      <c r="M69" s="5">
        <f>scrimecost*Meta!O66</f>
        <v>58.410000000000004</v>
      </c>
      <c r="N69" s="5">
        <f>L69-Grade11!L69</f>
        <v>0</v>
      </c>
      <c r="O69" s="5">
        <f>Grade11!M69-M69</f>
        <v>2.9149999999999991</v>
      </c>
      <c r="Q69" s="22"/>
      <c r="R69" s="22"/>
      <c r="S69" s="22">
        <f t="shared" si="20"/>
        <v>2.8566999999999991</v>
      </c>
      <c r="T69" s="22">
        <f t="shared" si="21"/>
        <v>0.33406462754482563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-7.234346455220475E-11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50629</v>
      </c>
      <c r="D2" s="7">
        <f>Meta!C7</f>
        <v>22666</v>
      </c>
      <c r="E2" s="1">
        <f>Meta!D7</f>
        <v>4.3999999999999997E-2</v>
      </c>
      <c r="F2" s="1">
        <f>Meta!F7</f>
        <v>0.71599999999999997</v>
      </c>
      <c r="G2" s="1">
        <f>Meta!I7</f>
        <v>1.8652741552202943</v>
      </c>
      <c r="H2" s="1">
        <f>Meta!E7</f>
        <v>0.81200000000000006</v>
      </c>
      <c r="I2" s="13"/>
      <c r="J2" s="1">
        <f>Meta!X6</f>
        <v>0.748</v>
      </c>
      <c r="K2" s="1">
        <f>Meta!D6</f>
        <v>4.4999999999999998E-2</v>
      </c>
      <c r="L2" s="29"/>
      <c r="N2" s="22">
        <f>Meta!T7</f>
        <v>61692</v>
      </c>
      <c r="O2" s="22">
        <f>Meta!U7</f>
        <v>26955</v>
      </c>
      <c r="P2" s="1">
        <f>Meta!V7</f>
        <v>3.6999999999999998E-2</v>
      </c>
      <c r="Q2" s="1">
        <f>Meta!X7</f>
        <v>0.755</v>
      </c>
      <c r="R2" s="22">
        <f>Meta!W7</f>
        <v>1044</v>
      </c>
      <c r="T2" s="12">
        <f>IRR(S5:S69)+1</f>
        <v>1.0177528706421723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2572.127163206676</v>
      </c>
      <c r="D9" s="5">
        <f t="shared" ref="D9:D36" si="0">IF(A9&lt;startage,1,0)*(C9*(1-initialunempprob))+IF(A9=startage,1,0)*(C9*(1-unempprob))+IF(A9&gt;startage,1,0)*(C9*(1-unempprob)+unempprob*300*52)</f>
        <v>2456.3814408623753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187.9131802259717</v>
      </c>
      <c r="G9" s="5">
        <f t="shared" ref="G9:G56" si="3">D9-F9</f>
        <v>2268.4682606364036</v>
      </c>
      <c r="H9" s="22">
        <f>0.1*Grade12!H9</f>
        <v>1157.689670031858</v>
      </c>
      <c r="I9" s="5">
        <f t="shared" ref="I9:I36" si="4">G9+IF(A9&lt;startage,1,0)*(H9*(1-initialunempprob))+IF(A9&gt;=startage,1,0)*(H9*(1-unempprob))</f>
        <v>3374.0618955168279</v>
      </c>
      <c r="J9" s="26">
        <f t="shared" ref="J9:J56" si="5">(F9-(IF(A9&gt;startage,1,0)*(unempprob*300*52)))/(IF(A9&lt;startage,1,0)*((C9+H9)*(1-initialunempprob))+IF(A9&gt;=startage,1,0)*((C9+H9)*(1-unempprob)))</f>
        <v>5.2755332710121519E-2</v>
      </c>
      <c r="L9" s="22">
        <f>0.1*Grade12!L9</f>
        <v>4339.4763729360157</v>
      </c>
      <c r="M9" s="5">
        <f>scrimecost*Meta!O6</f>
        <v>3441.0239999999999</v>
      </c>
      <c r="N9" s="5">
        <f>L9-Grade12!L9</f>
        <v>-39055.287356424145</v>
      </c>
      <c r="O9" s="5"/>
      <c r="P9" s="22"/>
      <c r="Q9" s="22">
        <f>0.05*feel*Grade12!G9</f>
        <v>270.81220605891338</v>
      </c>
      <c r="R9" s="22">
        <f>coltuition</f>
        <v>8279</v>
      </c>
      <c r="S9" s="22">
        <f t="shared" ref="S9:S40" si="6">IF(A9&lt;startage,1,0)*(N9-Q9-R9)+IF(A9&gt;=startage,1,0)*completionprob*(N9*spart+O9+P9)</f>
        <v>-47605.099562483061</v>
      </c>
      <c r="T9" s="22">
        <f t="shared" ref="T9:T40" si="7">S9/sreturn^(A9-startage+1)</f>
        <v>-47605.099562483061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27142.926876623435</v>
      </c>
      <c r="D10" s="5">
        <f t="shared" si="0"/>
        <v>25948.638094052003</v>
      </c>
      <c r="E10" s="5">
        <f t="shared" si="1"/>
        <v>16448.638094052003</v>
      </c>
      <c r="F10" s="5">
        <f t="shared" si="2"/>
        <v>5672.2303377079788</v>
      </c>
      <c r="G10" s="5">
        <f t="shared" si="3"/>
        <v>20276.407756344022</v>
      </c>
      <c r="H10" s="22">
        <f t="shared" ref="H10:H36" si="10">benefits*B10/expnorm</f>
        <v>12151.564924955002</v>
      </c>
      <c r="I10" s="5">
        <f t="shared" si="4"/>
        <v>31893.303824601004</v>
      </c>
      <c r="J10" s="26">
        <f t="shared" si="5"/>
        <v>0.15099559913616659</v>
      </c>
      <c r="L10" s="22">
        <f t="shared" ref="L10:L36" si="11">(sincome+sbenefits)*(1-sunemp)*B10/expnorm</f>
        <v>45766.495376074039</v>
      </c>
      <c r="M10" s="5">
        <f>scrimecost*Meta!O7</f>
        <v>3678.0120000000002</v>
      </c>
      <c r="N10" s="5">
        <f>L10-Grade12!L10</f>
        <v>1286.8625534798848</v>
      </c>
      <c r="O10" s="5">
        <f>Grade12!M10-M10</f>
        <v>63.41399999999976</v>
      </c>
      <c r="P10" s="22">
        <f t="shared" ref="P10:P56" si="12">(spart-initialspart)*(L10*J10+nptrans)</f>
        <v>94.251775727710353</v>
      </c>
      <c r="Q10" s="22"/>
      <c r="R10" s="22"/>
      <c r="S10" s="22">
        <f t="shared" si="6"/>
        <v>916.94856692727888</v>
      </c>
      <c r="T10" s="22">
        <f t="shared" si="7"/>
        <v>900.95404628896904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27821.500048539023</v>
      </c>
      <c r="D11" s="5">
        <f t="shared" si="0"/>
        <v>27283.754046403305</v>
      </c>
      <c r="E11" s="5">
        <f t="shared" si="1"/>
        <v>17783.754046403305</v>
      </c>
      <c r="F11" s="5">
        <f t="shared" si="2"/>
        <v>6108.1456961506792</v>
      </c>
      <c r="G11" s="5">
        <f t="shared" si="3"/>
        <v>21175.608350252623</v>
      </c>
      <c r="H11" s="22">
        <f t="shared" si="10"/>
        <v>12455.354048078876</v>
      </c>
      <c r="I11" s="5">
        <f t="shared" si="4"/>
        <v>33082.926820216031</v>
      </c>
      <c r="J11" s="26">
        <f t="shared" si="5"/>
        <v>0.14080747456938181</v>
      </c>
      <c r="L11" s="22">
        <f t="shared" si="11"/>
        <v>46910.657760475879</v>
      </c>
      <c r="M11" s="5">
        <f>scrimecost*Meta!O8</f>
        <v>3522.4560000000001</v>
      </c>
      <c r="N11" s="5">
        <f>L11-Grade12!L11</f>
        <v>1319.0341173168708</v>
      </c>
      <c r="O11" s="5">
        <f>Grade12!M11-M11</f>
        <v>60.731999999999971</v>
      </c>
      <c r="P11" s="22">
        <f t="shared" si="12"/>
        <v>92.115598747488349</v>
      </c>
      <c r="Q11" s="22"/>
      <c r="R11" s="22"/>
      <c r="S11" s="22">
        <f t="shared" si="6"/>
        <v>932.75930614524134</v>
      </c>
      <c r="T11" s="22">
        <f t="shared" si="7"/>
        <v>900.5024913206837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28517.037549752498</v>
      </c>
      <c r="D12" s="5">
        <f t="shared" si="0"/>
        <v>27948.687897563388</v>
      </c>
      <c r="E12" s="5">
        <f t="shared" si="1"/>
        <v>18448.687897563388</v>
      </c>
      <c r="F12" s="5">
        <f t="shared" si="2"/>
        <v>6325.2465985544459</v>
      </c>
      <c r="G12" s="5">
        <f t="shared" si="3"/>
        <v>21623.44129900894</v>
      </c>
      <c r="H12" s="22">
        <f t="shared" si="10"/>
        <v>12766.737899280848</v>
      </c>
      <c r="I12" s="5">
        <f t="shared" si="4"/>
        <v>33828.442730721428</v>
      </c>
      <c r="J12" s="26">
        <f t="shared" si="5"/>
        <v>0.14287392659550316</v>
      </c>
      <c r="L12" s="22">
        <f t="shared" si="11"/>
        <v>48083.424204487783</v>
      </c>
      <c r="M12" s="5">
        <f>scrimecost*Meta!O9</f>
        <v>3198.8160000000003</v>
      </c>
      <c r="N12" s="5">
        <f>L12-Grade12!L12</f>
        <v>1352.0099702497973</v>
      </c>
      <c r="O12" s="5">
        <f>Grade12!M12-M12</f>
        <v>55.151999999999589</v>
      </c>
      <c r="P12" s="22">
        <f t="shared" si="12"/>
        <v>93.967073341767076</v>
      </c>
      <c r="Q12" s="22"/>
      <c r="R12" s="22"/>
      <c r="S12" s="22">
        <f t="shared" si="6"/>
        <v>949.94791991485511</v>
      </c>
      <c r="T12" s="22">
        <f t="shared" si="7"/>
        <v>901.09958169766173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29229.963488496305</v>
      </c>
      <c r="D13" s="5">
        <f t="shared" si="0"/>
        <v>28630.245095002469</v>
      </c>
      <c r="E13" s="5">
        <f t="shared" si="1"/>
        <v>19130.245095002469</v>
      </c>
      <c r="F13" s="5">
        <f t="shared" si="2"/>
        <v>6547.7750235183066</v>
      </c>
      <c r="G13" s="5">
        <f t="shared" si="3"/>
        <v>22082.47007148416</v>
      </c>
      <c r="H13" s="22">
        <f t="shared" si="10"/>
        <v>13085.906346762869</v>
      </c>
      <c r="I13" s="5">
        <f t="shared" si="4"/>
        <v>34592.596538989463</v>
      </c>
      <c r="J13" s="26">
        <f t="shared" si="5"/>
        <v>0.14488997735269474</v>
      </c>
      <c r="L13" s="22">
        <f t="shared" si="11"/>
        <v>49285.509809599978</v>
      </c>
      <c r="M13" s="5">
        <f>scrimecost*Meta!O10</f>
        <v>2931.5519999999997</v>
      </c>
      <c r="N13" s="5">
        <f>L13-Grade12!L13</f>
        <v>1385.8102195060492</v>
      </c>
      <c r="O13" s="5">
        <f>Grade12!M13-M13</f>
        <v>50.544000000000324</v>
      </c>
      <c r="P13" s="22">
        <f t="shared" si="12"/>
        <v>95.86483480090277</v>
      </c>
      <c r="Q13" s="22"/>
      <c r="R13" s="22"/>
      <c r="S13" s="22">
        <f t="shared" si="6"/>
        <v>968.46878702871186</v>
      </c>
      <c r="T13" s="22">
        <f t="shared" si="7"/>
        <v>902.64355229582554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29960.712575708712</v>
      </c>
      <c r="D14" s="5">
        <f t="shared" si="0"/>
        <v>29328.84122237753</v>
      </c>
      <c r="E14" s="5">
        <f t="shared" si="1"/>
        <v>19828.84122237753</v>
      </c>
      <c r="F14" s="5">
        <f t="shared" si="2"/>
        <v>6775.8666591062638</v>
      </c>
      <c r="G14" s="5">
        <f t="shared" si="3"/>
        <v>22552.974563271266</v>
      </c>
      <c r="H14" s="22">
        <f t="shared" si="10"/>
        <v>13413.054005431939</v>
      </c>
      <c r="I14" s="5">
        <f t="shared" si="4"/>
        <v>35375.854192464198</v>
      </c>
      <c r="J14" s="26">
        <f t="shared" si="5"/>
        <v>0.14685685614019869</v>
      </c>
      <c r="L14" s="22">
        <f t="shared" si="11"/>
        <v>50517.647554839961</v>
      </c>
      <c r="M14" s="5">
        <f>scrimecost*Meta!O11</f>
        <v>2739.4560000000001</v>
      </c>
      <c r="N14" s="5">
        <f>L14-Grade12!L14</f>
        <v>1420.4554749936869</v>
      </c>
      <c r="O14" s="5">
        <f>Grade12!M14-M14</f>
        <v>47.231999999999971</v>
      </c>
      <c r="P14" s="22">
        <f t="shared" si="12"/>
        <v>97.810040296516846</v>
      </c>
      <c r="Q14" s="22"/>
      <c r="R14" s="22"/>
      <c r="S14" s="22">
        <f t="shared" si="6"/>
        <v>988.5985702204016</v>
      </c>
      <c r="T14" s="22">
        <f t="shared" si="7"/>
        <v>905.3328894709316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30709.730390101427</v>
      </c>
      <c r="D15" s="5">
        <f t="shared" si="0"/>
        <v>30044.902252936965</v>
      </c>
      <c r="E15" s="5">
        <f t="shared" si="1"/>
        <v>20544.902252936965</v>
      </c>
      <c r="F15" s="5">
        <f t="shared" si="2"/>
        <v>7009.6605855839198</v>
      </c>
      <c r="G15" s="5">
        <f t="shared" si="3"/>
        <v>23035.241667353046</v>
      </c>
      <c r="H15" s="22">
        <f t="shared" si="10"/>
        <v>13748.380355567735</v>
      </c>
      <c r="I15" s="5">
        <f t="shared" si="4"/>
        <v>36178.693287275804</v>
      </c>
      <c r="J15" s="26">
        <f t="shared" si="5"/>
        <v>0.14877576227434891</v>
      </c>
      <c r="L15" s="22">
        <f t="shared" si="11"/>
        <v>51780.588743710963</v>
      </c>
      <c r="M15" s="5">
        <f>scrimecost*Meta!O12</f>
        <v>2617.308</v>
      </c>
      <c r="N15" s="5">
        <f>L15-Grade12!L15</f>
        <v>1455.9668618685391</v>
      </c>
      <c r="O15" s="5">
        <f>Grade12!M15-M15</f>
        <v>45.126000000000204</v>
      </c>
      <c r="P15" s="22">
        <f t="shared" si="12"/>
        <v>99.803875929521283</v>
      </c>
      <c r="Q15" s="22"/>
      <c r="R15" s="22"/>
      <c r="S15" s="22">
        <f t="shared" si="6"/>
        <v>1010.2781035918982</v>
      </c>
      <c r="T15" s="22">
        <f t="shared" si="7"/>
        <v>909.0482273685019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31477.473649853961</v>
      </c>
      <c r="D16" s="5">
        <f t="shared" si="0"/>
        <v>30778.864809260387</v>
      </c>
      <c r="E16" s="5">
        <f t="shared" si="1"/>
        <v>21278.864809260387</v>
      </c>
      <c r="F16" s="5">
        <f t="shared" si="2"/>
        <v>7249.2993602235174</v>
      </c>
      <c r="G16" s="5">
        <f t="shared" si="3"/>
        <v>23529.565449036869</v>
      </c>
      <c r="H16" s="22">
        <f t="shared" si="10"/>
        <v>14092.08986445693</v>
      </c>
      <c r="I16" s="5">
        <f t="shared" si="4"/>
        <v>37001.603359457695</v>
      </c>
      <c r="J16" s="26">
        <f t="shared" si="5"/>
        <v>0.15064786581986131</v>
      </c>
      <c r="L16" s="22">
        <f t="shared" si="11"/>
        <v>53075.103462303727</v>
      </c>
      <c r="M16" s="5">
        <f>scrimecost*Meta!O13</f>
        <v>2197.62</v>
      </c>
      <c r="N16" s="5">
        <f>L16-Grade12!L16</f>
        <v>1492.3660334152373</v>
      </c>
      <c r="O16" s="5">
        <f>Grade12!M16-M16</f>
        <v>37.889999999999873</v>
      </c>
      <c r="P16" s="22">
        <f t="shared" si="12"/>
        <v>101.8475574533508</v>
      </c>
      <c r="Q16" s="22"/>
      <c r="R16" s="22"/>
      <c r="S16" s="22">
        <f t="shared" si="6"/>
        <v>1028.3768170976662</v>
      </c>
      <c r="T16" s="22">
        <f t="shared" si="7"/>
        <v>909.19266974273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32264.410491100309</v>
      </c>
      <c r="D17" s="5">
        <f t="shared" si="0"/>
        <v>31531.176429491894</v>
      </c>
      <c r="E17" s="5">
        <f t="shared" si="1"/>
        <v>22031.176429491894</v>
      </c>
      <c r="F17" s="5">
        <f t="shared" si="2"/>
        <v>7494.9291042291024</v>
      </c>
      <c r="G17" s="5">
        <f t="shared" si="3"/>
        <v>24036.24732526279</v>
      </c>
      <c r="H17" s="22">
        <f t="shared" si="10"/>
        <v>14444.392111068353</v>
      </c>
      <c r="I17" s="5">
        <f t="shared" si="4"/>
        <v>37845.086183444131</v>
      </c>
      <c r="J17" s="26">
        <f t="shared" si="5"/>
        <v>0.15247430830328798</v>
      </c>
      <c r="L17" s="22">
        <f t="shared" si="11"/>
        <v>54401.981048861329</v>
      </c>
      <c r="M17" s="5">
        <f>scrimecost*Meta!O14</f>
        <v>2197.62</v>
      </c>
      <c r="N17" s="5">
        <f>L17-Grade12!L17</f>
        <v>1529.6751842506346</v>
      </c>
      <c r="O17" s="5">
        <f>Grade12!M17-M17</f>
        <v>37.889999999999873</v>
      </c>
      <c r="P17" s="22">
        <f t="shared" si="12"/>
        <v>103.94233101527607</v>
      </c>
      <c r="Q17" s="22"/>
      <c r="R17" s="22"/>
      <c r="S17" s="22">
        <f t="shared" si="6"/>
        <v>1052.9505212410982</v>
      </c>
      <c r="T17" s="22">
        <f t="shared" si="7"/>
        <v>914.68019531422624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33071.020753377816</v>
      </c>
      <c r="D18" s="5">
        <f t="shared" si="0"/>
        <v>32302.295840229192</v>
      </c>
      <c r="E18" s="5">
        <f t="shared" si="1"/>
        <v>22802.295840229192</v>
      </c>
      <c r="F18" s="5">
        <f t="shared" si="2"/>
        <v>7746.6995918348312</v>
      </c>
      <c r="G18" s="5">
        <f t="shared" si="3"/>
        <v>24555.596248394359</v>
      </c>
      <c r="H18" s="22">
        <f t="shared" si="10"/>
        <v>14805.501913845061</v>
      </c>
      <c r="I18" s="5">
        <f t="shared" si="4"/>
        <v>38709.656078030239</v>
      </c>
      <c r="J18" s="26">
        <f t="shared" si="5"/>
        <v>0.1542562034090702</v>
      </c>
      <c r="L18" s="22">
        <f t="shared" si="11"/>
        <v>55762.030575082856</v>
      </c>
      <c r="M18" s="5">
        <f>scrimecost*Meta!O15</f>
        <v>2197.62</v>
      </c>
      <c r="N18" s="5">
        <f>L18-Grade12!L18</f>
        <v>1567.9170638568976</v>
      </c>
      <c r="O18" s="5">
        <f>Grade12!M18-M18</f>
        <v>37.889999999999873</v>
      </c>
      <c r="P18" s="22">
        <f t="shared" si="12"/>
        <v>106.0894739162495</v>
      </c>
      <c r="Q18" s="22"/>
      <c r="R18" s="22"/>
      <c r="S18" s="22">
        <f t="shared" si="6"/>
        <v>1078.1385679881041</v>
      </c>
      <c r="T18" s="22">
        <f t="shared" si="7"/>
        <v>920.22400506860856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33897.796272212254</v>
      </c>
      <c r="D19" s="5">
        <f t="shared" si="0"/>
        <v>33092.693236234911</v>
      </c>
      <c r="E19" s="5">
        <f t="shared" si="1"/>
        <v>23592.693236234911</v>
      </c>
      <c r="F19" s="5">
        <f t="shared" si="2"/>
        <v>8004.7643416306983</v>
      </c>
      <c r="G19" s="5">
        <f t="shared" si="3"/>
        <v>25087.928894604214</v>
      </c>
      <c r="H19" s="22">
        <f t="shared" si="10"/>
        <v>15175.639461691184</v>
      </c>
      <c r="I19" s="5">
        <f t="shared" si="4"/>
        <v>39595.840219980986</v>
      </c>
      <c r="J19" s="26">
        <f t="shared" si="5"/>
        <v>0.15599463765861374</v>
      </c>
      <c r="L19" s="22">
        <f t="shared" si="11"/>
        <v>57156.081339459924</v>
      </c>
      <c r="M19" s="5">
        <f>scrimecost*Meta!O16</f>
        <v>2197.62</v>
      </c>
      <c r="N19" s="5">
        <f>L19-Grade12!L19</f>
        <v>1607.1149904533231</v>
      </c>
      <c r="O19" s="5">
        <f>Grade12!M19-M19</f>
        <v>37.889999999999873</v>
      </c>
      <c r="P19" s="22">
        <f t="shared" si="12"/>
        <v>108.29029538974724</v>
      </c>
      <c r="Q19" s="22"/>
      <c r="R19" s="22"/>
      <c r="S19" s="22">
        <f t="shared" si="6"/>
        <v>1103.9563159037889</v>
      </c>
      <c r="T19" s="22">
        <f t="shared" si="7"/>
        <v>925.82419960825916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34745.241179017561</v>
      </c>
      <c r="D20" s="5">
        <f t="shared" si="0"/>
        <v>33902.850567140791</v>
      </c>
      <c r="E20" s="5">
        <f t="shared" si="1"/>
        <v>24402.850567140791</v>
      </c>
      <c r="F20" s="5">
        <f t="shared" si="2"/>
        <v>8269.2807101714679</v>
      </c>
      <c r="G20" s="5">
        <f t="shared" si="3"/>
        <v>25633.569856969323</v>
      </c>
      <c r="H20" s="22">
        <f t="shared" si="10"/>
        <v>15555.030448233463</v>
      </c>
      <c r="I20" s="5">
        <f t="shared" si="4"/>
        <v>40504.178965480511</v>
      </c>
      <c r="J20" s="26">
        <f t="shared" si="5"/>
        <v>0.15769067107280266</v>
      </c>
      <c r="L20" s="22">
        <f t="shared" si="11"/>
        <v>58584.983372946415</v>
      </c>
      <c r="M20" s="5">
        <f>scrimecost*Meta!O17</f>
        <v>2197.62</v>
      </c>
      <c r="N20" s="5">
        <f>L20-Grade12!L20</f>
        <v>1647.2928652146438</v>
      </c>
      <c r="O20" s="5">
        <f>Grade12!M20-M20</f>
        <v>37.889999999999873</v>
      </c>
      <c r="P20" s="22">
        <f t="shared" si="12"/>
        <v>110.54613740008243</v>
      </c>
      <c r="Q20" s="22"/>
      <c r="R20" s="22"/>
      <c r="S20" s="22">
        <f t="shared" si="6"/>
        <v>1130.4195075173566</v>
      </c>
      <c r="T20" s="22">
        <f t="shared" si="7"/>
        <v>931.48088548802002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35613.872208492998</v>
      </c>
      <c r="D21" s="5">
        <f t="shared" si="0"/>
        <v>34733.261831319309</v>
      </c>
      <c r="E21" s="5">
        <f t="shared" si="1"/>
        <v>25233.261831319309</v>
      </c>
      <c r="F21" s="5">
        <f t="shared" si="2"/>
        <v>8540.4099879257537</v>
      </c>
      <c r="G21" s="5">
        <f t="shared" si="3"/>
        <v>26192.851843393553</v>
      </c>
      <c r="H21" s="22">
        <f t="shared" si="10"/>
        <v>15943.906209439299</v>
      </c>
      <c r="I21" s="5">
        <f t="shared" si="4"/>
        <v>41435.226179617523</v>
      </c>
      <c r="J21" s="26">
        <f t="shared" si="5"/>
        <v>0.15934533781835275</v>
      </c>
      <c r="L21" s="22">
        <f t="shared" si="11"/>
        <v>60049.607957270076</v>
      </c>
      <c r="M21" s="5">
        <f>scrimecost*Meta!O18</f>
        <v>1771.6680000000001</v>
      </c>
      <c r="N21" s="5">
        <f>L21-Grade12!L21</f>
        <v>1688.4751868450185</v>
      </c>
      <c r="O21" s="5">
        <f>Grade12!M21-M21</f>
        <v>30.546000000000049</v>
      </c>
      <c r="P21" s="22">
        <f t="shared" si="12"/>
        <v>112.858375460676</v>
      </c>
      <c r="Q21" s="22"/>
      <c r="R21" s="22"/>
      <c r="S21" s="22">
        <f t="shared" si="6"/>
        <v>1151.5809509212759</v>
      </c>
      <c r="T21" s="22">
        <f t="shared" si="7"/>
        <v>932.36602615465631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36504.219013705319</v>
      </c>
      <c r="D22" s="5">
        <f t="shared" si="0"/>
        <v>35584.433377102287</v>
      </c>
      <c r="E22" s="5">
        <f t="shared" si="1"/>
        <v>26084.433377102287</v>
      </c>
      <c r="F22" s="5">
        <f t="shared" si="2"/>
        <v>8818.317497623897</v>
      </c>
      <c r="G22" s="5">
        <f t="shared" si="3"/>
        <v>26766.115879478391</v>
      </c>
      <c r="H22" s="22">
        <f t="shared" si="10"/>
        <v>16342.50386467528</v>
      </c>
      <c r="I22" s="5">
        <f t="shared" si="4"/>
        <v>42389.549574107958</v>
      </c>
      <c r="J22" s="26">
        <f t="shared" si="5"/>
        <v>0.16095964683840167</v>
      </c>
      <c r="L22" s="22">
        <f t="shared" si="11"/>
        <v>61550.848156201828</v>
      </c>
      <c r="M22" s="5">
        <f>scrimecost*Meta!O19</f>
        <v>1771.6680000000001</v>
      </c>
      <c r="N22" s="5">
        <f>L22-Grade12!L22</f>
        <v>1730.6870665161405</v>
      </c>
      <c r="O22" s="5">
        <f>Grade12!M22-M22</f>
        <v>30.546000000000049</v>
      </c>
      <c r="P22" s="22">
        <f t="shared" si="12"/>
        <v>115.22841947278441</v>
      </c>
      <c r="Q22" s="22"/>
      <c r="R22" s="22"/>
      <c r="S22" s="22">
        <f t="shared" si="6"/>
        <v>1179.3838416102863</v>
      </c>
      <c r="T22" s="22">
        <f t="shared" si="7"/>
        <v>938.22025633237865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37416.824489047947</v>
      </c>
      <c r="D23" s="5">
        <f t="shared" si="0"/>
        <v>36456.884211529839</v>
      </c>
      <c r="E23" s="5">
        <f t="shared" si="1"/>
        <v>26956.884211529839</v>
      </c>
      <c r="F23" s="5">
        <f t="shared" si="2"/>
        <v>9103.1726950644916</v>
      </c>
      <c r="G23" s="5">
        <f t="shared" si="3"/>
        <v>27353.711516465348</v>
      </c>
      <c r="H23" s="22">
        <f t="shared" si="10"/>
        <v>16751.066461292165</v>
      </c>
      <c r="I23" s="5">
        <f t="shared" si="4"/>
        <v>43367.731053460659</v>
      </c>
      <c r="J23" s="26">
        <f t="shared" si="5"/>
        <v>0.16253458246771763</v>
      </c>
      <c r="L23" s="22">
        <f t="shared" si="11"/>
        <v>63089.619360106866</v>
      </c>
      <c r="M23" s="5">
        <f>scrimecost*Meta!O20</f>
        <v>1771.6680000000001</v>
      </c>
      <c r="N23" s="5">
        <f>L23-Grade12!L23</f>
        <v>1773.9542431790469</v>
      </c>
      <c r="O23" s="5">
        <f>Grade12!M23-M23</f>
        <v>30.546000000000049</v>
      </c>
      <c r="P23" s="22">
        <f t="shared" si="12"/>
        <v>117.65771458519552</v>
      </c>
      <c r="Q23" s="22"/>
      <c r="R23" s="22"/>
      <c r="S23" s="22">
        <f t="shared" si="6"/>
        <v>1207.8818045665253</v>
      </c>
      <c r="T23" s="22">
        <f t="shared" si="7"/>
        <v>944.12986370793215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38352.245101274144</v>
      </c>
      <c r="D24" s="5">
        <f t="shared" si="0"/>
        <v>37351.146316818078</v>
      </c>
      <c r="E24" s="5">
        <f t="shared" si="1"/>
        <v>27851.146316818078</v>
      </c>
      <c r="F24" s="5">
        <f t="shared" si="2"/>
        <v>9395.1492724411019</v>
      </c>
      <c r="G24" s="5">
        <f t="shared" si="3"/>
        <v>27955.997044376978</v>
      </c>
      <c r="H24" s="22">
        <f t="shared" si="10"/>
        <v>17169.843122824466</v>
      </c>
      <c r="I24" s="5">
        <f t="shared" si="4"/>
        <v>44370.367069797168</v>
      </c>
      <c r="J24" s="26">
        <f t="shared" si="5"/>
        <v>0.16407110503290392</v>
      </c>
      <c r="L24" s="22">
        <f t="shared" si="11"/>
        <v>64666.859844109531</v>
      </c>
      <c r="M24" s="5">
        <f>scrimecost*Meta!O21</f>
        <v>1771.6680000000001</v>
      </c>
      <c r="N24" s="5">
        <f>L24-Grade12!L24</f>
        <v>1818.3030992585045</v>
      </c>
      <c r="O24" s="5">
        <f>Grade12!M24-M24</f>
        <v>30.546000000000049</v>
      </c>
      <c r="P24" s="22">
        <f t="shared" si="12"/>
        <v>120.14774207541691</v>
      </c>
      <c r="Q24" s="22"/>
      <c r="R24" s="22"/>
      <c r="S24" s="22">
        <f t="shared" si="6"/>
        <v>1237.0922165966574</v>
      </c>
      <c r="T24" s="22">
        <f t="shared" si="7"/>
        <v>950.09500379369865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39311.051228806005</v>
      </c>
      <c r="D25" s="5">
        <f t="shared" si="0"/>
        <v>38267.764974738544</v>
      </c>
      <c r="E25" s="5">
        <f t="shared" si="1"/>
        <v>28767.764974738544</v>
      </c>
      <c r="F25" s="5">
        <f t="shared" si="2"/>
        <v>9694.4252642521351</v>
      </c>
      <c r="G25" s="5">
        <f t="shared" si="3"/>
        <v>28573.339710486409</v>
      </c>
      <c r="H25" s="22">
        <f t="shared" si="10"/>
        <v>17599.08920089508</v>
      </c>
      <c r="I25" s="5">
        <f t="shared" si="4"/>
        <v>45398.068986542101</v>
      </c>
      <c r="J25" s="26">
        <f t="shared" si="5"/>
        <v>0.16557015143796383</v>
      </c>
      <c r="L25" s="22">
        <f t="shared" si="11"/>
        <v>66283.531340212285</v>
      </c>
      <c r="M25" s="5">
        <f>scrimecost*Meta!O22</f>
        <v>1771.6680000000001</v>
      </c>
      <c r="N25" s="5">
        <f>L25-Grade12!L25</f>
        <v>1863.760676739992</v>
      </c>
      <c r="O25" s="5">
        <f>Grade12!M25-M25</f>
        <v>30.546000000000049</v>
      </c>
      <c r="P25" s="22">
        <f t="shared" si="12"/>
        <v>122.70002025289391</v>
      </c>
      <c r="Q25" s="22"/>
      <c r="R25" s="22"/>
      <c r="S25" s="22">
        <f t="shared" si="6"/>
        <v>1267.0328889275695</v>
      </c>
      <c r="T25" s="22">
        <f t="shared" si="7"/>
        <v>956.11583737512433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40293.827509526149</v>
      </c>
      <c r="D26" s="5">
        <f t="shared" si="0"/>
        <v>39207.299099106996</v>
      </c>
      <c r="E26" s="5">
        <f t="shared" si="1"/>
        <v>29707.299099106996</v>
      </c>
      <c r="F26" s="5">
        <f t="shared" si="2"/>
        <v>10001.183155858434</v>
      </c>
      <c r="G26" s="5">
        <f t="shared" si="3"/>
        <v>29206.115943248562</v>
      </c>
      <c r="H26" s="22">
        <f t="shared" si="10"/>
        <v>18039.066430917454</v>
      </c>
      <c r="I26" s="5">
        <f t="shared" si="4"/>
        <v>46451.463451205651</v>
      </c>
      <c r="J26" s="26">
        <f t="shared" si="5"/>
        <v>0.16703263573558316</v>
      </c>
      <c r="L26" s="22">
        <f t="shared" si="11"/>
        <v>67940.619623717575</v>
      </c>
      <c r="M26" s="5">
        <f>scrimecost*Meta!O23</f>
        <v>1374.9479999999999</v>
      </c>
      <c r="N26" s="5">
        <f>L26-Grade12!L26</f>
        <v>1910.3546936584753</v>
      </c>
      <c r="O26" s="5">
        <f>Grade12!M26-M26</f>
        <v>23.706000000000131</v>
      </c>
      <c r="P26" s="22">
        <f t="shared" si="12"/>
        <v>125.31610538480774</v>
      </c>
      <c r="Q26" s="22"/>
      <c r="R26" s="22"/>
      <c r="S26" s="22">
        <f t="shared" si="6"/>
        <v>1292.1679980667291</v>
      </c>
      <c r="T26" s="22">
        <f t="shared" si="7"/>
        <v>958.07447285746719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41301.173197264303</v>
      </c>
      <c r="D27" s="5">
        <f t="shared" si="0"/>
        <v>40170.321576584676</v>
      </c>
      <c r="E27" s="5">
        <f t="shared" si="1"/>
        <v>30670.321576584676</v>
      </c>
      <c r="F27" s="5">
        <f t="shared" si="2"/>
        <v>10315.609994754897</v>
      </c>
      <c r="G27" s="5">
        <f t="shared" si="3"/>
        <v>29854.711581829779</v>
      </c>
      <c r="H27" s="22">
        <f t="shared" si="10"/>
        <v>18490.043091690386</v>
      </c>
      <c r="I27" s="5">
        <f t="shared" si="4"/>
        <v>47531.19277748579</v>
      </c>
      <c r="J27" s="26">
        <f t="shared" si="5"/>
        <v>0.16845944968448012</v>
      </c>
      <c r="L27" s="22">
        <f t="shared" si="11"/>
        <v>69639.135114310513</v>
      </c>
      <c r="M27" s="5">
        <f>scrimecost*Meta!O24</f>
        <v>1374.9479999999999</v>
      </c>
      <c r="N27" s="5">
        <f>L27-Grade12!L27</f>
        <v>1958.1135609999474</v>
      </c>
      <c r="O27" s="5">
        <f>Grade12!M27-M27</f>
        <v>23.706000000000131</v>
      </c>
      <c r="P27" s="22">
        <f t="shared" si="12"/>
        <v>127.99759264501945</v>
      </c>
      <c r="Q27" s="22"/>
      <c r="R27" s="22"/>
      <c r="S27" s="22">
        <f t="shared" si="6"/>
        <v>1323.6244169343838</v>
      </c>
      <c r="T27" s="22">
        <f t="shared" si="7"/>
        <v>964.27902882183639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42333.702527195914</v>
      </c>
      <c r="D28" s="5">
        <f t="shared" si="0"/>
        <v>41157.419615999293</v>
      </c>
      <c r="E28" s="5">
        <f t="shared" si="1"/>
        <v>31657.419615999293</v>
      </c>
      <c r="F28" s="5">
        <f t="shared" si="2"/>
        <v>10637.897504623768</v>
      </c>
      <c r="G28" s="5">
        <f t="shared" si="3"/>
        <v>30519.522111375525</v>
      </c>
      <c r="H28" s="22">
        <f t="shared" si="10"/>
        <v>18952.294168982651</v>
      </c>
      <c r="I28" s="5">
        <f t="shared" si="4"/>
        <v>48637.915336922939</v>
      </c>
      <c r="J28" s="26">
        <f t="shared" si="5"/>
        <v>0.16985146329316003</v>
      </c>
      <c r="L28" s="22">
        <f t="shared" si="11"/>
        <v>71380.113492168282</v>
      </c>
      <c r="M28" s="5">
        <f>scrimecost*Meta!O25</f>
        <v>1374.9479999999999</v>
      </c>
      <c r="N28" s="5">
        <f>L28-Grade12!L28</f>
        <v>2007.066400024938</v>
      </c>
      <c r="O28" s="5">
        <f>Grade12!M28-M28</f>
        <v>23.706000000000131</v>
      </c>
      <c r="P28" s="22">
        <f t="shared" si="12"/>
        <v>130.74611708673643</v>
      </c>
      <c r="Q28" s="22"/>
      <c r="R28" s="22"/>
      <c r="S28" s="22">
        <f t="shared" si="6"/>
        <v>1355.8672462737188</v>
      </c>
      <c r="T28" s="22">
        <f t="shared" si="7"/>
        <v>970.53853894787574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43392.04509037581</v>
      </c>
      <c r="D29" s="5">
        <f t="shared" si="0"/>
        <v>42169.195106399275</v>
      </c>
      <c r="E29" s="5">
        <f t="shared" si="1"/>
        <v>32669.195106399275</v>
      </c>
      <c r="F29" s="5">
        <f t="shared" si="2"/>
        <v>10968.242202239362</v>
      </c>
      <c r="G29" s="5">
        <f t="shared" si="3"/>
        <v>31200.952904159913</v>
      </c>
      <c r="H29" s="22">
        <f t="shared" si="10"/>
        <v>19426.101523207213</v>
      </c>
      <c r="I29" s="5">
        <f t="shared" si="4"/>
        <v>49772.305960346006</v>
      </c>
      <c r="J29" s="26">
        <f t="shared" si="5"/>
        <v>0.17120952535040873</v>
      </c>
      <c r="L29" s="22">
        <f t="shared" si="11"/>
        <v>73164.616329472468</v>
      </c>
      <c r="M29" s="5">
        <f>scrimecost*Meta!O26</f>
        <v>1374.9479999999999</v>
      </c>
      <c r="N29" s="5">
        <f>L29-Grade12!L29</f>
        <v>2057.2430600255466</v>
      </c>
      <c r="O29" s="5">
        <f>Grade12!M29-M29</f>
        <v>23.706000000000131</v>
      </c>
      <c r="P29" s="22">
        <f t="shared" si="12"/>
        <v>133.56335463949634</v>
      </c>
      <c r="Q29" s="22"/>
      <c r="R29" s="22"/>
      <c r="S29" s="22">
        <f t="shared" si="6"/>
        <v>1388.9161463465327</v>
      </c>
      <c r="T29" s="22">
        <f t="shared" si="7"/>
        <v>976.85320662807123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44476.846217635197</v>
      </c>
      <c r="D30" s="5">
        <f t="shared" si="0"/>
        <v>43206.264984059249</v>
      </c>
      <c r="E30" s="5">
        <f t="shared" si="1"/>
        <v>33706.264984059249</v>
      </c>
      <c r="F30" s="5">
        <f t="shared" si="2"/>
        <v>11306.845517295345</v>
      </c>
      <c r="G30" s="5">
        <f t="shared" si="3"/>
        <v>31899.419466763902</v>
      </c>
      <c r="H30" s="22">
        <f t="shared" si="10"/>
        <v>19911.754061287393</v>
      </c>
      <c r="I30" s="5">
        <f t="shared" si="4"/>
        <v>50935.056349354651</v>
      </c>
      <c r="J30" s="26">
        <f t="shared" si="5"/>
        <v>0.17253446394284652</v>
      </c>
      <c r="L30" s="22">
        <f t="shared" si="11"/>
        <v>74993.731737709284</v>
      </c>
      <c r="M30" s="5">
        <f>scrimecost*Meta!O27</f>
        <v>1374.9479999999999</v>
      </c>
      <c r="N30" s="5">
        <f>L30-Grade12!L30</f>
        <v>2108.6741365262133</v>
      </c>
      <c r="O30" s="5">
        <f>Grade12!M30-M30</f>
        <v>23.706000000000131</v>
      </c>
      <c r="P30" s="22">
        <f t="shared" si="12"/>
        <v>136.45102313107526</v>
      </c>
      <c r="Q30" s="22"/>
      <c r="R30" s="22"/>
      <c r="S30" s="22">
        <f t="shared" si="6"/>
        <v>1422.7912689211937</v>
      </c>
      <c r="T30" s="22">
        <f t="shared" si="7"/>
        <v>983.22323998116133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45588.767373076073</v>
      </c>
      <c r="D31" s="5">
        <f t="shared" si="0"/>
        <v>44269.261608660723</v>
      </c>
      <c r="E31" s="5">
        <f t="shared" si="1"/>
        <v>34769.261608660723</v>
      </c>
      <c r="F31" s="5">
        <f t="shared" si="2"/>
        <v>11680.840076093798</v>
      </c>
      <c r="G31" s="5">
        <f t="shared" si="3"/>
        <v>32588.421532566925</v>
      </c>
      <c r="H31" s="22">
        <f t="shared" si="10"/>
        <v>20409.547912819577</v>
      </c>
      <c r="I31" s="5">
        <f t="shared" si="4"/>
        <v>52099.949337222439</v>
      </c>
      <c r="J31" s="26">
        <f t="shared" si="5"/>
        <v>0.17425384694781426</v>
      </c>
      <c r="L31" s="22">
        <f t="shared" si="11"/>
        <v>76868.575031151995</v>
      </c>
      <c r="M31" s="5">
        <f>scrimecost*Meta!O28</f>
        <v>1202.6879999999999</v>
      </c>
      <c r="N31" s="5">
        <f>L31-Grade12!L31</f>
        <v>2161.3909899393475</v>
      </c>
      <c r="O31" s="5">
        <f>Grade12!M31-M31</f>
        <v>20.736000000000104</v>
      </c>
      <c r="P31" s="22">
        <f t="shared" si="12"/>
        <v>139.6405143600247</v>
      </c>
      <c r="Q31" s="22"/>
      <c r="R31" s="22"/>
      <c r="S31" s="22">
        <f t="shared" si="6"/>
        <v>1455.2880899525567</v>
      </c>
      <c r="T31" s="22">
        <f t="shared" si="7"/>
        <v>988.13795893322015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46728.486557402968</v>
      </c>
      <c r="D32" s="5">
        <f t="shared" si="0"/>
        <v>45358.833148877238</v>
      </c>
      <c r="E32" s="5">
        <f t="shared" si="1"/>
        <v>35858.833148877238</v>
      </c>
      <c r="F32" s="5">
        <f t="shared" si="2"/>
        <v>12145.542337996143</v>
      </c>
      <c r="G32" s="5">
        <f t="shared" si="3"/>
        <v>33213.290810881095</v>
      </c>
      <c r="H32" s="22">
        <f t="shared" si="10"/>
        <v>20919.786610640065</v>
      </c>
      <c r="I32" s="5">
        <f t="shared" si="4"/>
        <v>53212.606810653</v>
      </c>
      <c r="J32" s="26">
        <f t="shared" si="5"/>
        <v>0.17718930582281153</v>
      </c>
      <c r="L32" s="22">
        <f t="shared" si="11"/>
        <v>78790.289406930795</v>
      </c>
      <c r="M32" s="5">
        <f>scrimecost*Meta!O29</f>
        <v>1202.6879999999999</v>
      </c>
      <c r="N32" s="5">
        <f>L32-Grade12!L32</f>
        <v>2215.425764687825</v>
      </c>
      <c r="O32" s="5">
        <f>Grade12!M32-M32</f>
        <v>20.736000000000104</v>
      </c>
      <c r="P32" s="22">
        <f t="shared" si="12"/>
        <v>143.60357679914756</v>
      </c>
      <c r="Q32" s="22"/>
      <c r="R32" s="22"/>
      <c r="S32" s="22">
        <f t="shared" si="6"/>
        <v>1491.6326556604261</v>
      </c>
      <c r="T32" s="22">
        <f t="shared" si="7"/>
        <v>995.14909953025551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47896.698721338056</v>
      </c>
      <c r="D33" s="5">
        <f t="shared" si="0"/>
        <v>46475.643977599182</v>
      </c>
      <c r="E33" s="5">
        <f t="shared" si="1"/>
        <v>36975.643977599182</v>
      </c>
      <c r="F33" s="5">
        <f t="shared" si="2"/>
        <v>12621.862156446052</v>
      </c>
      <c r="G33" s="5">
        <f t="shared" si="3"/>
        <v>33853.781821153127</v>
      </c>
      <c r="H33" s="22">
        <f t="shared" si="10"/>
        <v>21442.781275906065</v>
      </c>
      <c r="I33" s="5">
        <f t="shared" si="4"/>
        <v>54353.080720919323</v>
      </c>
      <c r="J33" s="26">
        <f t="shared" si="5"/>
        <v>0.18005316813988209</v>
      </c>
      <c r="L33" s="22">
        <f t="shared" si="11"/>
        <v>80760.046642104076</v>
      </c>
      <c r="M33" s="5">
        <f>scrimecost*Meta!O30</f>
        <v>1202.6879999999999</v>
      </c>
      <c r="N33" s="5">
        <f>L33-Grade12!L33</f>
        <v>2270.8114088050352</v>
      </c>
      <c r="O33" s="5">
        <f>Grade12!M33-M33</f>
        <v>20.736000000000104</v>
      </c>
      <c r="P33" s="22">
        <f t="shared" si="12"/>
        <v>147.66571579924852</v>
      </c>
      <c r="Q33" s="22"/>
      <c r="R33" s="22"/>
      <c r="S33" s="22">
        <f t="shared" si="6"/>
        <v>1528.8858355110049</v>
      </c>
      <c r="T33" s="22">
        <f t="shared" si="7"/>
        <v>1002.2106024577729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49094.116189371503</v>
      </c>
      <c r="D34" s="5">
        <f t="shared" si="0"/>
        <v>47620.375077039156</v>
      </c>
      <c r="E34" s="5">
        <f t="shared" si="1"/>
        <v>38120.375077039156</v>
      </c>
      <c r="F34" s="5">
        <f t="shared" si="2"/>
        <v>13110.089970357199</v>
      </c>
      <c r="G34" s="5">
        <f t="shared" si="3"/>
        <v>34510.285106681957</v>
      </c>
      <c r="H34" s="22">
        <f t="shared" si="10"/>
        <v>21978.850807803719</v>
      </c>
      <c r="I34" s="5">
        <f t="shared" si="4"/>
        <v>55522.06647894231</v>
      </c>
      <c r="J34" s="26">
        <f t="shared" si="5"/>
        <v>0.18284718015653623</v>
      </c>
      <c r="L34" s="22">
        <f t="shared" si="11"/>
        <v>82779.047808156669</v>
      </c>
      <c r="M34" s="5">
        <f>scrimecost*Meta!O31</f>
        <v>1202.6879999999999</v>
      </c>
      <c r="N34" s="5">
        <f>L34-Grade12!L34</f>
        <v>2327.581694025168</v>
      </c>
      <c r="O34" s="5">
        <f>Grade12!M34-M34</f>
        <v>20.736000000000104</v>
      </c>
      <c r="P34" s="22">
        <f t="shared" si="12"/>
        <v>151.82940827435198</v>
      </c>
      <c r="Q34" s="22"/>
      <c r="R34" s="22"/>
      <c r="S34" s="22">
        <f t="shared" si="6"/>
        <v>1567.0703448578433</v>
      </c>
      <c r="T34" s="22">
        <f t="shared" si="7"/>
        <v>1009.3228186917092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50321.469094105778</v>
      </c>
      <c r="D35" s="5">
        <f t="shared" si="0"/>
        <v>48793.724453965122</v>
      </c>
      <c r="E35" s="5">
        <f t="shared" si="1"/>
        <v>39293.724453965122</v>
      </c>
      <c r="F35" s="5">
        <f t="shared" si="2"/>
        <v>13610.523479616126</v>
      </c>
      <c r="G35" s="5">
        <f t="shared" si="3"/>
        <v>35183.200974348998</v>
      </c>
      <c r="H35" s="22">
        <f t="shared" si="10"/>
        <v>22528.322077998808</v>
      </c>
      <c r="I35" s="5">
        <f t="shared" si="4"/>
        <v>56720.276880915859</v>
      </c>
      <c r="J35" s="26">
        <f t="shared" si="5"/>
        <v>0.18557304553863785</v>
      </c>
      <c r="L35" s="22">
        <f t="shared" si="11"/>
        <v>84848.524003360581</v>
      </c>
      <c r="M35" s="5">
        <f>scrimecost*Meta!O32</f>
        <v>1202.6879999999999</v>
      </c>
      <c r="N35" s="5">
        <f>L35-Grade12!L35</f>
        <v>2385.7712363757892</v>
      </c>
      <c r="O35" s="5">
        <f>Grade12!M35-M35</f>
        <v>20.736000000000104</v>
      </c>
      <c r="P35" s="22">
        <f t="shared" si="12"/>
        <v>156.09719306133303</v>
      </c>
      <c r="Q35" s="22"/>
      <c r="R35" s="22"/>
      <c r="S35" s="22">
        <f t="shared" si="6"/>
        <v>1606.2094669383439</v>
      </c>
      <c r="T35" s="22">
        <f t="shared" si="7"/>
        <v>1016.4861018404754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51579.505821458421</v>
      </c>
      <c r="D36" s="5">
        <f t="shared" si="0"/>
        <v>49996.40756531425</v>
      </c>
      <c r="E36" s="5">
        <f t="shared" si="1"/>
        <v>40496.40756531425</v>
      </c>
      <c r="F36" s="5">
        <f t="shared" si="2"/>
        <v>14123.467826606528</v>
      </c>
      <c r="G36" s="5">
        <f t="shared" si="3"/>
        <v>35872.939738707719</v>
      </c>
      <c r="H36" s="22">
        <f t="shared" si="10"/>
        <v>23091.530129948773</v>
      </c>
      <c r="I36" s="5">
        <f t="shared" si="4"/>
        <v>57948.442542938748</v>
      </c>
      <c r="J36" s="26">
        <f t="shared" si="5"/>
        <v>0.18823242639922477</v>
      </c>
      <c r="L36" s="22">
        <f t="shared" si="11"/>
        <v>86969.737103444597</v>
      </c>
      <c r="M36" s="5">
        <f>scrimecost*Meta!O33</f>
        <v>971.96400000000006</v>
      </c>
      <c r="N36" s="5">
        <f>L36-Grade12!L36</f>
        <v>2445.4155172852043</v>
      </c>
      <c r="O36" s="5">
        <f>Grade12!M36-M36</f>
        <v>16.758000000000038</v>
      </c>
      <c r="P36" s="22">
        <f t="shared" si="12"/>
        <v>160.47167246798858</v>
      </c>
      <c r="Q36" s="22"/>
      <c r="R36" s="22"/>
      <c r="S36" s="22">
        <f t="shared" si="6"/>
        <v>1643.0969310708742</v>
      </c>
      <c r="T36" s="22">
        <f t="shared" si="7"/>
        <v>1021.6922808767348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52868.993466994878</v>
      </c>
      <c r="D37" s="5">
        <f t="shared" ref="D37:D56" si="15">IF(A37&lt;startage,1,0)*(C37*(1-initialunempprob))+IF(A37=startage,1,0)*(C37*(1-unempprob))+IF(A37&gt;startage,1,0)*(C37*(1-unempprob)+unempprob*300*52)</f>
        <v>51229.1577544471</v>
      </c>
      <c r="E37" s="5">
        <f t="shared" si="1"/>
        <v>41729.1577544471</v>
      </c>
      <c r="F37" s="5">
        <f t="shared" si="2"/>
        <v>14649.235782271688</v>
      </c>
      <c r="G37" s="5">
        <f t="shared" si="3"/>
        <v>36579.921972175413</v>
      </c>
      <c r="H37" s="22">
        <f t="shared" ref="H37:H56" si="16">benefits*B37/expnorm</f>
        <v>23668.818383197493</v>
      </c>
      <c r="I37" s="5">
        <f t="shared" ref="I37:I56" si="17">G37+IF(A37&lt;startage,1,0)*(H37*(1-initialunempprob))+IF(A37&gt;=startage,1,0)*(H37*(1-unempprob))</f>
        <v>59207.312346512219</v>
      </c>
      <c r="J37" s="26">
        <f t="shared" si="5"/>
        <v>0.19082694431199249</v>
      </c>
      <c r="L37" s="22">
        <f t="shared" ref="L37:L56" si="18">(sincome+sbenefits)*(1-sunemp)*B37/expnorm</f>
        <v>89143.980531030713</v>
      </c>
      <c r="M37" s="5">
        <f>scrimecost*Meta!O34</f>
        <v>971.96400000000006</v>
      </c>
      <c r="N37" s="5">
        <f>L37-Grade12!L37</f>
        <v>2506.5509052173293</v>
      </c>
      <c r="O37" s="5">
        <f>Grade12!M37-M37</f>
        <v>16.758000000000038</v>
      </c>
      <c r="P37" s="22">
        <f t="shared" si="12"/>
        <v>164.95551385981054</v>
      </c>
      <c r="Q37" s="22"/>
      <c r="R37" s="22"/>
      <c r="S37" s="22">
        <f t="shared" si="6"/>
        <v>1684.2174712067022</v>
      </c>
      <c r="T37" s="22">
        <f t="shared" si="7"/>
        <v>1028.9938044431003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54190.718303669746</v>
      </c>
      <c r="D38" s="5">
        <f t="shared" si="15"/>
        <v>52492.726698308274</v>
      </c>
      <c r="E38" s="5">
        <f t="shared" si="1"/>
        <v>42992.726698308274</v>
      </c>
      <c r="F38" s="5">
        <f t="shared" si="2"/>
        <v>15188.147936828478</v>
      </c>
      <c r="G38" s="5">
        <f t="shared" si="3"/>
        <v>37304.578761479796</v>
      </c>
      <c r="H38" s="22">
        <f t="shared" si="16"/>
        <v>24260.538842777427</v>
      </c>
      <c r="I38" s="5">
        <f t="shared" si="17"/>
        <v>60497.653895175012</v>
      </c>
      <c r="J38" s="26">
        <f t="shared" si="5"/>
        <v>0.19335818130005858</v>
      </c>
      <c r="L38" s="22">
        <f t="shared" si="18"/>
        <v>91372.580044306451</v>
      </c>
      <c r="M38" s="5">
        <f>scrimecost*Meta!O35</f>
        <v>971.96400000000006</v>
      </c>
      <c r="N38" s="5">
        <f>L38-Grade12!L38</f>
        <v>2569.2146778477327</v>
      </c>
      <c r="O38" s="5">
        <f>Grade12!M38-M38</f>
        <v>16.758000000000038</v>
      </c>
      <c r="P38" s="22">
        <f t="shared" si="12"/>
        <v>169.55145128642801</v>
      </c>
      <c r="Q38" s="22"/>
      <c r="R38" s="22"/>
      <c r="S38" s="22">
        <f t="shared" si="6"/>
        <v>1726.3660248459105</v>
      </c>
      <c r="T38" s="22">
        <f t="shared" si="7"/>
        <v>1036.3468605840446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55545.486261261496</v>
      </c>
      <c r="D39" s="5">
        <f t="shared" si="15"/>
        <v>53787.884865765991</v>
      </c>
      <c r="E39" s="5">
        <f t="shared" si="1"/>
        <v>44287.884865765991</v>
      </c>
      <c r="F39" s="5">
        <f t="shared" si="2"/>
        <v>15740.532895249195</v>
      </c>
      <c r="G39" s="5">
        <f t="shared" si="3"/>
        <v>38047.3519705168</v>
      </c>
      <c r="H39" s="22">
        <f t="shared" si="16"/>
        <v>24867.052313846867</v>
      </c>
      <c r="I39" s="5">
        <f t="shared" si="17"/>
        <v>61820.253982554408</v>
      </c>
      <c r="J39" s="26">
        <f t="shared" si="5"/>
        <v>0.19582768080061091</v>
      </c>
      <c r="L39" s="22">
        <f t="shared" si="18"/>
        <v>93656.894545414121</v>
      </c>
      <c r="M39" s="5">
        <f>scrimecost*Meta!O36</f>
        <v>971.96400000000006</v>
      </c>
      <c r="N39" s="5">
        <f>L39-Grade12!L39</f>
        <v>2633.4450447939453</v>
      </c>
      <c r="O39" s="5">
        <f>Grade12!M39-M39</f>
        <v>16.758000000000038</v>
      </c>
      <c r="P39" s="22">
        <f t="shared" si="12"/>
        <v>174.26228714871101</v>
      </c>
      <c r="Q39" s="22"/>
      <c r="R39" s="22"/>
      <c r="S39" s="22">
        <f t="shared" si="6"/>
        <v>1769.5682923261297</v>
      </c>
      <c r="T39" s="22">
        <f t="shared" si="7"/>
        <v>1043.7518242636306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56934.123417793016</v>
      </c>
      <c r="D40" s="5">
        <f t="shared" si="15"/>
        <v>55115.421987410125</v>
      </c>
      <c r="E40" s="5">
        <f t="shared" si="1"/>
        <v>45615.421987410125</v>
      </c>
      <c r="F40" s="5">
        <f t="shared" si="2"/>
        <v>16306.727477630418</v>
      </c>
      <c r="G40" s="5">
        <f t="shared" si="3"/>
        <v>38808.694509779707</v>
      </c>
      <c r="H40" s="22">
        <f t="shared" si="16"/>
        <v>25488.728621693033</v>
      </c>
      <c r="I40" s="5">
        <f t="shared" si="17"/>
        <v>63175.919072118246</v>
      </c>
      <c r="J40" s="26">
        <f t="shared" si="5"/>
        <v>0.19823694860602775</v>
      </c>
      <c r="L40" s="22">
        <f t="shared" si="18"/>
        <v>95998.316909049463</v>
      </c>
      <c r="M40" s="5">
        <f>scrimecost*Meta!O37</f>
        <v>971.96400000000006</v>
      </c>
      <c r="N40" s="5">
        <f>L40-Grade12!L40</f>
        <v>2699.2811709137604</v>
      </c>
      <c r="O40" s="5">
        <f>Grade12!M40-M40</f>
        <v>16.758000000000038</v>
      </c>
      <c r="P40" s="22">
        <f t="shared" si="12"/>
        <v>179.09089390755099</v>
      </c>
      <c r="Q40" s="22"/>
      <c r="R40" s="22"/>
      <c r="S40" s="22">
        <f t="shared" si="6"/>
        <v>1813.8506164933219</v>
      </c>
      <c r="T40" s="22">
        <f t="shared" si="7"/>
        <v>1051.2090729760596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58357.476503237856</v>
      </c>
      <c r="D41" s="5">
        <f t="shared" si="15"/>
        <v>56476.147537095392</v>
      </c>
      <c r="E41" s="5">
        <f t="shared" si="1"/>
        <v>46976.147537095392</v>
      </c>
      <c r="F41" s="5">
        <f t="shared" si="2"/>
        <v>16887.076924571185</v>
      </c>
      <c r="G41" s="5">
        <f t="shared" si="3"/>
        <v>39589.070612524207</v>
      </c>
      <c r="H41" s="22">
        <f t="shared" si="16"/>
        <v>26125.946837235366</v>
      </c>
      <c r="I41" s="5">
        <f t="shared" si="17"/>
        <v>64565.47578892122</v>
      </c>
      <c r="J41" s="26">
        <f t="shared" si="5"/>
        <v>0.20058745378204426</v>
      </c>
      <c r="L41" s="22">
        <f t="shared" si="18"/>
        <v>98398.274831775736</v>
      </c>
      <c r="M41" s="5">
        <f>scrimecost*Meta!O38</f>
        <v>649.36800000000005</v>
      </c>
      <c r="N41" s="5">
        <f>L41-Grade12!L41</f>
        <v>2766.7632001866587</v>
      </c>
      <c r="O41" s="5">
        <f>Grade12!M41-M41</f>
        <v>11.195999999999913</v>
      </c>
      <c r="P41" s="22">
        <f t="shared" si="12"/>
        <v>184.04021583536209</v>
      </c>
      <c r="Q41" s="22"/>
      <c r="R41" s="22"/>
      <c r="S41" s="22">
        <f t="shared" ref="S41:S69" si="19">IF(A41&lt;startage,1,0)*(N41-Q41-R41)+IF(A41&gt;=startage,1,0)*completionprob*(N41*spart+O41+P41)</f>
        <v>1854.7236547647472</v>
      </c>
      <c r="T41" s="22">
        <f t="shared" ref="T41:T69" si="20">S41/sreturn^(A41-startage+1)</f>
        <v>1056.1472159638267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59816.413415818788</v>
      </c>
      <c r="D42" s="5">
        <f t="shared" si="15"/>
        <v>57870.891225522762</v>
      </c>
      <c r="E42" s="5">
        <f t="shared" si="1"/>
        <v>48370.891225522762</v>
      </c>
      <c r="F42" s="5">
        <f t="shared" si="2"/>
        <v>17481.935107685458</v>
      </c>
      <c r="G42" s="5">
        <f t="shared" si="3"/>
        <v>40388.956117837304</v>
      </c>
      <c r="H42" s="22">
        <f t="shared" si="16"/>
        <v>26779.095508166247</v>
      </c>
      <c r="I42" s="5">
        <f t="shared" si="17"/>
        <v>65989.771423644241</v>
      </c>
      <c r="J42" s="26">
        <f t="shared" si="5"/>
        <v>0.20288062956352371</v>
      </c>
      <c r="L42" s="22">
        <f t="shared" si="18"/>
        <v>100858.23170257009</v>
      </c>
      <c r="M42" s="5">
        <f>scrimecost*Meta!O39</f>
        <v>649.36800000000005</v>
      </c>
      <c r="N42" s="5">
        <f>L42-Grade12!L42</f>
        <v>2835.9322801913077</v>
      </c>
      <c r="O42" s="5">
        <f>Grade12!M42-M42</f>
        <v>11.195999999999913</v>
      </c>
      <c r="P42" s="22">
        <f t="shared" si="12"/>
        <v>189.11327081136832</v>
      </c>
      <c r="Q42" s="22"/>
      <c r="R42" s="22"/>
      <c r="S42" s="22">
        <f t="shared" si="19"/>
        <v>1901.2477715929144</v>
      </c>
      <c r="T42" s="22">
        <f t="shared" si="20"/>
        <v>1063.7550373698716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61311.823751214259</v>
      </c>
      <c r="D43" s="5">
        <f t="shared" si="15"/>
        <v>59300.503506160829</v>
      </c>
      <c r="E43" s="5">
        <f t="shared" si="1"/>
        <v>49800.503506160829</v>
      </c>
      <c r="F43" s="5">
        <f t="shared" si="2"/>
        <v>18091.664745377595</v>
      </c>
      <c r="G43" s="5">
        <f t="shared" si="3"/>
        <v>41208.838760783234</v>
      </c>
      <c r="H43" s="22">
        <f t="shared" si="16"/>
        <v>27448.572895870398</v>
      </c>
      <c r="I43" s="5">
        <f t="shared" si="17"/>
        <v>67449.674449235332</v>
      </c>
      <c r="J43" s="26">
        <f t="shared" si="5"/>
        <v>0.20511787422838176</v>
      </c>
      <c r="L43" s="22">
        <f t="shared" si="18"/>
        <v>103379.68749513435</v>
      </c>
      <c r="M43" s="5">
        <f>scrimecost*Meta!O40</f>
        <v>649.36800000000005</v>
      </c>
      <c r="N43" s="5">
        <f>L43-Grade12!L43</f>
        <v>2906.8305871960765</v>
      </c>
      <c r="O43" s="5">
        <f>Grade12!M43-M43</f>
        <v>11.195999999999913</v>
      </c>
      <c r="P43" s="22">
        <f t="shared" si="12"/>
        <v>194.31315216177484</v>
      </c>
      <c r="Q43" s="22"/>
      <c r="R43" s="22"/>
      <c r="S43" s="22">
        <f t="shared" si="19"/>
        <v>1948.9349913417877</v>
      </c>
      <c r="T43" s="22">
        <f t="shared" si="20"/>
        <v>1071.4155091770192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62844.619344994615</v>
      </c>
      <c r="D44" s="5">
        <f t="shared" si="15"/>
        <v>60765.856093814851</v>
      </c>
      <c r="E44" s="5">
        <f t="shared" si="1"/>
        <v>51265.856093814851</v>
      </c>
      <c r="F44" s="5">
        <f t="shared" si="2"/>
        <v>18716.637624012033</v>
      </c>
      <c r="G44" s="5">
        <f t="shared" si="3"/>
        <v>42049.218469802814</v>
      </c>
      <c r="H44" s="22">
        <f t="shared" si="16"/>
        <v>28134.787218267156</v>
      </c>
      <c r="I44" s="5">
        <f t="shared" si="17"/>
        <v>68946.075050466214</v>
      </c>
      <c r="J44" s="26">
        <f t="shared" si="5"/>
        <v>0.20730055195019442</v>
      </c>
      <c r="L44" s="22">
        <f t="shared" si="18"/>
        <v>105964.17968251271</v>
      </c>
      <c r="M44" s="5">
        <f>scrimecost*Meta!O41</f>
        <v>649.36800000000005</v>
      </c>
      <c r="N44" s="5">
        <f>L44-Grade12!L44</f>
        <v>2979.5013518760097</v>
      </c>
      <c r="O44" s="5">
        <f>Grade12!M44-M44</f>
        <v>11.195999999999913</v>
      </c>
      <c r="P44" s="22">
        <f t="shared" si="12"/>
        <v>199.64303054594143</v>
      </c>
      <c r="Q44" s="22"/>
      <c r="R44" s="22"/>
      <c r="S44" s="22">
        <f t="shared" si="19"/>
        <v>1997.8143915844112</v>
      </c>
      <c r="T44" s="22">
        <f t="shared" si="20"/>
        <v>1079.1290328552434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64415.734828619476</v>
      </c>
      <c r="D45" s="5">
        <f t="shared" si="15"/>
        <v>62267.842496160214</v>
      </c>
      <c r="E45" s="5">
        <f t="shared" si="1"/>
        <v>52767.842496160214</v>
      </c>
      <c r="F45" s="5">
        <f t="shared" si="2"/>
        <v>19357.234824612333</v>
      </c>
      <c r="G45" s="5">
        <f t="shared" si="3"/>
        <v>42910.607671547885</v>
      </c>
      <c r="H45" s="22">
        <f t="shared" si="16"/>
        <v>28838.156898723835</v>
      </c>
      <c r="I45" s="5">
        <f t="shared" si="17"/>
        <v>70479.885666727874</v>
      </c>
      <c r="J45" s="26">
        <f t="shared" si="5"/>
        <v>0.20942999363001166</v>
      </c>
      <c r="L45" s="22">
        <f t="shared" si="18"/>
        <v>108613.2841745755</v>
      </c>
      <c r="M45" s="5">
        <f>scrimecost*Meta!O42</f>
        <v>649.36800000000005</v>
      </c>
      <c r="N45" s="5">
        <f>L45-Grade12!L45</f>
        <v>3053.9888856728649</v>
      </c>
      <c r="O45" s="5">
        <f>Grade12!M45-M45</f>
        <v>11.195999999999913</v>
      </c>
      <c r="P45" s="22">
        <f t="shared" si="12"/>
        <v>205.10615588971214</v>
      </c>
      <c r="Q45" s="22"/>
      <c r="R45" s="22"/>
      <c r="S45" s="22">
        <f t="shared" si="19"/>
        <v>2047.9157768330531</v>
      </c>
      <c r="T45" s="22">
        <f t="shared" si="20"/>
        <v>1086.8960122699011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66026.128199334969</v>
      </c>
      <c r="D46" s="5">
        <f t="shared" si="15"/>
        <v>63807.378558564233</v>
      </c>
      <c r="E46" s="5">
        <f t="shared" si="1"/>
        <v>54307.378558564233</v>
      </c>
      <c r="F46" s="5">
        <f t="shared" si="2"/>
        <v>20013.846955227644</v>
      </c>
      <c r="G46" s="5">
        <f t="shared" si="3"/>
        <v>43793.531603336589</v>
      </c>
      <c r="H46" s="22">
        <f t="shared" si="16"/>
        <v>29559.110821191931</v>
      </c>
      <c r="I46" s="5">
        <f t="shared" si="17"/>
        <v>72052.041548396082</v>
      </c>
      <c r="J46" s="26">
        <f t="shared" si="5"/>
        <v>0.21150749770788224</v>
      </c>
      <c r="L46" s="22">
        <f t="shared" si="18"/>
        <v>111328.61627893989</v>
      </c>
      <c r="M46" s="5">
        <f>scrimecost*Meta!O43</f>
        <v>360.17999999999995</v>
      </c>
      <c r="N46" s="5">
        <f>L46-Grade12!L46</f>
        <v>3130.3386078147159</v>
      </c>
      <c r="O46" s="5">
        <f>Grade12!M46-M46</f>
        <v>6.2100000000000364</v>
      </c>
      <c r="P46" s="22">
        <f t="shared" si="12"/>
        <v>210.70585936707727</v>
      </c>
      <c r="Q46" s="22"/>
      <c r="R46" s="22"/>
      <c r="S46" s="22">
        <f t="shared" si="19"/>
        <v>2095.2210647129564</v>
      </c>
      <c r="T46" s="22">
        <f t="shared" si="20"/>
        <v>1092.6055929710569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67676.781404318332</v>
      </c>
      <c r="D47" s="5">
        <f t="shared" si="15"/>
        <v>65385.40302252832</v>
      </c>
      <c r="E47" s="5">
        <f t="shared" si="1"/>
        <v>55885.40302252832</v>
      </c>
      <c r="F47" s="5">
        <f t="shared" si="2"/>
        <v>20686.874389108329</v>
      </c>
      <c r="G47" s="5">
        <f t="shared" si="3"/>
        <v>44698.528633419992</v>
      </c>
      <c r="H47" s="22">
        <f t="shared" si="16"/>
        <v>30298.088591721727</v>
      </c>
      <c r="I47" s="5">
        <f t="shared" si="17"/>
        <v>73663.501327105958</v>
      </c>
      <c r="J47" s="26">
        <f t="shared" si="5"/>
        <v>0.21353433095458513</v>
      </c>
      <c r="L47" s="22">
        <f t="shared" si="18"/>
        <v>114111.83168591338</v>
      </c>
      <c r="M47" s="5">
        <f>scrimecost*Meta!O44</f>
        <v>360.17999999999995</v>
      </c>
      <c r="N47" s="5">
        <f>L47-Grade12!L47</f>
        <v>3208.5970730100817</v>
      </c>
      <c r="O47" s="5">
        <f>Grade12!M47-M47</f>
        <v>6.2100000000000364</v>
      </c>
      <c r="P47" s="22">
        <f t="shared" si="12"/>
        <v>216.44555543137639</v>
      </c>
      <c r="Q47" s="22"/>
      <c r="R47" s="22"/>
      <c r="S47" s="22">
        <f t="shared" si="19"/>
        <v>2147.8588325898381</v>
      </c>
      <c r="T47" s="22">
        <f t="shared" si="20"/>
        <v>1100.5175323134104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69368.700939426271</v>
      </c>
      <c r="D48" s="5">
        <f t="shared" si="15"/>
        <v>67002.878098091503</v>
      </c>
      <c r="E48" s="5">
        <f t="shared" si="1"/>
        <v>57502.878098091503</v>
      </c>
      <c r="F48" s="5">
        <f t="shared" si="2"/>
        <v>21376.727508836026</v>
      </c>
      <c r="G48" s="5">
        <f t="shared" si="3"/>
        <v>45626.150589255478</v>
      </c>
      <c r="H48" s="22">
        <f t="shared" si="16"/>
        <v>31055.54080651476</v>
      </c>
      <c r="I48" s="5">
        <f t="shared" si="17"/>
        <v>75315.24760028359</v>
      </c>
      <c r="J48" s="26">
        <f t="shared" si="5"/>
        <v>0.21551172924405135</v>
      </c>
      <c r="L48" s="22">
        <f t="shared" si="18"/>
        <v>116964.6274780612</v>
      </c>
      <c r="M48" s="5">
        <f>scrimecost*Meta!O45</f>
        <v>360.17999999999995</v>
      </c>
      <c r="N48" s="5">
        <f>L48-Grade12!L48</f>
        <v>3288.8119998353213</v>
      </c>
      <c r="O48" s="5">
        <f>Grade12!M48-M48</f>
        <v>6.2100000000000364</v>
      </c>
      <c r="P48" s="22">
        <f t="shared" si="12"/>
        <v>222.32874389728298</v>
      </c>
      <c r="Q48" s="22"/>
      <c r="R48" s="22"/>
      <c r="S48" s="22">
        <f t="shared" si="19"/>
        <v>2201.8125446636359</v>
      </c>
      <c r="T48" s="22">
        <f t="shared" si="20"/>
        <v>1108.4835112291225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71102.918462911941</v>
      </c>
      <c r="D49" s="5">
        <f t="shared" si="15"/>
        <v>68660.790050543801</v>
      </c>
      <c r="E49" s="5">
        <f t="shared" si="1"/>
        <v>59160.790050543801</v>
      </c>
      <c r="F49" s="5">
        <f t="shared" si="2"/>
        <v>22083.826956556932</v>
      </c>
      <c r="G49" s="5">
        <f t="shared" si="3"/>
        <v>46576.963093986866</v>
      </c>
      <c r="H49" s="22">
        <f t="shared" si="16"/>
        <v>31831.929326677633</v>
      </c>
      <c r="I49" s="5">
        <f t="shared" si="17"/>
        <v>77008.28753029069</v>
      </c>
      <c r="J49" s="26">
        <f t="shared" si="5"/>
        <v>0.2174408983069453</v>
      </c>
      <c r="L49" s="22">
        <f t="shared" si="18"/>
        <v>119888.74316501274</v>
      </c>
      <c r="M49" s="5">
        <f>scrimecost*Meta!O46</f>
        <v>360.17999999999995</v>
      </c>
      <c r="N49" s="5">
        <f>L49-Grade12!L49</f>
        <v>3371.0322998312186</v>
      </c>
      <c r="O49" s="5">
        <f>Grade12!M49-M49</f>
        <v>6.2100000000000364</v>
      </c>
      <c r="P49" s="22">
        <f t="shared" si="12"/>
        <v>228.35901207483735</v>
      </c>
      <c r="Q49" s="22"/>
      <c r="R49" s="22"/>
      <c r="S49" s="22">
        <f t="shared" si="19"/>
        <v>2257.115099539295</v>
      </c>
      <c r="T49" s="22">
        <f t="shared" si="20"/>
        <v>1116.5039546223634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72880.491424484731</v>
      </c>
      <c r="D50" s="5">
        <f t="shared" si="15"/>
        <v>70360.149801807391</v>
      </c>
      <c r="E50" s="5">
        <f t="shared" si="1"/>
        <v>60860.149801807391</v>
      </c>
      <c r="F50" s="5">
        <f t="shared" si="2"/>
        <v>22808.603890470851</v>
      </c>
      <c r="G50" s="5">
        <f t="shared" si="3"/>
        <v>47551.545911336536</v>
      </c>
      <c r="H50" s="22">
        <f t="shared" si="16"/>
        <v>32627.72755984457</v>
      </c>
      <c r="I50" s="5">
        <f t="shared" si="17"/>
        <v>78743.653458547938</v>
      </c>
      <c r="J50" s="26">
        <f t="shared" si="5"/>
        <v>0.21932301446586619</v>
      </c>
      <c r="L50" s="22">
        <f t="shared" si="18"/>
        <v>122885.96174413803</v>
      </c>
      <c r="M50" s="5">
        <f>scrimecost*Meta!O47</f>
        <v>360.17999999999995</v>
      </c>
      <c r="N50" s="5">
        <f>L50-Grade12!L50</f>
        <v>3455.3081073269714</v>
      </c>
      <c r="O50" s="5">
        <f>Grade12!M50-M50</f>
        <v>6.2100000000000364</v>
      </c>
      <c r="P50" s="22">
        <f t="shared" si="12"/>
        <v>234.54003695683045</v>
      </c>
      <c r="Q50" s="22"/>
      <c r="R50" s="22"/>
      <c r="S50" s="22">
        <f t="shared" si="19"/>
        <v>2313.8002182868199</v>
      </c>
      <c r="T50" s="22">
        <f t="shared" si="20"/>
        <v>1124.5792897233555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74702.503710096847</v>
      </c>
      <c r="D51" s="5">
        <f t="shared" si="15"/>
        <v>72101.99354685258</v>
      </c>
      <c r="E51" s="5">
        <f t="shared" si="1"/>
        <v>62601.99354685258</v>
      </c>
      <c r="F51" s="5">
        <f t="shared" si="2"/>
        <v>23551.500247732623</v>
      </c>
      <c r="G51" s="5">
        <f t="shared" si="3"/>
        <v>48550.49329911996</v>
      </c>
      <c r="H51" s="22">
        <f t="shared" si="16"/>
        <v>33443.420748840683</v>
      </c>
      <c r="I51" s="5">
        <f t="shared" si="17"/>
        <v>80522.403535011646</v>
      </c>
      <c r="J51" s="26">
        <f t="shared" si="5"/>
        <v>0.22115922535261834</v>
      </c>
      <c r="L51" s="22">
        <f t="shared" si="18"/>
        <v>125958.11078774148</v>
      </c>
      <c r="M51" s="5">
        <f>scrimecost*Meta!O48</f>
        <v>190.00799999999998</v>
      </c>
      <c r="N51" s="5">
        <f>L51-Grade12!L51</f>
        <v>3541.6908100101573</v>
      </c>
      <c r="O51" s="5">
        <f>Grade12!M51-M51</f>
        <v>3.2760000000000105</v>
      </c>
      <c r="P51" s="22">
        <f t="shared" si="12"/>
        <v>240.8755874608735</v>
      </c>
      <c r="Q51" s="22"/>
      <c r="R51" s="22"/>
      <c r="S51" s="22">
        <f t="shared" si="19"/>
        <v>2369.5200570030565</v>
      </c>
      <c r="T51" s="22">
        <f t="shared" si="20"/>
        <v>1131.5722192177652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76570.066302849256</v>
      </c>
      <c r="D52" s="5">
        <f t="shared" si="15"/>
        <v>73887.383385523877</v>
      </c>
      <c r="E52" s="5">
        <f t="shared" si="1"/>
        <v>64387.383385523877</v>
      </c>
      <c r="F52" s="5">
        <f t="shared" si="2"/>
        <v>24312.969013925936</v>
      </c>
      <c r="G52" s="5">
        <f t="shared" si="3"/>
        <v>49574.414371597944</v>
      </c>
      <c r="H52" s="22">
        <f t="shared" si="16"/>
        <v>34279.506267561701</v>
      </c>
      <c r="I52" s="5">
        <f t="shared" si="17"/>
        <v>82345.622363386938</v>
      </c>
      <c r="J52" s="26">
        <f t="shared" si="5"/>
        <v>0.22295065060798624</v>
      </c>
      <c r="L52" s="22">
        <f t="shared" si="18"/>
        <v>129107.06355743502</v>
      </c>
      <c r="M52" s="5">
        <f>scrimecost*Meta!O49</f>
        <v>190.00799999999998</v>
      </c>
      <c r="N52" s="5">
        <f>L52-Grade12!L52</f>
        <v>3630.233080260412</v>
      </c>
      <c r="O52" s="5">
        <f>Grade12!M52-M52</f>
        <v>3.2760000000000105</v>
      </c>
      <c r="P52" s="22">
        <f t="shared" si="12"/>
        <v>247.36952672751755</v>
      </c>
      <c r="Q52" s="22"/>
      <c r="R52" s="22"/>
      <c r="S52" s="22">
        <f t="shared" si="19"/>
        <v>2429.0748598871924</v>
      </c>
      <c r="T52" s="22">
        <f t="shared" si="20"/>
        <v>1139.7784744752489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78484.317960420492</v>
      </c>
      <c r="D53" s="5">
        <f t="shared" si="15"/>
        <v>75717.407970161978</v>
      </c>
      <c r="E53" s="5">
        <f t="shared" si="1"/>
        <v>66217.407970161978</v>
      </c>
      <c r="F53" s="5">
        <f t="shared" si="2"/>
        <v>25093.474499274085</v>
      </c>
      <c r="G53" s="5">
        <f t="shared" si="3"/>
        <v>50623.933470887889</v>
      </c>
      <c r="H53" s="22">
        <f t="shared" si="16"/>
        <v>35136.493924250739</v>
      </c>
      <c r="I53" s="5">
        <f t="shared" si="17"/>
        <v>84214.421662471592</v>
      </c>
      <c r="J53" s="26">
        <f t="shared" si="5"/>
        <v>0.22469838256444277</v>
      </c>
      <c r="L53" s="22">
        <f t="shared" si="18"/>
        <v>132334.7401463709</v>
      </c>
      <c r="M53" s="5">
        <f>scrimecost*Meta!O50</f>
        <v>190.00799999999998</v>
      </c>
      <c r="N53" s="5">
        <f>L53-Grade12!L53</f>
        <v>3720.9889072669612</v>
      </c>
      <c r="O53" s="5">
        <f>Grade12!M53-M53</f>
        <v>3.2760000000000105</v>
      </c>
      <c r="P53" s="22">
        <f t="shared" si="12"/>
        <v>254.02581447582784</v>
      </c>
      <c r="Q53" s="22"/>
      <c r="R53" s="22"/>
      <c r="S53" s="22">
        <f t="shared" si="19"/>
        <v>2490.1185328434553</v>
      </c>
      <c r="T53" s="22">
        <f t="shared" si="20"/>
        <v>1148.0405712044872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80446.425909430996</v>
      </c>
      <c r="D54" s="5">
        <f t="shared" si="15"/>
        <v>77593.183169416021</v>
      </c>
      <c r="E54" s="5">
        <f t="shared" si="1"/>
        <v>68093.183169416021</v>
      </c>
      <c r="F54" s="5">
        <f t="shared" si="2"/>
        <v>25893.492621755933</v>
      </c>
      <c r="G54" s="5">
        <f t="shared" si="3"/>
        <v>51699.690547660088</v>
      </c>
      <c r="H54" s="22">
        <f t="shared" si="16"/>
        <v>36014.90627235701</v>
      </c>
      <c r="I54" s="5">
        <f t="shared" si="17"/>
        <v>86129.940944033384</v>
      </c>
      <c r="J54" s="26">
        <f t="shared" si="5"/>
        <v>0.22640348691220516</v>
      </c>
      <c r="L54" s="22">
        <f t="shared" si="18"/>
        <v>135643.10865003013</v>
      </c>
      <c r="M54" s="5">
        <f>scrimecost*Meta!O51</f>
        <v>190.00799999999998</v>
      </c>
      <c r="N54" s="5">
        <f>L54-Grade12!L54</f>
        <v>3814.0136299485748</v>
      </c>
      <c r="O54" s="5">
        <f>Grade12!M54-M54</f>
        <v>3.2760000000000105</v>
      </c>
      <c r="P54" s="22">
        <f t="shared" si="12"/>
        <v>260.84850941784566</v>
      </c>
      <c r="Q54" s="22"/>
      <c r="R54" s="22"/>
      <c r="S54" s="22">
        <f t="shared" si="19"/>
        <v>2552.6882976235643</v>
      </c>
      <c r="T54" s="22">
        <f t="shared" si="20"/>
        <v>1156.3589522659486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82457.586557166782</v>
      </c>
      <c r="D55" s="5">
        <f t="shared" si="15"/>
        <v>79515.852748651436</v>
      </c>
      <c r="E55" s="5">
        <f t="shared" si="1"/>
        <v>70015.852748651436</v>
      </c>
      <c r="F55" s="5">
        <f t="shared" si="2"/>
        <v>26713.511197299838</v>
      </c>
      <c r="G55" s="5">
        <f t="shared" si="3"/>
        <v>52802.341551351594</v>
      </c>
      <c r="H55" s="22">
        <f t="shared" si="16"/>
        <v>36915.278929165936</v>
      </c>
      <c r="I55" s="5">
        <f t="shared" si="17"/>
        <v>88093.348207634233</v>
      </c>
      <c r="J55" s="26">
        <f t="shared" si="5"/>
        <v>0.22806700334904662</v>
      </c>
      <c r="L55" s="22">
        <f t="shared" si="18"/>
        <v>139034.18636628092</v>
      </c>
      <c r="M55" s="5">
        <f>scrimecost*Meta!O52</f>
        <v>190.00799999999998</v>
      </c>
      <c r="N55" s="5">
        <f>L55-Grade12!L55</f>
        <v>3909.3639706973627</v>
      </c>
      <c r="O55" s="5">
        <f>Grade12!M55-M55</f>
        <v>3.2760000000000105</v>
      </c>
      <c r="P55" s="22">
        <f t="shared" si="12"/>
        <v>267.84177173341413</v>
      </c>
      <c r="Q55" s="22"/>
      <c r="R55" s="22"/>
      <c r="S55" s="22">
        <f t="shared" si="19"/>
        <v>2616.8223065232573</v>
      </c>
      <c r="T55" s="22">
        <f t="shared" si="20"/>
        <v>1164.7340628847444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84519.026221095934</v>
      </c>
      <c r="D56" s="5">
        <f t="shared" si="15"/>
        <v>81486.589067367706</v>
      </c>
      <c r="E56" s="5">
        <f t="shared" si="1"/>
        <v>71986.589067367706</v>
      </c>
      <c r="F56" s="5">
        <f t="shared" si="2"/>
        <v>27554.030237232328</v>
      </c>
      <c r="G56" s="5">
        <f t="shared" si="3"/>
        <v>53932.558830135378</v>
      </c>
      <c r="H56" s="22">
        <f t="shared" si="16"/>
        <v>37838.160902395073</v>
      </c>
      <c r="I56" s="5">
        <f t="shared" si="17"/>
        <v>90105.840652825063</v>
      </c>
      <c r="J56" s="26">
        <f t="shared" si="5"/>
        <v>0.22968994621425773</v>
      </c>
      <c r="L56" s="22">
        <f t="shared" si="18"/>
        <v>142510.04102543791</v>
      </c>
      <c r="M56" s="5">
        <f>scrimecost*Meta!O53</f>
        <v>57.42</v>
      </c>
      <c r="N56" s="5">
        <f>L56-Grade12!L56</f>
        <v>4007.0980699647334</v>
      </c>
      <c r="O56" s="5">
        <f>Grade12!M56-M56</f>
        <v>0.99000000000000199</v>
      </c>
      <c r="P56" s="22">
        <f t="shared" si="12"/>
        <v>275.0098656068717</v>
      </c>
      <c r="Q56" s="22"/>
      <c r="R56" s="22"/>
      <c r="S56" s="22">
        <f t="shared" si="19"/>
        <v>2680.7034336453594</v>
      </c>
      <c r="T56" s="22">
        <f t="shared" si="20"/>
        <v>1172.354562988307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57.42</v>
      </c>
      <c r="N57" s="5">
        <f>L57-Grade12!L57</f>
        <v>0</v>
      </c>
      <c r="O57" s="5">
        <f>Grade12!M57-M57</f>
        <v>0.99000000000000199</v>
      </c>
      <c r="Q57" s="22"/>
      <c r="R57" s="22"/>
      <c r="S57" s="22">
        <f t="shared" si="19"/>
        <v>0.8038800000000017</v>
      </c>
      <c r="T57" s="22">
        <f t="shared" si="20"/>
        <v>0.34542923860422658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57.42</v>
      </c>
      <c r="N58" s="5">
        <f>L58-Grade12!L58</f>
        <v>0</v>
      </c>
      <c r="O58" s="5">
        <f>Grade12!M58-M58</f>
        <v>0.99000000000000199</v>
      </c>
      <c r="Q58" s="22"/>
      <c r="R58" s="22"/>
      <c r="S58" s="22">
        <f t="shared" si="19"/>
        <v>0.8038800000000017</v>
      </c>
      <c r="T58" s="22">
        <f t="shared" si="20"/>
        <v>0.33940384603019674</v>
      </c>
    </row>
    <row r="59" spans="1:20" x14ac:dyDescent="0.2">
      <c r="A59" s="5">
        <v>68</v>
      </c>
      <c r="H59" s="21"/>
      <c r="I59" s="5"/>
      <c r="M59" s="5">
        <f>scrimecost*Meta!O56</f>
        <v>57.42</v>
      </c>
      <c r="N59" s="5">
        <f>L59-Grade12!L59</f>
        <v>0</v>
      </c>
      <c r="O59" s="5">
        <f>Grade12!M59-M59</f>
        <v>0.99000000000000199</v>
      </c>
      <c r="Q59" s="22"/>
      <c r="R59" s="22"/>
      <c r="S59" s="22">
        <f t="shared" si="19"/>
        <v>0.8038800000000017</v>
      </c>
      <c r="T59" s="22">
        <f t="shared" si="20"/>
        <v>0.33348355560622778</v>
      </c>
    </row>
    <row r="60" spans="1:20" x14ac:dyDescent="0.2">
      <c r="A60" s="5">
        <v>69</v>
      </c>
      <c r="H60" s="21"/>
      <c r="I60" s="5"/>
      <c r="M60" s="5">
        <f>scrimecost*Meta!O57</f>
        <v>57.42</v>
      </c>
      <c r="N60" s="5">
        <f>L60-Grade12!L60</f>
        <v>0</v>
      </c>
      <c r="O60" s="5">
        <f>Grade12!M60-M60</f>
        <v>0.99000000000000199</v>
      </c>
      <c r="Q60" s="22"/>
      <c r="R60" s="22"/>
      <c r="S60" s="22">
        <f t="shared" si="19"/>
        <v>0.8038800000000017</v>
      </c>
      <c r="T60" s="22">
        <f t="shared" si="20"/>
        <v>0.32766653401410634</v>
      </c>
    </row>
    <row r="61" spans="1:20" x14ac:dyDescent="0.2">
      <c r="A61" s="5">
        <v>70</v>
      </c>
      <c r="H61" s="21"/>
      <c r="I61" s="5"/>
      <c r="M61" s="5">
        <f>scrimecost*Meta!O58</f>
        <v>57.42</v>
      </c>
      <c r="N61" s="5">
        <f>L61-Grade12!L61</f>
        <v>0</v>
      </c>
      <c r="O61" s="5">
        <f>Grade12!M61-M61</f>
        <v>0.99000000000000199</v>
      </c>
      <c r="Q61" s="22"/>
      <c r="R61" s="22"/>
      <c r="S61" s="22">
        <f t="shared" si="19"/>
        <v>0.8038800000000017</v>
      </c>
      <c r="T61" s="22">
        <f t="shared" si="20"/>
        <v>0.32195097991456245</v>
      </c>
    </row>
    <row r="62" spans="1:20" x14ac:dyDescent="0.2">
      <c r="A62" s="5">
        <v>71</v>
      </c>
      <c r="H62" s="21"/>
      <c r="I62" s="5"/>
      <c r="M62" s="5">
        <f>scrimecost*Meta!O59</f>
        <v>57.42</v>
      </c>
      <c r="N62" s="5">
        <f>L62-Grade12!L62</f>
        <v>0</v>
      </c>
      <c r="O62" s="5">
        <f>Grade12!M62-M62</f>
        <v>0.99000000000000199</v>
      </c>
      <c r="Q62" s="22"/>
      <c r="R62" s="22"/>
      <c r="S62" s="22">
        <f t="shared" si="19"/>
        <v>0.8038800000000017</v>
      </c>
      <c r="T62" s="22">
        <f t="shared" si="20"/>
        <v>0.3163351233894538</v>
      </c>
    </row>
    <row r="63" spans="1:20" x14ac:dyDescent="0.2">
      <c r="A63" s="5">
        <v>72</v>
      </c>
      <c r="H63" s="21"/>
      <c r="M63" s="5">
        <f>scrimecost*Meta!O60</f>
        <v>57.42</v>
      </c>
      <c r="N63" s="5">
        <f>L63-Grade12!L63</f>
        <v>0</v>
      </c>
      <c r="O63" s="5">
        <f>Grade12!M63-M63</f>
        <v>0.99000000000000199</v>
      </c>
      <c r="Q63" s="22"/>
      <c r="R63" s="22"/>
      <c r="S63" s="22">
        <f t="shared" si="19"/>
        <v>0.8038800000000017</v>
      </c>
      <c r="T63" s="22">
        <f t="shared" si="20"/>
        <v>0.3108172253936809</v>
      </c>
    </row>
    <row r="64" spans="1:20" x14ac:dyDescent="0.2">
      <c r="A64" s="5">
        <v>73</v>
      </c>
      <c r="H64" s="21"/>
      <c r="M64" s="5">
        <f>scrimecost*Meta!O61</f>
        <v>57.42</v>
      </c>
      <c r="N64" s="5">
        <f>L64-Grade12!L64</f>
        <v>0</v>
      </c>
      <c r="O64" s="5">
        <f>Grade12!M64-M64</f>
        <v>0.99000000000000199</v>
      </c>
      <c r="Q64" s="22"/>
      <c r="R64" s="22"/>
      <c r="S64" s="22">
        <f t="shared" si="19"/>
        <v>0.8038800000000017</v>
      </c>
      <c r="T64" s="22">
        <f t="shared" si="20"/>
        <v>0.30539557721666188</v>
      </c>
    </row>
    <row r="65" spans="1:20" x14ac:dyDescent="0.2">
      <c r="A65" s="5">
        <v>74</v>
      </c>
      <c r="H65" s="21"/>
      <c r="M65" s="5">
        <f>scrimecost*Meta!O62</f>
        <v>57.42</v>
      </c>
      <c r="N65" s="5">
        <f>L65-Grade12!L65</f>
        <v>0</v>
      </c>
      <c r="O65" s="5">
        <f>Grade12!M65-M65</f>
        <v>0.99000000000000199</v>
      </c>
      <c r="Q65" s="22"/>
      <c r="R65" s="22"/>
      <c r="S65" s="22">
        <f t="shared" si="19"/>
        <v>0.8038800000000017</v>
      </c>
      <c r="T65" s="22">
        <f t="shared" si="20"/>
        <v>0.30006849995320195</v>
      </c>
    </row>
    <row r="66" spans="1:20" x14ac:dyDescent="0.2">
      <c r="A66" s="5">
        <v>75</v>
      </c>
      <c r="H66" s="21"/>
      <c r="M66" s="5">
        <f>scrimecost*Meta!O63</f>
        <v>57.42</v>
      </c>
      <c r="N66" s="5">
        <f>L66-Grade12!L66</f>
        <v>0</v>
      </c>
      <c r="O66" s="5">
        <f>Grade12!M66-M66</f>
        <v>0.99000000000000199</v>
      </c>
      <c r="Q66" s="22"/>
      <c r="R66" s="22"/>
      <c r="S66" s="22">
        <f t="shared" si="19"/>
        <v>0.8038800000000017</v>
      </c>
      <c r="T66" s="22">
        <f t="shared" si="20"/>
        <v>0.29483434398359154</v>
      </c>
    </row>
    <row r="67" spans="1:20" x14ac:dyDescent="0.2">
      <c r="A67" s="5">
        <v>76</v>
      </c>
      <c r="H67" s="21"/>
      <c r="M67" s="5">
        <f>scrimecost*Meta!O64</f>
        <v>57.42</v>
      </c>
      <c r="N67" s="5">
        <f>L67-Grade12!L67</f>
        <v>0</v>
      </c>
      <c r="O67" s="5">
        <f>Grade12!M67-M67</f>
        <v>0.99000000000000199</v>
      </c>
      <c r="Q67" s="22"/>
      <c r="R67" s="22"/>
      <c r="S67" s="22">
        <f t="shared" si="19"/>
        <v>0.8038800000000017</v>
      </c>
      <c r="T67" s="22">
        <f t="shared" si="20"/>
        <v>0.28969148846277359</v>
      </c>
    </row>
    <row r="68" spans="1:20" x14ac:dyDescent="0.2">
      <c r="A68" s="5">
        <v>77</v>
      </c>
      <c r="H68" s="21"/>
      <c r="M68" s="5">
        <f>scrimecost*Meta!O65</f>
        <v>57.42</v>
      </c>
      <c r="N68" s="5">
        <f>L68-Grade12!L68</f>
        <v>0</v>
      </c>
      <c r="O68" s="5">
        <f>Grade12!M68-M68</f>
        <v>0.99000000000000199</v>
      </c>
      <c r="Q68" s="22"/>
      <c r="R68" s="22"/>
      <c r="S68" s="22">
        <f t="shared" si="19"/>
        <v>0.8038800000000017</v>
      </c>
      <c r="T68" s="22">
        <f t="shared" si="20"/>
        <v>0.28463834081842154</v>
      </c>
    </row>
    <row r="69" spans="1:20" x14ac:dyDescent="0.2">
      <c r="A69" s="5">
        <v>78</v>
      </c>
      <c r="H69" s="21"/>
      <c r="M69" s="5">
        <f>scrimecost*Meta!O66</f>
        <v>57.42</v>
      </c>
      <c r="N69" s="5">
        <f>L69-Grade12!L69</f>
        <v>0</v>
      </c>
      <c r="O69" s="5">
        <f>Grade12!M69-M69</f>
        <v>0.99000000000000199</v>
      </c>
      <c r="Q69" s="22"/>
      <c r="R69" s="22"/>
      <c r="S69" s="22">
        <f t="shared" si="19"/>
        <v>0.8038800000000017</v>
      </c>
      <c r="T69" s="22">
        <f t="shared" si="20"/>
        <v>0.27967333625777246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-1.0692313701099465E-10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52647</v>
      </c>
      <c r="D2" s="7">
        <f>Meta!C8</f>
        <v>23444</v>
      </c>
      <c r="E2" s="1">
        <f>Meta!D8</f>
        <v>4.2999999999999997E-2</v>
      </c>
      <c r="F2" s="1">
        <f>Meta!F8</f>
        <v>0.72299999999999998</v>
      </c>
      <c r="G2" s="1">
        <f>Meta!I8</f>
        <v>1.8381311833585117</v>
      </c>
      <c r="H2" s="1">
        <f>Meta!E8</f>
        <v>0.81200000000000006</v>
      </c>
      <c r="I2" s="13"/>
      <c r="J2" s="1">
        <f>Meta!X7</f>
        <v>0.755</v>
      </c>
      <c r="K2" s="1">
        <f>Meta!D7</f>
        <v>4.3999999999999997E-2</v>
      </c>
      <c r="L2" s="29"/>
      <c r="N2" s="22">
        <f>Meta!T8</f>
        <v>64152</v>
      </c>
      <c r="O2" s="22">
        <f>Meta!U8</f>
        <v>27881</v>
      </c>
      <c r="P2" s="1">
        <f>Meta!V8</f>
        <v>3.5999999999999997E-2</v>
      </c>
      <c r="Q2" s="1">
        <f>Meta!X8</f>
        <v>0.76200000000000001</v>
      </c>
      <c r="R2" s="22">
        <f>Meta!W8</f>
        <v>1027</v>
      </c>
      <c r="T2" s="12">
        <f>IRR(S5:S69)+1</f>
        <v>1.0173123346601007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2714.2926876623437</v>
      </c>
      <c r="D10" s="5">
        <f t="shared" ref="D10:D36" si="0">IF(A10&lt;startage,1,0)*(C10*(1-initialunempprob))+IF(A10=startage,1,0)*(C10*(1-unempprob))+IF(A10&gt;startage,1,0)*(C10*(1-unempprob)+unempprob*300*52)</f>
        <v>2594.8638094052003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198.50708141949781</v>
      </c>
      <c r="G10" s="5">
        <f t="shared" ref="G10:G56" si="3">D10-F10</f>
        <v>2396.3567279857025</v>
      </c>
      <c r="H10" s="22">
        <f>0.1*Grade13!H10</f>
        <v>1215.1564924955003</v>
      </c>
      <c r="I10" s="5">
        <f t="shared" ref="I10:I36" si="4">G10+IF(A10&lt;startage,1,0)*(H10*(1-initialunempprob))+IF(A10&gt;=startage,1,0)*(H10*(1-unempprob))</f>
        <v>3558.0463348114008</v>
      </c>
      <c r="J10" s="26">
        <f t="shared" ref="J10:J56" si="5">(F10-(IF(A10&gt;startage,1,0)*(unempprob*300*52)))/(IF(A10&lt;startage,1,0)*((C10+H10)*(1-initialunempprob))+IF(A10&gt;=startage,1,0)*((C10+H10)*(1-unempprob)))</f>
        <v>5.2842874684494154E-2</v>
      </c>
      <c r="L10" s="22">
        <f>0.1*Grade13!L10</f>
        <v>4576.6495376074045</v>
      </c>
      <c r="M10" s="5">
        <f>scrimecost*Meta!O7</f>
        <v>3618.1210000000001</v>
      </c>
      <c r="N10" s="5">
        <f>L10-Grade13!L10</f>
        <v>-41189.845838466637</v>
      </c>
      <c r="O10" s="5"/>
      <c r="P10" s="22"/>
      <c r="Q10" s="22">
        <f>0.05*feel*Grade13!G10</f>
        <v>283.86970858881637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-49752.715547055457</v>
      </c>
      <c r="T10" s="22">
        <f t="shared" ref="T10:T41" si="7">S10/sreturn^(A10-startage+1)</f>
        <v>-49752.715547055457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28641.590152345321</v>
      </c>
      <c r="D11" s="5">
        <f t="shared" si="0"/>
        <v>27410.00177579447</v>
      </c>
      <c r="E11" s="5">
        <f t="shared" si="1"/>
        <v>17910.00177579447</v>
      </c>
      <c r="F11" s="5">
        <f t="shared" si="2"/>
        <v>6149.365579796895</v>
      </c>
      <c r="G11" s="5">
        <f t="shared" si="3"/>
        <v>21260.636195997577</v>
      </c>
      <c r="H11" s="22">
        <f t="shared" ref="H11:H36" si="10">benefits*B11/expnorm</f>
        <v>12754.258353402543</v>
      </c>
      <c r="I11" s="5">
        <f t="shared" si="4"/>
        <v>33466.461440203813</v>
      </c>
      <c r="J11" s="26">
        <f t="shared" si="5"/>
        <v>0.15522497048193101</v>
      </c>
      <c r="L11" s="22">
        <f t="shared" ref="L11:L36" si="11">(sincome+sbenefits)*(1-sunemp)*B11/expnorm</f>
        <v>48266.311351019584</v>
      </c>
      <c r="M11" s="5">
        <f>scrimecost*Meta!O8</f>
        <v>3465.098</v>
      </c>
      <c r="N11" s="5">
        <f>L11-Grade13!L11</f>
        <v>1355.6535905437049</v>
      </c>
      <c r="O11" s="5">
        <f>Grade13!M11-M11</f>
        <v>57.358000000000175</v>
      </c>
      <c r="P11" s="22">
        <f t="shared" ref="P11:P56" si="12">(spart-initialspart)*(L11*J11+nptrans)</f>
        <v>98.322957283136034</v>
      </c>
      <c r="Q11" s="22"/>
      <c r="R11" s="22"/>
      <c r="S11" s="22">
        <f t="shared" si="6"/>
        <v>965.21546254128077</v>
      </c>
      <c r="T11" s="22">
        <f t="shared" si="7"/>
        <v>948.7896977714064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29357.62990615395</v>
      </c>
      <c r="D12" s="5">
        <f t="shared" si="0"/>
        <v>28766.051820189328</v>
      </c>
      <c r="E12" s="5">
        <f t="shared" si="1"/>
        <v>19266.051820189328</v>
      </c>
      <c r="F12" s="5">
        <f t="shared" si="2"/>
        <v>6592.1159192918158</v>
      </c>
      <c r="G12" s="5">
        <f t="shared" si="3"/>
        <v>22173.935900897512</v>
      </c>
      <c r="H12" s="22">
        <f t="shared" si="10"/>
        <v>13073.114812237607</v>
      </c>
      <c r="I12" s="5">
        <f t="shared" si="4"/>
        <v>34684.906776208903</v>
      </c>
      <c r="J12" s="26">
        <f t="shared" si="5"/>
        <v>0.14582286965460378</v>
      </c>
      <c r="L12" s="22">
        <f t="shared" si="11"/>
        <v>49472.969134795072</v>
      </c>
      <c r="M12" s="5">
        <f>scrimecost*Meta!O9</f>
        <v>3146.7280000000001</v>
      </c>
      <c r="N12" s="5">
        <f>L12-Grade13!L12</f>
        <v>1389.5449303072892</v>
      </c>
      <c r="O12" s="5">
        <f>Grade13!M12-M12</f>
        <v>52.088000000000193</v>
      </c>
      <c r="P12" s="22">
        <f t="shared" si="12"/>
        <v>96.378032306986285</v>
      </c>
      <c r="Q12" s="22"/>
      <c r="R12" s="22"/>
      <c r="S12" s="22">
        <f t="shared" si="6"/>
        <v>980.32700659132649</v>
      </c>
      <c r="T12" s="22">
        <f t="shared" si="7"/>
        <v>947.24505443532371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30091.570653807801</v>
      </c>
      <c r="D13" s="5">
        <f t="shared" si="0"/>
        <v>29468.433115694064</v>
      </c>
      <c r="E13" s="5">
        <f t="shared" si="1"/>
        <v>19968.433115694064</v>
      </c>
      <c r="F13" s="5">
        <f t="shared" si="2"/>
        <v>6821.4434122741113</v>
      </c>
      <c r="G13" s="5">
        <f t="shared" si="3"/>
        <v>22646.989703419953</v>
      </c>
      <c r="H13" s="22">
        <f t="shared" si="10"/>
        <v>13399.942682543546</v>
      </c>
      <c r="I13" s="5">
        <f t="shared" si="4"/>
        <v>35470.734850614128</v>
      </c>
      <c r="J13" s="26">
        <f t="shared" si="5"/>
        <v>0.14777606290271128</v>
      </c>
      <c r="L13" s="22">
        <f t="shared" si="11"/>
        <v>50709.79336316495</v>
      </c>
      <c r="M13" s="5">
        <f>scrimecost*Meta!O10</f>
        <v>2883.8159999999998</v>
      </c>
      <c r="N13" s="5">
        <f>L13-Grade13!L13</f>
        <v>1424.283553564972</v>
      </c>
      <c r="O13" s="5">
        <f>Grade13!M13-M13</f>
        <v>47.735999999999876</v>
      </c>
      <c r="P13" s="22">
        <f t="shared" si="12"/>
        <v>98.333855296729979</v>
      </c>
      <c r="Q13" s="22"/>
      <c r="R13" s="22"/>
      <c r="S13" s="22">
        <f t="shared" si="6"/>
        <v>999.87562556794978</v>
      </c>
      <c r="T13" s="22">
        <f t="shared" si="7"/>
        <v>949.69259297273652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30843.859920152994</v>
      </c>
      <c r="D14" s="5">
        <f t="shared" si="0"/>
        <v>30188.373943586412</v>
      </c>
      <c r="E14" s="5">
        <f t="shared" si="1"/>
        <v>20688.373943586412</v>
      </c>
      <c r="F14" s="5">
        <f t="shared" si="2"/>
        <v>7056.5040925809635</v>
      </c>
      <c r="G14" s="5">
        <f t="shared" si="3"/>
        <v>23131.869851005449</v>
      </c>
      <c r="H14" s="22">
        <f t="shared" si="10"/>
        <v>13734.941249607135</v>
      </c>
      <c r="I14" s="5">
        <f t="shared" si="4"/>
        <v>36276.208626879474</v>
      </c>
      <c r="J14" s="26">
        <f t="shared" si="5"/>
        <v>0.14968161729110877</v>
      </c>
      <c r="L14" s="22">
        <f t="shared" si="11"/>
        <v>51977.538197244066</v>
      </c>
      <c r="M14" s="5">
        <f>scrimecost*Meta!O11</f>
        <v>2694.848</v>
      </c>
      <c r="N14" s="5">
        <f>L14-Grade13!L14</f>
        <v>1459.8906424041052</v>
      </c>
      <c r="O14" s="5">
        <f>Grade13!M14-M14</f>
        <v>44.608000000000175</v>
      </c>
      <c r="P14" s="22">
        <f t="shared" si="12"/>
        <v>100.3385738612172</v>
      </c>
      <c r="Q14" s="22"/>
      <c r="R14" s="22"/>
      <c r="S14" s="22">
        <f t="shared" si="6"/>
        <v>1020.9951936189941</v>
      </c>
      <c r="T14" s="22">
        <f t="shared" si="7"/>
        <v>953.2492157799287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31614.956418156817</v>
      </c>
      <c r="D15" s="5">
        <f t="shared" si="0"/>
        <v>30926.31329217607</v>
      </c>
      <c r="E15" s="5">
        <f t="shared" si="1"/>
        <v>21426.31329217607</v>
      </c>
      <c r="F15" s="5">
        <f t="shared" si="2"/>
        <v>7297.441289895487</v>
      </c>
      <c r="G15" s="5">
        <f t="shared" si="3"/>
        <v>23628.872002280583</v>
      </c>
      <c r="H15" s="22">
        <f t="shared" si="10"/>
        <v>14078.314780847311</v>
      </c>
      <c r="I15" s="5">
        <f t="shared" si="4"/>
        <v>37101.819247551459</v>
      </c>
      <c r="J15" s="26">
        <f t="shared" si="5"/>
        <v>0.15154069474320392</v>
      </c>
      <c r="L15" s="22">
        <f t="shared" si="11"/>
        <v>53276.976652175159</v>
      </c>
      <c r="M15" s="5">
        <f>scrimecost*Meta!O12</f>
        <v>2574.6890000000003</v>
      </c>
      <c r="N15" s="5">
        <f>L15-Grade13!L15</f>
        <v>1496.3879084641958</v>
      </c>
      <c r="O15" s="5">
        <f>Grade13!M15-M15</f>
        <v>42.618999999999687</v>
      </c>
      <c r="P15" s="22">
        <f t="shared" si="12"/>
        <v>102.39341038981664</v>
      </c>
      <c r="Q15" s="22"/>
      <c r="R15" s="22"/>
      <c r="S15" s="22">
        <f t="shared" si="6"/>
        <v>1043.6311172713013</v>
      </c>
      <c r="T15" s="22">
        <f t="shared" si="7"/>
        <v>957.80140215527138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32405.330328610737</v>
      </c>
      <c r="D16" s="5">
        <f t="shared" si="0"/>
        <v>31682.701124480474</v>
      </c>
      <c r="E16" s="5">
        <f t="shared" si="1"/>
        <v>22182.701124480474</v>
      </c>
      <c r="F16" s="5">
        <f t="shared" si="2"/>
        <v>7544.4019171428754</v>
      </c>
      <c r="G16" s="5">
        <f t="shared" si="3"/>
        <v>24138.299207337601</v>
      </c>
      <c r="H16" s="22">
        <f t="shared" si="10"/>
        <v>14430.272650368493</v>
      </c>
      <c r="I16" s="5">
        <f t="shared" si="4"/>
        <v>37948.07013374025</v>
      </c>
      <c r="J16" s="26">
        <f t="shared" si="5"/>
        <v>0.15335442884280898</v>
      </c>
      <c r="L16" s="22">
        <f t="shared" si="11"/>
        <v>54608.901068479543</v>
      </c>
      <c r="M16" s="5">
        <f>scrimecost*Meta!O13</f>
        <v>2161.835</v>
      </c>
      <c r="N16" s="5">
        <f>L16-Grade13!L16</f>
        <v>1533.7976061758163</v>
      </c>
      <c r="O16" s="5">
        <f>Grade13!M16-M16</f>
        <v>35.784999999999854</v>
      </c>
      <c r="P16" s="22">
        <f t="shared" si="12"/>
        <v>104.49961783163108</v>
      </c>
      <c r="Q16" s="22"/>
      <c r="R16" s="22"/>
      <c r="S16" s="22">
        <f t="shared" si="6"/>
        <v>1062.9391757149338</v>
      </c>
      <c r="T16" s="22">
        <f t="shared" si="7"/>
        <v>958.92038760602304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33215.463586826001</v>
      </c>
      <c r="D17" s="5">
        <f t="shared" si="0"/>
        <v>32457.99865259248</v>
      </c>
      <c r="E17" s="5">
        <f t="shared" si="1"/>
        <v>22957.99865259248</v>
      </c>
      <c r="F17" s="5">
        <f t="shared" si="2"/>
        <v>7797.5365600714449</v>
      </c>
      <c r="G17" s="5">
        <f t="shared" si="3"/>
        <v>24660.462092521033</v>
      </c>
      <c r="H17" s="22">
        <f t="shared" si="10"/>
        <v>14791.029466627704</v>
      </c>
      <c r="I17" s="5">
        <f t="shared" si="4"/>
        <v>38815.477292083742</v>
      </c>
      <c r="J17" s="26">
        <f t="shared" si="5"/>
        <v>0.1551239255253504</v>
      </c>
      <c r="L17" s="22">
        <f t="shared" si="11"/>
        <v>55974.123595191522</v>
      </c>
      <c r="M17" s="5">
        <f>scrimecost*Meta!O14</f>
        <v>2161.835</v>
      </c>
      <c r="N17" s="5">
        <f>L17-Grade13!L17</f>
        <v>1572.142546330193</v>
      </c>
      <c r="O17" s="5">
        <f>Grade13!M17-M17</f>
        <v>35.784999999999854</v>
      </c>
      <c r="P17" s="22">
        <f t="shared" si="12"/>
        <v>106.65848045949083</v>
      </c>
      <c r="Q17" s="22"/>
      <c r="R17" s="22"/>
      <c r="S17" s="22">
        <f t="shared" si="6"/>
        <v>1088.4178738196356</v>
      </c>
      <c r="T17" s="22">
        <f t="shared" si="7"/>
        <v>965.19595545859136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34045.85017649665</v>
      </c>
      <c r="D18" s="5">
        <f t="shared" si="0"/>
        <v>33252.678618907295</v>
      </c>
      <c r="E18" s="5">
        <f t="shared" si="1"/>
        <v>23752.678618907295</v>
      </c>
      <c r="F18" s="5">
        <f t="shared" si="2"/>
        <v>8056.9995690732321</v>
      </c>
      <c r="G18" s="5">
        <f t="shared" si="3"/>
        <v>25195.679049834063</v>
      </c>
      <c r="H18" s="22">
        <f t="shared" si="10"/>
        <v>15160.805203293397</v>
      </c>
      <c r="I18" s="5">
        <f t="shared" si="4"/>
        <v>39704.569629385842</v>
      </c>
      <c r="J18" s="26">
        <f t="shared" si="5"/>
        <v>0.15685026375222016</v>
      </c>
      <c r="L18" s="22">
        <f t="shared" si="11"/>
        <v>57373.476685071313</v>
      </c>
      <c r="M18" s="5">
        <f>scrimecost*Meta!O15</f>
        <v>2161.835</v>
      </c>
      <c r="N18" s="5">
        <f>L18-Grade13!L18</f>
        <v>1611.4461099884575</v>
      </c>
      <c r="O18" s="5">
        <f>Grade13!M18-M18</f>
        <v>35.784999999999854</v>
      </c>
      <c r="P18" s="22">
        <f t="shared" si="12"/>
        <v>108.87131465304712</v>
      </c>
      <c r="Q18" s="22"/>
      <c r="R18" s="22"/>
      <c r="S18" s="22">
        <f t="shared" si="6"/>
        <v>1114.5335393769724</v>
      </c>
      <c r="T18" s="22">
        <f t="shared" si="7"/>
        <v>971.53546822970748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34896.996430909065</v>
      </c>
      <c r="D19" s="5">
        <f t="shared" si="0"/>
        <v>34067.225584379979</v>
      </c>
      <c r="E19" s="5">
        <f t="shared" si="1"/>
        <v>24567.225584379979</v>
      </c>
      <c r="F19" s="5">
        <f t="shared" si="2"/>
        <v>8322.9491533000637</v>
      </c>
      <c r="G19" s="5">
        <f t="shared" si="3"/>
        <v>25744.276431079918</v>
      </c>
      <c r="H19" s="22">
        <f t="shared" si="10"/>
        <v>15539.825333375731</v>
      </c>
      <c r="I19" s="5">
        <f t="shared" si="4"/>
        <v>40615.889275120491</v>
      </c>
      <c r="J19" s="26">
        <f t="shared" si="5"/>
        <v>0.15853449616867848</v>
      </c>
      <c r="L19" s="22">
        <f t="shared" si="11"/>
        <v>58807.81360219809</v>
      </c>
      <c r="M19" s="5">
        <f>scrimecost*Meta!O16</f>
        <v>2161.835</v>
      </c>
      <c r="N19" s="5">
        <f>L19-Grade13!L19</f>
        <v>1651.7322627381654</v>
      </c>
      <c r="O19" s="5">
        <f>Grade13!M19-M19</f>
        <v>35.784999999999854</v>
      </c>
      <c r="P19" s="22">
        <f t="shared" si="12"/>
        <v>111.13946970144232</v>
      </c>
      <c r="Q19" s="22"/>
      <c r="R19" s="22"/>
      <c r="S19" s="22">
        <f t="shared" si="6"/>
        <v>1141.3020965732346</v>
      </c>
      <c r="T19" s="22">
        <f t="shared" si="7"/>
        <v>977.9391279831766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35769.421341681787</v>
      </c>
      <c r="D20" s="5">
        <f t="shared" si="0"/>
        <v>34902.136223989473</v>
      </c>
      <c r="E20" s="5">
        <f t="shared" si="1"/>
        <v>25402.136223989473</v>
      </c>
      <c r="F20" s="5">
        <f t="shared" si="2"/>
        <v>8595.5474771325626</v>
      </c>
      <c r="G20" s="5">
        <f t="shared" si="3"/>
        <v>26306.588746856913</v>
      </c>
      <c r="H20" s="22">
        <f t="shared" si="10"/>
        <v>15928.320966710122</v>
      </c>
      <c r="I20" s="5">
        <f t="shared" si="4"/>
        <v>41549.991911998499</v>
      </c>
      <c r="J20" s="26">
        <f t="shared" si="5"/>
        <v>0.16017764974571091</v>
      </c>
      <c r="L20" s="22">
        <f t="shared" si="11"/>
        <v>60278.008942253029</v>
      </c>
      <c r="M20" s="5">
        <f>scrimecost*Meta!O17</f>
        <v>2161.835</v>
      </c>
      <c r="N20" s="5">
        <f>L20-Grade13!L20</f>
        <v>1693.0255693066138</v>
      </c>
      <c r="O20" s="5">
        <f>Grade13!M20-M20</f>
        <v>35.784999999999854</v>
      </c>
      <c r="P20" s="22">
        <f t="shared" si="12"/>
        <v>113.46432862604735</v>
      </c>
      <c r="Q20" s="22"/>
      <c r="R20" s="22"/>
      <c r="S20" s="22">
        <f t="shared" si="6"/>
        <v>1168.7398676994019</v>
      </c>
      <c r="T20" s="22">
        <f t="shared" si="7"/>
        <v>984.40714309445605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36663.656875223831</v>
      </c>
      <c r="D21" s="5">
        <f t="shared" si="0"/>
        <v>35757.919629589211</v>
      </c>
      <c r="E21" s="5">
        <f t="shared" si="1"/>
        <v>26257.919629589211</v>
      </c>
      <c r="F21" s="5">
        <f t="shared" si="2"/>
        <v>8874.9607590608775</v>
      </c>
      <c r="G21" s="5">
        <f t="shared" si="3"/>
        <v>26882.958870528331</v>
      </c>
      <c r="H21" s="22">
        <f t="shared" si="10"/>
        <v>16326.528990877876</v>
      </c>
      <c r="I21" s="5">
        <f t="shared" si="4"/>
        <v>42507.447114798459</v>
      </c>
      <c r="J21" s="26">
        <f t="shared" si="5"/>
        <v>0.16178072640623045</v>
      </c>
      <c r="L21" s="22">
        <f t="shared" si="11"/>
        <v>61784.959165809356</v>
      </c>
      <c r="M21" s="5">
        <f>scrimecost*Meta!O18</f>
        <v>1742.819</v>
      </c>
      <c r="N21" s="5">
        <f>L21-Grade13!L21</f>
        <v>1735.3512085392795</v>
      </c>
      <c r="O21" s="5">
        <f>Grade13!M21-M21</f>
        <v>28.84900000000016</v>
      </c>
      <c r="P21" s="22">
        <f t="shared" si="12"/>
        <v>115.84730902376758</v>
      </c>
      <c r="Q21" s="22"/>
      <c r="R21" s="22"/>
      <c r="S21" s="22">
        <f t="shared" si="6"/>
        <v>1191.2315511037275</v>
      </c>
      <c r="T21" s="22">
        <f t="shared" si="7"/>
        <v>986.27670367661233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37580.248297104423</v>
      </c>
      <c r="D22" s="5">
        <f t="shared" si="0"/>
        <v>36635.097620328932</v>
      </c>
      <c r="E22" s="5">
        <f t="shared" si="1"/>
        <v>27135.097620328932</v>
      </c>
      <c r="F22" s="5">
        <f t="shared" si="2"/>
        <v>9161.3593730373959</v>
      </c>
      <c r="G22" s="5">
        <f t="shared" si="3"/>
        <v>27473.738247291534</v>
      </c>
      <c r="H22" s="22">
        <f t="shared" si="10"/>
        <v>16734.692215649822</v>
      </c>
      <c r="I22" s="5">
        <f t="shared" si="4"/>
        <v>43488.838697668412</v>
      </c>
      <c r="J22" s="26">
        <f t="shared" si="5"/>
        <v>0.16334470363600551</v>
      </c>
      <c r="L22" s="22">
        <f t="shared" si="11"/>
        <v>63329.583144954588</v>
      </c>
      <c r="M22" s="5">
        <f>scrimecost*Meta!O19</f>
        <v>1742.819</v>
      </c>
      <c r="N22" s="5">
        <f>L22-Grade13!L22</f>
        <v>1778.7349887527598</v>
      </c>
      <c r="O22" s="5">
        <f>Grade13!M22-M22</f>
        <v>28.84900000000016</v>
      </c>
      <c r="P22" s="22">
        <f t="shared" si="12"/>
        <v>118.28986393143073</v>
      </c>
      <c r="Q22" s="22"/>
      <c r="R22" s="22"/>
      <c r="S22" s="22">
        <f t="shared" si="6"/>
        <v>1220.0583593931597</v>
      </c>
      <c r="T22" s="22">
        <f t="shared" si="7"/>
        <v>992.95343374657546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38519.754504532029</v>
      </c>
      <c r="D23" s="5">
        <f t="shared" si="0"/>
        <v>37534.20506083715</v>
      </c>
      <c r="E23" s="5">
        <f t="shared" si="1"/>
        <v>28034.20506083715</v>
      </c>
      <c r="F23" s="5">
        <f t="shared" si="2"/>
        <v>9454.9179523633284</v>
      </c>
      <c r="G23" s="5">
        <f t="shared" si="3"/>
        <v>28079.287108473822</v>
      </c>
      <c r="H23" s="22">
        <f t="shared" si="10"/>
        <v>17153.059521041065</v>
      </c>
      <c r="I23" s="5">
        <f t="shared" si="4"/>
        <v>44494.765070110123</v>
      </c>
      <c r="J23" s="26">
        <f t="shared" si="5"/>
        <v>0.16487053507968849</v>
      </c>
      <c r="L23" s="22">
        <f t="shared" si="11"/>
        <v>64912.822723578451</v>
      </c>
      <c r="M23" s="5">
        <f>scrimecost*Meta!O20</f>
        <v>1742.819</v>
      </c>
      <c r="N23" s="5">
        <f>L23-Grade13!L23</f>
        <v>1823.2033634715845</v>
      </c>
      <c r="O23" s="5">
        <f>Grade13!M23-M23</f>
        <v>28.84900000000016</v>
      </c>
      <c r="P23" s="22">
        <f t="shared" si="12"/>
        <v>120.7934827117855</v>
      </c>
      <c r="Q23" s="22"/>
      <c r="R23" s="22"/>
      <c r="S23" s="22">
        <f t="shared" si="6"/>
        <v>1249.6058378898322</v>
      </c>
      <c r="T23" s="22">
        <f t="shared" si="7"/>
        <v>999.69383141416324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39482.74836714533</v>
      </c>
      <c r="D24" s="5">
        <f t="shared" si="0"/>
        <v>38455.790187358085</v>
      </c>
      <c r="E24" s="5">
        <f t="shared" si="1"/>
        <v>28955.790187358085</v>
      </c>
      <c r="F24" s="5">
        <f t="shared" si="2"/>
        <v>9755.815496172414</v>
      </c>
      <c r="G24" s="5">
        <f t="shared" si="3"/>
        <v>28699.974691185671</v>
      </c>
      <c r="H24" s="22">
        <f t="shared" si="10"/>
        <v>17581.886009067093</v>
      </c>
      <c r="I24" s="5">
        <f t="shared" si="4"/>
        <v>45525.839601862877</v>
      </c>
      <c r="J24" s="26">
        <f t="shared" si="5"/>
        <v>0.16635915112230612</v>
      </c>
      <c r="L24" s="22">
        <f t="shared" si="11"/>
        <v>66535.643291667904</v>
      </c>
      <c r="M24" s="5">
        <f>scrimecost*Meta!O21</f>
        <v>1742.819</v>
      </c>
      <c r="N24" s="5">
        <f>L24-Grade13!L24</f>
        <v>1868.7834475583732</v>
      </c>
      <c r="O24" s="5">
        <f>Grade13!M24-M24</f>
        <v>28.84900000000016</v>
      </c>
      <c r="P24" s="22">
        <f t="shared" si="12"/>
        <v>123.35969196164915</v>
      </c>
      <c r="Q24" s="22"/>
      <c r="R24" s="22"/>
      <c r="S24" s="22">
        <f t="shared" si="6"/>
        <v>1279.8920033489173</v>
      </c>
      <c r="T24" s="22">
        <f t="shared" si="7"/>
        <v>1006.4981529564183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40469.817076323954</v>
      </c>
      <c r="D25" s="5">
        <f t="shared" si="0"/>
        <v>39400.414942042029</v>
      </c>
      <c r="E25" s="5">
        <f t="shared" si="1"/>
        <v>29900.414942042029</v>
      </c>
      <c r="F25" s="5">
        <f t="shared" si="2"/>
        <v>10064.235478576722</v>
      </c>
      <c r="G25" s="5">
        <f t="shared" si="3"/>
        <v>29336.179463465305</v>
      </c>
      <c r="H25" s="22">
        <f t="shared" si="10"/>
        <v>18021.433159293767</v>
      </c>
      <c r="I25" s="5">
        <f t="shared" si="4"/>
        <v>46582.690996909441</v>
      </c>
      <c r="J25" s="26">
        <f t="shared" si="5"/>
        <v>0.1678114594565672</v>
      </c>
      <c r="L25" s="22">
        <f t="shared" si="11"/>
        <v>68199.034373959599</v>
      </c>
      <c r="M25" s="5">
        <f>scrimecost*Meta!O22</f>
        <v>1742.819</v>
      </c>
      <c r="N25" s="5">
        <f>L25-Grade13!L25</f>
        <v>1915.5030337473145</v>
      </c>
      <c r="O25" s="5">
        <f>Grade13!M25-M25</f>
        <v>28.84900000000016</v>
      </c>
      <c r="P25" s="22">
        <f t="shared" si="12"/>
        <v>125.9900564427594</v>
      </c>
      <c r="Q25" s="22"/>
      <c r="R25" s="22"/>
      <c r="S25" s="22">
        <f t="shared" si="6"/>
        <v>1310.9353229444691</v>
      </c>
      <c r="T25" s="22">
        <f t="shared" si="7"/>
        <v>1013.3666604134422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41481.562503232068</v>
      </c>
      <c r="D26" s="5">
        <f t="shared" si="0"/>
        <v>40368.655315593089</v>
      </c>
      <c r="E26" s="5">
        <f t="shared" si="1"/>
        <v>30868.655315593089</v>
      </c>
      <c r="F26" s="5">
        <f t="shared" si="2"/>
        <v>10380.365960541143</v>
      </c>
      <c r="G26" s="5">
        <f t="shared" si="3"/>
        <v>29988.289355051944</v>
      </c>
      <c r="H26" s="22">
        <f t="shared" si="10"/>
        <v>18471.968988276116</v>
      </c>
      <c r="I26" s="5">
        <f t="shared" si="4"/>
        <v>47665.963676832187</v>
      </c>
      <c r="J26" s="26">
        <f t="shared" si="5"/>
        <v>0.1692283456363341</v>
      </c>
      <c r="L26" s="22">
        <f t="shared" si="11"/>
        <v>69904.010233308611</v>
      </c>
      <c r="M26" s="5">
        <f>scrimecost*Meta!O23</f>
        <v>1352.559</v>
      </c>
      <c r="N26" s="5">
        <f>L26-Grade13!L26</f>
        <v>1963.3906095910352</v>
      </c>
      <c r="O26" s="5">
        <f>Grade13!M26-M26</f>
        <v>22.388999999999896</v>
      </c>
      <c r="P26" s="22">
        <f t="shared" si="12"/>
        <v>128.68618003589742</v>
      </c>
      <c r="Q26" s="22"/>
      <c r="R26" s="22"/>
      <c r="S26" s="22">
        <f t="shared" si="6"/>
        <v>1337.5092055299442</v>
      </c>
      <c r="T26" s="22">
        <f t="shared" si="7"/>
        <v>1016.3137841170596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42518.601565812867</v>
      </c>
      <c r="D27" s="5">
        <f t="shared" si="0"/>
        <v>41361.101698482918</v>
      </c>
      <c r="E27" s="5">
        <f t="shared" si="1"/>
        <v>31861.101698482918</v>
      </c>
      <c r="F27" s="5">
        <f t="shared" si="2"/>
        <v>10704.399704554673</v>
      </c>
      <c r="G27" s="5">
        <f t="shared" si="3"/>
        <v>30656.701993928247</v>
      </c>
      <c r="H27" s="22">
        <f t="shared" si="10"/>
        <v>18933.768212983014</v>
      </c>
      <c r="I27" s="5">
        <f t="shared" si="4"/>
        <v>48776.318173752996</v>
      </c>
      <c r="J27" s="26">
        <f t="shared" si="5"/>
        <v>0.17061067361659452</v>
      </c>
      <c r="L27" s="22">
        <f t="shared" si="11"/>
        <v>71651.610489141312</v>
      </c>
      <c r="M27" s="5">
        <f>scrimecost*Meta!O24</f>
        <v>1352.559</v>
      </c>
      <c r="N27" s="5">
        <f>L27-Grade13!L27</f>
        <v>2012.4753748307994</v>
      </c>
      <c r="O27" s="5">
        <f>Grade13!M27-M27</f>
        <v>22.388999999999896</v>
      </c>
      <c r="P27" s="22">
        <f t="shared" si="12"/>
        <v>131.44970671886387</v>
      </c>
      <c r="Q27" s="22"/>
      <c r="R27" s="22"/>
      <c r="S27" s="22">
        <f t="shared" si="6"/>
        <v>1370.1240931800255</v>
      </c>
      <c r="T27" s="22">
        <f t="shared" si="7"/>
        <v>1023.3793023279187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43581.566604958185</v>
      </c>
      <c r="D28" s="5">
        <f t="shared" si="0"/>
        <v>42378.359240944985</v>
      </c>
      <c r="E28" s="5">
        <f t="shared" si="1"/>
        <v>32878.359240944985</v>
      </c>
      <c r="F28" s="5">
        <f t="shared" si="2"/>
        <v>11036.534292168537</v>
      </c>
      <c r="G28" s="5">
        <f t="shared" si="3"/>
        <v>31341.824948776448</v>
      </c>
      <c r="H28" s="22">
        <f t="shared" si="10"/>
        <v>19407.112418307588</v>
      </c>
      <c r="I28" s="5">
        <f t="shared" si="4"/>
        <v>49914.431533096809</v>
      </c>
      <c r="J28" s="26">
        <f t="shared" si="5"/>
        <v>0.17195928628026314</v>
      </c>
      <c r="L28" s="22">
        <f t="shared" si="11"/>
        <v>73442.900751369831</v>
      </c>
      <c r="M28" s="5">
        <f>scrimecost*Meta!O25</f>
        <v>1352.559</v>
      </c>
      <c r="N28" s="5">
        <f>L28-Grade13!L28</f>
        <v>2062.7872592015483</v>
      </c>
      <c r="O28" s="5">
        <f>Grade13!M28-M28</f>
        <v>22.388999999999896</v>
      </c>
      <c r="P28" s="22">
        <f t="shared" si="12"/>
        <v>134.28232156890439</v>
      </c>
      <c r="Q28" s="22"/>
      <c r="R28" s="22"/>
      <c r="S28" s="22">
        <f t="shared" si="6"/>
        <v>1403.5543530213531</v>
      </c>
      <c r="T28" s="22">
        <f t="shared" si="7"/>
        <v>1030.5086726318382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44671.105770082133</v>
      </c>
      <c r="D29" s="5">
        <f t="shared" si="0"/>
        <v>43421.048221968602</v>
      </c>
      <c r="E29" s="5">
        <f t="shared" si="1"/>
        <v>33921.048221968602</v>
      </c>
      <c r="F29" s="5">
        <f t="shared" si="2"/>
        <v>11376.972244472749</v>
      </c>
      <c r="G29" s="5">
        <f t="shared" si="3"/>
        <v>32044.075977495853</v>
      </c>
      <c r="H29" s="22">
        <f t="shared" si="10"/>
        <v>19892.29022876528</v>
      </c>
      <c r="I29" s="5">
        <f t="shared" si="4"/>
        <v>51080.997726424226</v>
      </c>
      <c r="J29" s="26">
        <f t="shared" si="5"/>
        <v>0.17327500595213499</v>
      </c>
      <c r="L29" s="22">
        <f t="shared" si="11"/>
        <v>75278.973270154078</v>
      </c>
      <c r="M29" s="5">
        <f>scrimecost*Meta!O26</f>
        <v>1352.559</v>
      </c>
      <c r="N29" s="5">
        <f>L29-Grade13!L29</f>
        <v>2114.3569406816096</v>
      </c>
      <c r="O29" s="5">
        <f>Grade13!M29-M29</f>
        <v>22.388999999999896</v>
      </c>
      <c r="P29" s="22">
        <f t="shared" si="12"/>
        <v>137.18575179019604</v>
      </c>
      <c r="Q29" s="22"/>
      <c r="R29" s="22"/>
      <c r="S29" s="22">
        <f t="shared" si="6"/>
        <v>1437.8203693587409</v>
      </c>
      <c r="T29" s="22">
        <f t="shared" si="7"/>
        <v>1037.7021995586172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45787.883414334188</v>
      </c>
      <c r="D30" s="5">
        <f t="shared" si="0"/>
        <v>44489.804427517818</v>
      </c>
      <c r="E30" s="5">
        <f t="shared" si="1"/>
        <v>34989.804427517818</v>
      </c>
      <c r="F30" s="5">
        <f t="shared" si="2"/>
        <v>11774.90158833635</v>
      </c>
      <c r="G30" s="5">
        <f t="shared" si="3"/>
        <v>32714.902839181468</v>
      </c>
      <c r="H30" s="22">
        <f t="shared" si="10"/>
        <v>20389.597484484413</v>
      </c>
      <c r="I30" s="5">
        <f t="shared" si="4"/>
        <v>52227.747631833052</v>
      </c>
      <c r="J30" s="26">
        <f t="shared" si="5"/>
        <v>0.17533202843538651</v>
      </c>
      <c r="L30" s="22">
        <f t="shared" si="11"/>
        <v>77160.94760190793</v>
      </c>
      <c r="M30" s="5">
        <f>scrimecost*Meta!O27</f>
        <v>1352.559</v>
      </c>
      <c r="N30" s="5">
        <f>L30-Grade13!L30</f>
        <v>2167.2158641986462</v>
      </c>
      <c r="O30" s="5">
        <f>Grade13!M30-M30</f>
        <v>22.388999999999896</v>
      </c>
      <c r="P30" s="22">
        <f t="shared" si="12"/>
        <v>140.57949821327375</v>
      </c>
      <c r="Q30" s="22"/>
      <c r="R30" s="22"/>
      <c r="S30" s="22">
        <f t="shared" si="6"/>
        <v>1473.2822332269054</v>
      </c>
      <c r="T30" s="22">
        <f t="shared" si="7"/>
        <v>1045.2008319351169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46932.580499692536</v>
      </c>
      <c r="D31" s="5">
        <f t="shared" si="0"/>
        <v>45585.279538205759</v>
      </c>
      <c r="E31" s="5">
        <f t="shared" si="1"/>
        <v>36085.279538205759</v>
      </c>
      <c r="F31" s="5">
        <f t="shared" si="2"/>
        <v>12242.121723044756</v>
      </c>
      <c r="G31" s="5">
        <f t="shared" si="3"/>
        <v>33343.157815161001</v>
      </c>
      <c r="H31" s="22">
        <f t="shared" si="10"/>
        <v>20899.337421596516</v>
      </c>
      <c r="I31" s="5">
        <f t="shared" si="4"/>
        <v>53343.823727628871</v>
      </c>
      <c r="J31" s="26">
        <f t="shared" si="5"/>
        <v>0.17825303544667145</v>
      </c>
      <c r="L31" s="22">
        <f t="shared" si="11"/>
        <v>79089.971291955619</v>
      </c>
      <c r="M31" s="5">
        <f>scrimecost*Meta!O28</f>
        <v>1183.1039999999998</v>
      </c>
      <c r="N31" s="5">
        <f>L31-Grade13!L31</f>
        <v>2221.3962608036236</v>
      </c>
      <c r="O31" s="5">
        <f>Grade13!M31-M31</f>
        <v>19.58400000000006</v>
      </c>
      <c r="P31" s="22">
        <f t="shared" si="12"/>
        <v>144.56419219326847</v>
      </c>
      <c r="Q31" s="22"/>
      <c r="R31" s="22"/>
      <c r="S31" s="22">
        <f t="shared" si="6"/>
        <v>1507.7639400556116</v>
      </c>
      <c r="T31" s="22">
        <f t="shared" si="7"/>
        <v>1051.4601975201083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48105.895012184847</v>
      </c>
      <c r="D32" s="5">
        <f t="shared" si="0"/>
        <v>46708.141526660896</v>
      </c>
      <c r="E32" s="5">
        <f t="shared" si="1"/>
        <v>37208.141526660896</v>
      </c>
      <c r="F32" s="5">
        <f t="shared" si="2"/>
        <v>12721.022361120871</v>
      </c>
      <c r="G32" s="5">
        <f t="shared" si="3"/>
        <v>33987.119165540025</v>
      </c>
      <c r="H32" s="22">
        <f t="shared" si="10"/>
        <v>21421.820857136427</v>
      </c>
      <c r="I32" s="5">
        <f t="shared" si="4"/>
        <v>54487.801725819583</v>
      </c>
      <c r="J32" s="26">
        <f t="shared" si="5"/>
        <v>0.18110279838451038</v>
      </c>
      <c r="L32" s="22">
        <f t="shared" si="11"/>
        <v>81067.22057425449</v>
      </c>
      <c r="M32" s="5">
        <f>scrimecost*Meta!O29</f>
        <v>1183.1039999999998</v>
      </c>
      <c r="N32" s="5">
        <f>L32-Grade13!L32</f>
        <v>2276.9311673236953</v>
      </c>
      <c r="O32" s="5">
        <f>Grade13!M32-M32</f>
        <v>19.58400000000006</v>
      </c>
      <c r="P32" s="22">
        <f t="shared" si="12"/>
        <v>148.64850352276304</v>
      </c>
      <c r="Q32" s="22"/>
      <c r="R32" s="22"/>
      <c r="S32" s="22">
        <f t="shared" si="6"/>
        <v>1545.4422910550163</v>
      </c>
      <c r="T32" s="22">
        <f t="shared" si="7"/>
        <v>1059.3951178997684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49308.54238748947</v>
      </c>
      <c r="D33" s="5">
        <f t="shared" si="0"/>
        <v>47859.075064827426</v>
      </c>
      <c r="E33" s="5">
        <f t="shared" si="1"/>
        <v>38359.075064827426</v>
      </c>
      <c r="F33" s="5">
        <f t="shared" si="2"/>
        <v>13211.895515148897</v>
      </c>
      <c r="G33" s="5">
        <f t="shared" si="3"/>
        <v>34647.179549678527</v>
      </c>
      <c r="H33" s="22">
        <f t="shared" si="10"/>
        <v>21957.366378564839</v>
      </c>
      <c r="I33" s="5">
        <f t="shared" si="4"/>
        <v>55660.379173965077</v>
      </c>
      <c r="J33" s="26">
        <f t="shared" si="5"/>
        <v>0.18388305490923135</v>
      </c>
      <c r="L33" s="22">
        <f t="shared" si="11"/>
        <v>83093.901088610859</v>
      </c>
      <c r="M33" s="5">
        <f>scrimecost*Meta!O30</f>
        <v>1183.1039999999998</v>
      </c>
      <c r="N33" s="5">
        <f>L33-Grade13!L33</f>
        <v>2333.8544465067826</v>
      </c>
      <c r="O33" s="5">
        <f>Grade13!M33-M33</f>
        <v>19.58400000000006</v>
      </c>
      <c r="P33" s="22">
        <f t="shared" si="12"/>
        <v>152.83492263549502</v>
      </c>
      <c r="Q33" s="22"/>
      <c r="R33" s="22"/>
      <c r="S33" s="22">
        <f t="shared" si="6"/>
        <v>1584.062600829415</v>
      </c>
      <c r="T33" s="22">
        <f t="shared" si="7"/>
        <v>1067.3901848975866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50541.255947176702</v>
      </c>
      <c r="D34" s="5">
        <f t="shared" si="0"/>
        <v>49038.781941448105</v>
      </c>
      <c r="E34" s="5">
        <f t="shared" si="1"/>
        <v>39538.781941448105</v>
      </c>
      <c r="F34" s="5">
        <f t="shared" si="2"/>
        <v>13715.040498027618</v>
      </c>
      <c r="G34" s="5">
        <f t="shared" si="3"/>
        <v>35323.741443420484</v>
      </c>
      <c r="H34" s="22">
        <f t="shared" si="10"/>
        <v>22506.300538028958</v>
      </c>
      <c r="I34" s="5">
        <f t="shared" si="4"/>
        <v>56862.271058314196</v>
      </c>
      <c r="J34" s="26">
        <f t="shared" si="5"/>
        <v>0.18659550029920305</v>
      </c>
      <c r="L34" s="22">
        <f t="shared" si="11"/>
        <v>85171.248615826145</v>
      </c>
      <c r="M34" s="5">
        <f>scrimecost*Meta!O31</f>
        <v>1183.1039999999998</v>
      </c>
      <c r="N34" s="5">
        <f>L34-Grade13!L34</f>
        <v>2392.2008076694765</v>
      </c>
      <c r="O34" s="5">
        <f>Grade13!M34-M34</f>
        <v>19.58400000000006</v>
      </c>
      <c r="P34" s="22">
        <f t="shared" si="12"/>
        <v>157.12600222604536</v>
      </c>
      <c r="Q34" s="22"/>
      <c r="R34" s="22"/>
      <c r="S34" s="22">
        <f t="shared" si="6"/>
        <v>1623.6484183481916</v>
      </c>
      <c r="T34" s="22">
        <f t="shared" si="7"/>
        <v>1075.4458499056477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51804.787345856123</v>
      </c>
      <c r="D35" s="5">
        <f t="shared" si="0"/>
        <v>50247.981489984311</v>
      </c>
      <c r="E35" s="5">
        <f t="shared" si="1"/>
        <v>40747.981489984311</v>
      </c>
      <c r="F35" s="5">
        <f t="shared" si="2"/>
        <v>14230.764105478309</v>
      </c>
      <c r="G35" s="5">
        <f t="shared" si="3"/>
        <v>36017.217384506002</v>
      </c>
      <c r="H35" s="22">
        <f t="shared" si="10"/>
        <v>23068.958051479683</v>
      </c>
      <c r="I35" s="5">
        <f t="shared" si="4"/>
        <v>58094.210239772059</v>
      </c>
      <c r="J35" s="26">
        <f t="shared" si="5"/>
        <v>0.18924178848454123</v>
      </c>
      <c r="L35" s="22">
        <f t="shared" si="11"/>
        <v>87300.529831221778</v>
      </c>
      <c r="M35" s="5">
        <f>scrimecost*Meta!O32</f>
        <v>1183.1039999999998</v>
      </c>
      <c r="N35" s="5">
        <f>L35-Grade13!L35</f>
        <v>2452.0058278611978</v>
      </c>
      <c r="O35" s="5">
        <f>Grade13!M35-M35</f>
        <v>19.58400000000006</v>
      </c>
      <c r="P35" s="22">
        <f t="shared" si="12"/>
        <v>161.52435880635932</v>
      </c>
      <c r="Q35" s="22"/>
      <c r="R35" s="22"/>
      <c r="S35" s="22">
        <f t="shared" si="6"/>
        <v>1664.223881304913</v>
      </c>
      <c r="T35" s="22">
        <f t="shared" si="7"/>
        <v>1083.5625677803016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53099.907029502516</v>
      </c>
      <c r="D36" s="5">
        <f t="shared" si="0"/>
        <v>51487.411027233909</v>
      </c>
      <c r="E36" s="5">
        <f t="shared" si="1"/>
        <v>41987.411027233909</v>
      </c>
      <c r="F36" s="5">
        <f t="shared" si="2"/>
        <v>14759.380803115264</v>
      </c>
      <c r="G36" s="5">
        <f t="shared" si="3"/>
        <v>36728.030224118644</v>
      </c>
      <c r="H36" s="22">
        <f t="shared" si="10"/>
        <v>23645.682002766669</v>
      </c>
      <c r="I36" s="5">
        <f t="shared" si="4"/>
        <v>59356.947900766347</v>
      </c>
      <c r="J36" s="26">
        <f t="shared" si="5"/>
        <v>0.1918235330556029</v>
      </c>
      <c r="L36" s="22">
        <f t="shared" si="11"/>
        <v>89483.043077002309</v>
      </c>
      <c r="M36" s="5">
        <f>scrimecost*Meta!O33</f>
        <v>956.13700000000006</v>
      </c>
      <c r="N36" s="5">
        <f>L36-Grade13!L36</f>
        <v>2513.3059735577117</v>
      </c>
      <c r="O36" s="5">
        <f>Grade13!M36-M36</f>
        <v>15.826999999999998</v>
      </c>
      <c r="P36" s="22">
        <f t="shared" si="12"/>
        <v>166.03267430118117</v>
      </c>
      <c r="Q36" s="22"/>
      <c r="R36" s="22"/>
      <c r="S36" s="22">
        <f t="shared" si="6"/>
        <v>1702.7630468355521</v>
      </c>
      <c r="T36" s="22">
        <f t="shared" si="7"/>
        <v>1089.7883233231009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54427.404705240071</v>
      </c>
      <c r="D37" s="5">
        <f t="shared" ref="D37:D56" si="15">IF(A37&lt;startage,1,0)*(C37*(1-initialunempprob))+IF(A37=startage,1,0)*(C37*(1-unempprob))+IF(A37&gt;startage,1,0)*(C37*(1-unempprob)+unempprob*300*52)</f>
        <v>52757.826302914749</v>
      </c>
      <c r="E37" s="5">
        <f t="shared" si="1"/>
        <v>43257.826302914749</v>
      </c>
      <c r="F37" s="5">
        <f t="shared" si="2"/>
        <v>15301.212918193141</v>
      </c>
      <c r="G37" s="5">
        <f t="shared" si="3"/>
        <v>37456.613384721612</v>
      </c>
      <c r="H37" s="22">
        <f t="shared" ref="H37:H56" si="16">benefits*B37/expnorm</f>
        <v>24236.824052835836</v>
      </c>
      <c r="I37" s="5">
        <f t="shared" ref="I37:I56" si="17">G37+IF(A37&lt;startage,1,0)*(H37*(1-initialunempprob))+IF(A37&gt;=startage,1,0)*(H37*(1-unempprob))</f>
        <v>60651.254003285503</v>
      </c>
      <c r="J37" s="26">
        <f t="shared" si="5"/>
        <v>0.19434230824688251</v>
      </c>
      <c r="L37" s="22">
        <f t="shared" ref="L37:L56" si="18">(sincome+sbenefits)*(1-sunemp)*B37/expnorm</f>
        <v>91720.119153927371</v>
      </c>
      <c r="M37" s="5">
        <f>scrimecost*Meta!O34</f>
        <v>956.13700000000006</v>
      </c>
      <c r="N37" s="5">
        <f>L37-Grade13!L37</f>
        <v>2576.1386228966585</v>
      </c>
      <c r="O37" s="5">
        <f>Grade13!M37-M37</f>
        <v>15.826999999999998</v>
      </c>
      <c r="P37" s="22">
        <f t="shared" si="12"/>
        <v>170.65369768337357</v>
      </c>
      <c r="Q37" s="22"/>
      <c r="R37" s="22"/>
      <c r="S37" s="22">
        <f t="shared" si="6"/>
        <v>1745.3926426044695</v>
      </c>
      <c r="T37" s="22">
        <f t="shared" si="7"/>
        <v>1098.0617521285042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55788.089822871072</v>
      </c>
      <c r="D38" s="5">
        <f t="shared" si="15"/>
        <v>54060.001960487614</v>
      </c>
      <c r="E38" s="5">
        <f t="shared" si="1"/>
        <v>44560.001960487614</v>
      </c>
      <c r="F38" s="5">
        <f t="shared" si="2"/>
        <v>15856.590836147967</v>
      </c>
      <c r="G38" s="5">
        <f t="shared" si="3"/>
        <v>38203.411124339647</v>
      </c>
      <c r="H38" s="22">
        <f t="shared" si="16"/>
        <v>24842.74465415673</v>
      </c>
      <c r="I38" s="5">
        <f t="shared" si="17"/>
        <v>61977.917758367636</v>
      </c>
      <c r="J38" s="26">
        <f t="shared" si="5"/>
        <v>0.19679964989691145</v>
      </c>
      <c r="L38" s="22">
        <f t="shared" si="18"/>
        <v>94013.122132775548</v>
      </c>
      <c r="M38" s="5">
        <f>scrimecost*Meta!O35</f>
        <v>956.13700000000006</v>
      </c>
      <c r="N38" s="5">
        <f>L38-Grade13!L38</f>
        <v>2640.5420884690975</v>
      </c>
      <c r="O38" s="5">
        <f>Grade13!M38-M38</f>
        <v>15.826999999999998</v>
      </c>
      <c r="P38" s="22">
        <f t="shared" si="12"/>
        <v>175.39024665012082</v>
      </c>
      <c r="Q38" s="22"/>
      <c r="R38" s="22"/>
      <c r="S38" s="22">
        <f t="shared" si="6"/>
        <v>1789.0879782676213</v>
      </c>
      <c r="T38" s="22">
        <f t="shared" si="7"/>
        <v>1106.3970539675399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57182.792068442846</v>
      </c>
      <c r="D39" s="5">
        <f t="shared" si="15"/>
        <v>55394.732009499807</v>
      </c>
      <c r="E39" s="5">
        <f t="shared" si="1"/>
        <v>45894.732009499807</v>
      </c>
      <c r="F39" s="5">
        <f t="shared" si="2"/>
        <v>16425.853202051665</v>
      </c>
      <c r="G39" s="5">
        <f t="shared" si="3"/>
        <v>38968.878807448142</v>
      </c>
      <c r="H39" s="22">
        <f t="shared" si="16"/>
        <v>25463.813270510647</v>
      </c>
      <c r="I39" s="5">
        <f t="shared" si="17"/>
        <v>63337.748107326828</v>
      </c>
      <c r="J39" s="26">
        <f t="shared" si="5"/>
        <v>0.19919705638474458</v>
      </c>
      <c r="L39" s="22">
        <f t="shared" si="18"/>
        <v>96363.450186094924</v>
      </c>
      <c r="M39" s="5">
        <f>scrimecost*Meta!O36</f>
        <v>956.13700000000006</v>
      </c>
      <c r="N39" s="5">
        <f>L39-Grade13!L39</f>
        <v>2706.5556406808028</v>
      </c>
      <c r="O39" s="5">
        <f>Grade13!M39-M39</f>
        <v>15.826999999999998</v>
      </c>
      <c r="P39" s="22">
        <f t="shared" si="12"/>
        <v>180.24520934103671</v>
      </c>
      <c r="Q39" s="22"/>
      <c r="R39" s="22"/>
      <c r="S39" s="22">
        <f t="shared" si="6"/>
        <v>1833.8756973223244</v>
      </c>
      <c r="T39" s="22">
        <f t="shared" si="7"/>
        <v>1114.7947074310907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58612.361870153916</v>
      </c>
      <c r="D40" s="5">
        <f t="shared" si="15"/>
        <v>56762.830309737299</v>
      </c>
      <c r="E40" s="5">
        <f t="shared" si="1"/>
        <v>47262.830309737299</v>
      </c>
      <c r="F40" s="5">
        <f t="shared" si="2"/>
        <v>17009.347127102956</v>
      </c>
      <c r="G40" s="5">
        <f t="shared" si="3"/>
        <v>39753.483182634343</v>
      </c>
      <c r="H40" s="22">
        <f t="shared" si="16"/>
        <v>26100.408602273415</v>
      </c>
      <c r="I40" s="5">
        <f t="shared" si="17"/>
        <v>64731.574215009998</v>
      </c>
      <c r="J40" s="26">
        <f t="shared" si="5"/>
        <v>0.20153598954360613</v>
      </c>
      <c r="L40" s="22">
        <f t="shared" si="18"/>
        <v>98772.53644074731</v>
      </c>
      <c r="M40" s="5">
        <f>scrimecost*Meta!O37</f>
        <v>956.13700000000006</v>
      </c>
      <c r="N40" s="5">
        <f>L40-Grade13!L40</f>
        <v>2774.2195316978468</v>
      </c>
      <c r="O40" s="5">
        <f>Grade13!M40-M40</f>
        <v>15.826999999999998</v>
      </c>
      <c r="P40" s="22">
        <f t="shared" si="12"/>
        <v>185.22154609922552</v>
      </c>
      <c r="Q40" s="22"/>
      <c r="R40" s="22"/>
      <c r="S40" s="22">
        <f t="shared" si="6"/>
        <v>1879.7831093534242</v>
      </c>
      <c r="T40" s="22">
        <f t="shared" si="7"/>
        <v>1123.2551945390869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60077.670916907759</v>
      </c>
      <c r="D41" s="5">
        <f t="shared" si="15"/>
        <v>58165.131067480725</v>
      </c>
      <c r="E41" s="5">
        <f t="shared" si="1"/>
        <v>48665.131067480725</v>
      </c>
      <c r="F41" s="5">
        <f t="shared" si="2"/>
        <v>17607.428400280529</v>
      </c>
      <c r="G41" s="5">
        <f t="shared" si="3"/>
        <v>40557.702667200196</v>
      </c>
      <c r="H41" s="22">
        <f t="shared" si="16"/>
        <v>26752.918817330246</v>
      </c>
      <c r="I41" s="5">
        <f t="shared" si="17"/>
        <v>66160.245975385245</v>
      </c>
      <c r="J41" s="26">
        <f t="shared" si="5"/>
        <v>0.20381787555225159</v>
      </c>
      <c r="L41" s="22">
        <f t="shared" si="18"/>
        <v>101241.84985176596</v>
      </c>
      <c r="M41" s="5">
        <f>scrimecost*Meta!O38</f>
        <v>638.79399999999998</v>
      </c>
      <c r="N41" s="5">
        <f>L41-Grade13!L41</f>
        <v>2843.575019990225</v>
      </c>
      <c r="O41" s="5">
        <f>Grade13!M41-M41</f>
        <v>10.574000000000069</v>
      </c>
      <c r="P41" s="22">
        <f t="shared" si="12"/>
        <v>190.32229127636899</v>
      </c>
      <c r="Q41" s="22"/>
      <c r="R41" s="22"/>
      <c r="S41" s="22">
        <f t="shared" si="6"/>
        <v>1922.5727706852435</v>
      </c>
      <c r="T41" s="22">
        <f t="shared" si="7"/>
        <v>1129.2735849659141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61579.612689830465</v>
      </c>
      <c r="D42" s="5">
        <f t="shared" si="15"/>
        <v>59602.489344167756</v>
      </c>
      <c r="E42" s="5">
        <f t="shared" si="1"/>
        <v>50102.489344167756</v>
      </c>
      <c r="F42" s="5">
        <f t="shared" si="2"/>
        <v>18220.461705287547</v>
      </c>
      <c r="G42" s="5">
        <f t="shared" si="3"/>
        <v>41382.027638880209</v>
      </c>
      <c r="H42" s="22">
        <f t="shared" si="16"/>
        <v>27421.741787763513</v>
      </c>
      <c r="I42" s="5">
        <f t="shared" si="17"/>
        <v>67624.634529769886</v>
      </c>
      <c r="J42" s="26">
        <f t="shared" si="5"/>
        <v>0.20604410580458862</v>
      </c>
      <c r="L42" s="22">
        <f t="shared" si="18"/>
        <v>103772.89609806016</v>
      </c>
      <c r="M42" s="5">
        <f>scrimecost*Meta!O39</f>
        <v>638.79399999999998</v>
      </c>
      <c r="N42" s="5">
        <f>L42-Grade13!L42</f>
        <v>2914.6643954900646</v>
      </c>
      <c r="O42" s="5">
        <f>Grade13!M42-M42</f>
        <v>10.574000000000069</v>
      </c>
      <c r="P42" s="22">
        <f t="shared" si="12"/>
        <v>195.5505550829412</v>
      </c>
      <c r="Q42" s="22"/>
      <c r="R42" s="22"/>
      <c r="S42" s="22">
        <f t="shared" ref="S42:S69" si="19">IF(A42&lt;startage,1,0)*(N42-Q42-R42)+IF(A42&gt;=startage,1,0)*completionprob*(N42*spart+O42+P42)</f>
        <v>1970.804245450453</v>
      </c>
      <c r="T42" s="22">
        <f t="shared" ref="T42:T69" si="20">S42/sreturn^(A42-startage+1)</f>
        <v>1137.9038357443217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63119.103007076214</v>
      </c>
      <c r="D43" s="5">
        <f t="shared" si="15"/>
        <v>61075.781577771937</v>
      </c>
      <c r="E43" s="5">
        <f t="shared" si="1"/>
        <v>51575.781577771937</v>
      </c>
      <c r="F43" s="5">
        <f t="shared" si="2"/>
        <v>18848.820842919733</v>
      </c>
      <c r="G43" s="5">
        <f t="shared" si="3"/>
        <v>42226.960734852204</v>
      </c>
      <c r="H43" s="22">
        <f t="shared" si="16"/>
        <v>28107.285332457592</v>
      </c>
      <c r="I43" s="5">
        <f t="shared" si="17"/>
        <v>69125.632798014121</v>
      </c>
      <c r="J43" s="26">
        <f t="shared" si="5"/>
        <v>0.20821603775808817</v>
      </c>
      <c r="L43" s="22">
        <f t="shared" si="18"/>
        <v>106367.21850051163</v>
      </c>
      <c r="M43" s="5">
        <f>scrimecost*Meta!O40</f>
        <v>638.79399999999998</v>
      </c>
      <c r="N43" s="5">
        <f>L43-Grade13!L43</f>
        <v>2987.5310053772846</v>
      </c>
      <c r="O43" s="5">
        <f>Grade13!M43-M43</f>
        <v>10.574000000000069</v>
      </c>
      <c r="P43" s="22">
        <f t="shared" si="12"/>
        <v>200.9095254846776</v>
      </c>
      <c r="Q43" s="22"/>
      <c r="R43" s="22"/>
      <c r="S43" s="22">
        <f t="shared" si="19"/>
        <v>2020.241507084721</v>
      </c>
      <c r="T43" s="22">
        <f t="shared" si="20"/>
        <v>1146.597661517372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64697.080582253118</v>
      </c>
      <c r="D44" s="5">
        <f t="shared" si="15"/>
        <v>62585.906117216233</v>
      </c>
      <c r="E44" s="5">
        <f t="shared" si="1"/>
        <v>53085.906117216233</v>
      </c>
      <c r="F44" s="5">
        <f t="shared" si="2"/>
        <v>19492.888958992724</v>
      </c>
      <c r="G44" s="5">
        <f t="shared" si="3"/>
        <v>43093.017158223505</v>
      </c>
      <c r="H44" s="22">
        <f t="shared" si="16"/>
        <v>28809.967465769027</v>
      </c>
      <c r="I44" s="5">
        <f t="shared" si="17"/>
        <v>70664.156022964467</v>
      </c>
      <c r="J44" s="26">
        <f t="shared" si="5"/>
        <v>0.21033499576150233</v>
      </c>
      <c r="L44" s="22">
        <f t="shared" si="18"/>
        <v>109026.39896302442</v>
      </c>
      <c r="M44" s="5">
        <f>scrimecost*Meta!O41</f>
        <v>638.79399999999998</v>
      </c>
      <c r="N44" s="5">
        <f>L44-Grade13!L44</f>
        <v>3062.2192805117083</v>
      </c>
      <c r="O44" s="5">
        <f>Grade13!M44-M44</f>
        <v>10.574000000000069</v>
      </c>
      <c r="P44" s="22">
        <f t="shared" si="12"/>
        <v>206.4024701464574</v>
      </c>
      <c r="Q44" s="22"/>
      <c r="R44" s="22"/>
      <c r="S44" s="22">
        <f t="shared" si="19"/>
        <v>2070.9147002598602</v>
      </c>
      <c r="T44" s="22">
        <f t="shared" si="20"/>
        <v>1155.3555706613326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66314.507596809446</v>
      </c>
      <c r="D45" s="5">
        <f t="shared" si="15"/>
        <v>64133.783770146641</v>
      </c>
      <c r="E45" s="5">
        <f t="shared" si="1"/>
        <v>54633.783770146641</v>
      </c>
      <c r="F45" s="5">
        <f t="shared" si="2"/>
        <v>20153.058777967541</v>
      </c>
      <c r="G45" s="5">
        <f t="shared" si="3"/>
        <v>43980.724992179101</v>
      </c>
      <c r="H45" s="22">
        <f t="shared" si="16"/>
        <v>29530.216652413255</v>
      </c>
      <c r="I45" s="5">
        <f t="shared" si="17"/>
        <v>72241.142328538583</v>
      </c>
      <c r="J45" s="26">
        <f t="shared" si="5"/>
        <v>0.21240227186239419</v>
      </c>
      <c r="L45" s="22">
        <f t="shared" si="18"/>
        <v>111752.05893710002</v>
      </c>
      <c r="M45" s="5">
        <f>scrimecost*Meta!O42</f>
        <v>638.79399999999998</v>
      </c>
      <c r="N45" s="5">
        <f>L45-Grade13!L45</f>
        <v>3138.7747625245247</v>
      </c>
      <c r="O45" s="5">
        <f>Grade13!M45-M45</f>
        <v>10.574000000000069</v>
      </c>
      <c r="P45" s="22">
        <f t="shared" si="12"/>
        <v>212.03273842478171</v>
      </c>
      <c r="Q45" s="22"/>
      <c r="R45" s="22"/>
      <c r="S45" s="22">
        <f t="shared" si="19"/>
        <v>2122.8547232643978</v>
      </c>
      <c r="T45" s="22">
        <f t="shared" si="20"/>
        <v>1164.1780749184925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67972.370286729667</v>
      </c>
      <c r="D46" s="5">
        <f t="shared" si="15"/>
        <v>65720.358364400294</v>
      </c>
      <c r="E46" s="5">
        <f t="shared" si="1"/>
        <v>56220.358364400294</v>
      </c>
      <c r="F46" s="5">
        <f t="shared" si="2"/>
        <v>20829.732842416728</v>
      </c>
      <c r="G46" s="5">
        <f t="shared" si="3"/>
        <v>44890.625521983566</v>
      </c>
      <c r="H46" s="22">
        <f t="shared" si="16"/>
        <v>30268.472068723582</v>
      </c>
      <c r="I46" s="5">
        <f t="shared" si="17"/>
        <v>73857.553291752032</v>
      </c>
      <c r="J46" s="26">
        <f t="shared" si="5"/>
        <v>0.21441912659497167</v>
      </c>
      <c r="L46" s="22">
        <f t="shared" si="18"/>
        <v>114545.8604105275</v>
      </c>
      <c r="M46" s="5">
        <f>scrimecost*Meta!O43</f>
        <v>354.315</v>
      </c>
      <c r="N46" s="5">
        <f>L46-Grade13!L46</f>
        <v>3217.2441315876058</v>
      </c>
      <c r="O46" s="5">
        <f>Grade13!M46-M46</f>
        <v>5.8649999999999523</v>
      </c>
      <c r="P46" s="22">
        <f t="shared" si="12"/>
        <v>217.80376341006416</v>
      </c>
      <c r="Q46" s="22"/>
      <c r="R46" s="22"/>
      <c r="S46" s="22">
        <f t="shared" si="19"/>
        <v>2172.2695388440138</v>
      </c>
      <c r="T46" s="22">
        <f t="shared" si="20"/>
        <v>1171.0044447355606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69671.679543897917</v>
      </c>
      <c r="D47" s="5">
        <f t="shared" si="15"/>
        <v>67346.597323510301</v>
      </c>
      <c r="E47" s="5">
        <f t="shared" si="1"/>
        <v>57846.597323510301</v>
      </c>
      <c r="F47" s="5">
        <f t="shared" si="2"/>
        <v>21523.323758477145</v>
      </c>
      <c r="G47" s="5">
        <f t="shared" si="3"/>
        <v>45823.27356503316</v>
      </c>
      <c r="H47" s="22">
        <f t="shared" si="16"/>
        <v>31025.183870441673</v>
      </c>
      <c r="I47" s="5">
        <f t="shared" si="17"/>
        <v>75514.374529045832</v>
      </c>
      <c r="J47" s="26">
        <f t="shared" si="5"/>
        <v>0.21638678974870573</v>
      </c>
      <c r="L47" s="22">
        <f t="shared" si="18"/>
        <v>117409.50692079071</v>
      </c>
      <c r="M47" s="5">
        <f>scrimecost*Meta!O44</f>
        <v>354.315</v>
      </c>
      <c r="N47" s="5">
        <f>L47-Grade13!L47</f>
        <v>3297.6752348773298</v>
      </c>
      <c r="O47" s="5">
        <f>Grade13!M47-M47</f>
        <v>5.8649999999999523</v>
      </c>
      <c r="P47" s="22">
        <f t="shared" si="12"/>
        <v>223.71906401997865</v>
      </c>
      <c r="Q47" s="22"/>
      <c r="R47" s="22"/>
      <c r="S47" s="22">
        <f t="shared" si="19"/>
        <v>2226.8390255131612</v>
      </c>
      <c r="T47" s="22">
        <f t="shared" si="20"/>
        <v>1179.9927657594219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71413.471532495358</v>
      </c>
      <c r="D48" s="5">
        <f t="shared" si="15"/>
        <v>69013.492256598052</v>
      </c>
      <c r="E48" s="5">
        <f t="shared" si="1"/>
        <v>59513.492256598052</v>
      </c>
      <c r="F48" s="5">
        <f t="shared" si="2"/>
        <v>22234.254447439067</v>
      </c>
      <c r="G48" s="5">
        <f t="shared" si="3"/>
        <v>46779.237809158985</v>
      </c>
      <c r="H48" s="22">
        <f t="shared" si="16"/>
        <v>31800.813467202712</v>
      </c>
      <c r="I48" s="5">
        <f t="shared" si="17"/>
        <v>77212.616297271976</v>
      </c>
      <c r="J48" s="26">
        <f t="shared" si="5"/>
        <v>0.21830646111820237</v>
      </c>
      <c r="L48" s="22">
        <f t="shared" si="18"/>
        <v>120344.74459381046</v>
      </c>
      <c r="M48" s="5">
        <f>scrimecost*Meta!O45</f>
        <v>354.315</v>
      </c>
      <c r="N48" s="5">
        <f>L48-Grade13!L48</f>
        <v>3380.1171157492645</v>
      </c>
      <c r="O48" s="5">
        <f>Grade13!M48-M48</f>
        <v>5.8649999999999523</v>
      </c>
      <c r="P48" s="22">
        <f t="shared" si="12"/>
        <v>229.78224714514099</v>
      </c>
      <c r="Q48" s="22"/>
      <c r="R48" s="22"/>
      <c r="S48" s="22">
        <f t="shared" si="19"/>
        <v>2282.7727493490174</v>
      </c>
      <c r="T48" s="22">
        <f t="shared" si="20"/>
        <v>1189.0466407135232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73198.80832080773</v>
      </c>
      <c r="D49" s="5">
        <f t="shared" si="15"/>
        <v>70722.059563012997</v>
      </c>
      <c r="E49" s="5">
        <f t="shared" si="1"/>
        <v>61222.059563012997</v>
      </c>
      <c r="F49" s="5">
        <f t="shared" si="2"/>
        <v>22962.958403625042</v>
      </c>
      <c r="G49" s="5">
        <f t="shared" si="3"/>
        <v>47759.101159387952</v>
      </c>
      <c r="H49" s="22">
        <f t="shared" si="16"/>
        <v>32595.833803882775</v>
      </c>
      <c r="I49" s="5">
        <f t="shared" si="17"/>
        <v>78953.314109703759</v>
      </c>
      <c r="J49" s="26">
        <f t="shared" si="5"/>
        <v>0.22017931123478449</v>
      </c>
      <c r="L49" s="22">
        <f t="shared" si="18"/>
        <v>123353.36320865569</v>
      </c>
      <c r="M49" s="5">
        <f>scrimecost*Meta!O46</f>
        <v>354.315</v>
      </c>
      <c r="N49" s="5">
        <f>L49-Grade13!L49</f>
        <v>3464.6200436429499</v>
      </c>
      <c r="O49" s="5">
        <f>Grade13!M49-M49</f>
        <v>5.8649999999999523</v>
      </c>
      <c r="P49" s="22">
        <f t="shared" si="12"/>
        <v>235.9970098484323</v>
      </c>
      <c r="Q49" s="22"/>
      <c r="R49" s="22"/>
      <c r="S49" s="22">
        <f t="shared" si="19"/>
        <v>2340.1048162807401</v>
      </c>
      <c r="T49" s="22">
        <f t="shared" si="20"/>
        <v>1198.1666052994963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75028.778528827912</v>
      </c>
      <c r="D50" s="5">
        <f t="shared" si="15"/>
        <v>72473.341052088319</v>
      </c>
      <c r="E50" s="5">
        <f t="shared" si="1"/>
        <v>62973.341052088319</v>
      </c>
      <c r="F50" s="5">
        <f t="shared" si="2"/>
        <v>23709.879958715668</v>
      </c>
      <c r="G50" s="5">
        <f t="shared" si="3"/>
        <v>48763.461093372651</v>
      </c>
      <c r="H50" s="22">
        <f t="shared" si="16"/>
        <v>33410.729648979846</v>
      </c>
      <c r="I50" s="5">
        <f t="shared" si="17"/>
        <v>80737.529367446361</v>
      </c>
      <c r="J50" s="26">
        <f t="shared" si="5"/>
        <v>0.22200648208023047</v>
      </c>
      <c r="L50" s="22">
        <f t="shared" si="18"/>
        <v>126437.19728887211</v>
      </c>
      <c r="M50" s="5">
        <f>scrimecost*Meta!O47</f>
        <v>354.315</v>
      </c>
      <c r="N50" s="5">
        <f>L50-Grade13!L50</f>
        <v>3551.2355447340815</v>
      </c>
      <c r="O50" s="5">
        <f>Grade13!M50-M50</f>
        <v>5.8649999999999523</v>
      </c>
      <c r="P50" s="22">
        <f t="shared" si="12"/>
        <v>242.36714161930604</v>
      </c>
      <c r="Q50" s="22"/>
      <c r="R50" s="22"/>
      <c r="S50" s="22">
        <f t="shared" si="19"/>
        <v>2398.8701848858213</v>
      </c>
      <c r="T50" s="22">
        <f t="shared" si="20"/>
        <v>1207.3531985810623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76904.497992048608</v>
      </c>
      <c r="D51" s="5">
        <f t="shared" si="15"/>
        <v>74268.404578390517</v>
      </c>
      <c r="E51" s="5">
        <f t="shared" si="1"/>
        <v>64768.404578390517</v>
      </c>
      <c r="F51" s="5">
        <f t="shared" si="2"/>
        <v>24475.474552683554</v>
      </c>
      <c r="G51" s="5">
        <f t="shared" si="3"/>
        <v>49792.930025706963</v>
      </c>
      <c r="H51" s="22">
        <f t="shared" si="16"/>
        <v>34245.997890204337</v>
      </c>
      <c r="I51" s="5">
        <f t="shared" si="17"/>
        <v>82566.350006632507</v>
      </c>
      <c r="J51" s="26">
        <f t="shared" si="5"/>
        <v>0.22378908778310458</v>
      </c>
      <c r="L51" s="22">
        <f t="shared" si="18"/>
        <v>129598.12722109389</v>
      </c>
      <c r="M51" s="5">
        <f>scrimecost*Meta!O48</f>
        <v>186.91399999999999</v>
      </c>
      <c r="N51" s="5">
        <f>L51-Grade13!L51</f>
        <v>3640.0164333524153</v>
      </c>
      <c r="O51" s="5">
        <f>Grade13!M51-M51</f>
        <v>3.0939999999999941</v>
      </c>
      <c r="P51" s="22">
        <f t="shared" si="12"/>
        <v>248.89652668445157</v>
      </c>
      <c r="Q51" s="22"/>
      <c r="R51" s="22"/>
      <c r="S51" s="22">
        <f t="shared" si="19"/>
        <v>2456.8546357059818</v>
      </c>
      <c r="T51" s="22">
        <f t="shared" si="20"/>
        <v>1215.4937818928649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78827.110441849829</v>
      </c>
      <c r="D52" s="5">
        <f t="shared" si="15"/>
        <v>76108.344692850282</v>
      </c>
      <c r="E52" s="5">
        <f t="shared" si="1"/>
        <v>66608.344692850282</v>
      </c>
      <c r="F52" s="5">
        <f t="shared" si="2"/>
        <v>25260.209011500647</v>
      </c>
      <c r="G52" s="5">
        <f t="shared" si="3"/>
        <v>50848.135681349639</v>
      </c>
      <c r="H52" s="22">
        <f t="shared" si="16"/>
        <v>35102.147837459444</v>
      </c>
      <c r="I52" s="5">
        <f t="shared" si="17"/>
        <v>84440.891161798325</v>
      </c>
      <c r="J52" s="26">
        <f t="shared" si="5"/>
        <v>0.22552821529810374</v>
      </c>
      <c r="L52" s="22">
        <f t="shared" si="18"/>
        <v>132838.08040162124</v>
      </c>
      <c r="M52" s="5">
        <f>scrimecost*Meta!O49</f>
        <v>186.91399999999999</v>
      </c>
      <c r="N52" s="5">
        <f>L52-Grade13!L52</f>
        <v>3731.0168441862188</v>
      </c>
      <c r="O52" s="5">
        <f>Grade13!M52-M52</f>
        <v>3.0939999999999941</v>
      </c>
      <c r="P52" s="22">
        <f t="shared" si="12"/>
        <v>255.58914637622578</v>
      </c>
      <c r="Q52" s="22"/>
      <c r="R52" s="22"/>
      <c r="S52" s="22">
        <f t="shared" si="19"/>
        <v>2518.5950010966535</v>
      </c>
      <c r="T52" s="22">
        <f t="shared" si="20"/>
        <v>1224.8342071929699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80797.788202896059</v>
      </c>
      <c r="D53" s="5">
        <f t="shared" si="15"/>
        <v>77994.283310171522</v>
      </c>
      <c r="E53" s="5">
        <f t="shared" si="1"/>
        <v>68494.283310171522</v>
      </c>
      <c r="F53" s="5">
        <f t="shared" si="2"/>
        <v>26064.561831788153</v>
      </c>
      <c r="G53" s="5">
        <f t="shared" si="3"/>
        <v>51929.72147838337</v>
      </c>
      <c r="H53" s="22">
        <f t="shared" si="16"/>
        <v>35979.701533395928</v>
      </c>
      <c r="I53" s="5">
        <f t="shared" si="17"/>
        <v>86362.295845843269</v>
      </c>
      <c r="J53" s="26">
        <f t="shared" si="5"/>
        <v>0.22722492506883454</v>
      </c>
      <c r="L53" s="22">
        <f t="shared" si="18"/>
        <v>136159.03241166176</v>
      </c>
      <c r="M53" s="5">
        <f>scrimecost*Meta!O50</f>
        <v>186.91399999999999</v>
      </c>
      <c r="N53" s="5">
        <f>L53-Grade13!L53</f>
        <v>3824.2922652908601</v>
      </c>
      <c r="O53" s="5">
        <f>Grade13!M53-M53</f>
        <v>3.0939999999999941</v>
      </c>
      <c r="P53" s="22">
        <f t="shared" si="12"/>
        <v>262.44908156029425</v>
      </c>
      <c r="Q53" s="22"/>
      <c r="R53" s="22"/>
      <c r="S53" s="22">
        <f t="shared" si="19"/>
        <v>2581.8788756220874</v>
      </c>
      <c r="T53" s="22">
        <f t="shared" si="20"/>
        <v>1234.2425765428216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82817.732907968471</v>
      </c>
      <c r="D54" s="5">
        <f t="shared" si="15"/>
        <v>79927.370392925834</v>
      </c>
      <c r="E54" s="5">
        <f t="shared" si="1"/>
        <v>70427.370392925834</v>
      </c>
      <c r="F54" s="5">
        <f t="shared" si="2"/>
        <v>26889.02347258287</v>
      </c>
      <c r="G54" s="5">
        <f t="shared" si="3"/>
        <v>53038.346920342963</v>
      </c>
      <c r="H54" s="22">
        <f t="shared" si="16"/>
        <v>36879.194071730832</v>
      </c>
      <c r="I54" s="5">
        <f t="shared" si="17"/>
        <v>88331.735646989371</v>
      </c>
      <c r="J54" s="26">
        <f t="shared" si="5"/>
        <v>0.22888025167442572</v>
      </c>
      <c r="L54" s="22">
        <f t="shared" si="18"/>
        <v>139563.00822195332</v>
      </c>
      <c r="M54" s="5">
        <f>scrimecost*Meta!O51</f>
        <v>186.91399999999999</v>
      </c>
      <c r="N54" s="5">
        <f>L54-Grade13!L54</f>
        <v>3919.8995719231898</v>
      </c>
      <c r="O54" s="5">
        <f>Grade13!M54-M54</f>
        <v>3.0939999999999941</v>
      </c>
      <c r="P54" s="22">
        <f t="shared" si="12"/>
        <v>269.48051512396461</v>
      </c>
      <c r="Q54" s="22"/>
      <c r="R54" s="22"/>
      <c r="S54" s="22">
        <f t="shared" si="19"/>
        <v>2646.744847010702</v>
      </c>
      <c r="T54" s="22">
        <f t="shared" si="20"/>
        <v>1243.7194483121111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84888.176230667668</v>
      </c>
      <c r="D55" s="5">
        <f t="shared" si="15"/>
        <v>81908.78465274896</v>
      </c>
      <c r="E55" s="5">
        <f t="shared" si="1"/>
        <v>72408.78465274896</v>
      </c>
      <c r="F55" s="5">
        <f t="shared" si="2"/>
        <v>27734.096654397428</v>
      </c>
      <c r="G55" s="5">
        <f t="shared" si="3"/>
        <v>54174.687998351532</v>
      </c>
      <c r="H55" s="22">
        <f t="shared" si="16"/>
        <v>37801.173923524089</v>
      </c>
      <c r="I55" s="5">
        <f t="shared" si="17"/>
        <v>90350.411443164077</v>
      </c>
      <c r="J55" s="26">
        <f t="shared" si="5"/>
        <v>0.23049520446036822</v>
      </c>
      <c r="L55" s="22">
        <f t="shared" si="18"/>
        <v>143052.08342750208</v>
      </c>
      <c r="M55" s="5">
        <f>scrimecost*Meta!O52</f>
        <v>186.91399999999999</v>
      </c>
      <c r="N55" s="5">
        <f>L55-Grade13!L55</f>
        <v>4017.897061221156</v>
      </c>
      <c r="O55" s="5">
        <f>Grade13!M55-M55</f>
        <v>3.0939999999999941</v>
      </c>
      <c r="P55" s="22">
        <f t="shared" si="12"/>
        <v>276.68773452672644</v>
      </c>
      <c r="Q55" s="22"/>
      <c r="R55" s="22"/>
      <c r="S55" s="22">
        <f t="shared" si="19"/>
        <v>2713.2324676839253</v>
      </c>
      <c r="T55" s="22">
        <f t="shared" si="20"/>
        <v>1253.2653843253836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87010.380636434376</v>
      </c>
      <c r="D56" s="5">
        <f t="shared" si="15"/>
        <v>83939.734269067703</v>
      </c>
      <c r="E56" s="5">
        <f t="shared" si="1"/>
        <v>74439.734269067703</v>
      </c>
      <c r="F56" s="5">
        <f t="shared" si="2"/>
        <v>28600.296665757374</v>
      </c>
      <c r="G56" s="5">
        <f t="shared" si="3"/>
        <v>55339.437603310333</v>
      </c>
      <c r="H56" s="22">
        <f t="shared" si="16"/>
        <v>38746.20327161219</v>
      </c>
      <c r="I56" s="5">
        <f t="shared" si="17"/>
        <v>92419.554134243197</v>
      </c>
      <c r="J56" s="26">
        <f t="shared" si="5"/>
        <v>0.23207076815397071</v>
      </c>
      <c r="L56" s="22">
        <f t="shared" si="18"/>
        <v>146628.38551318966</v>
      </c>
      <c r="M56" s="5">
        <f>scrimecost*Meta!O53</f>
        <v>56.484999999999999</v>
      </c>
      <c r="N56" s="5">
        <f>L56-Grade13!L56</f>
        <v>4118.3444877517468</v>
      </c>
      <c r="O56" s="5">
        <f>Grade13!M56-M56</f>
        <v>0.93500000000000227</v>
      </c>
      <c r="P56" s="22">
        <f t="shared" si="12"/>
        <v>284.07513441455757</v>
      </c>
      <c r="Q56" s="22"/>
      <c r="R56" s="22"/>
      <c r="S56" s="22">
        <f t="shared" si="19"/>
        <v>2779.6291708740878</v>
      </c>
      <c r="T56" s="22">
        <f t="shared" si="20"/>
        <v>1262.0849547902335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56.484999999999999</v>
      </c>
      <c r="N57" s="5">
        <f>L57-Grade13!L57</f>
        <v>0</v>
      </c>
      <c r="O57" s="5">
        <f>Grade13!M57-M57</f>
        <v>0.93500000000000227</v>
      </c>
      <c r="Q57" s="22"/>
      <c r="R57" s="22"/>
      <c r="S57" s="22">
        <f t="shared" si="19"/>
        <v>0.75922000000000189</v>
      </c>
      <c r="T57" s="22">
        <f t="shared" si="20"/>
        <v>0.33885590540938237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56.484999999999999</v>
      </c>
      <c r="N58" s="5">
        <f>L58-Grade13!L58</f>
        <v>0</v>
      </c>
      <c r="O58" s="5">
        <f>Grade13!M58-M58</f>
        <v>0.93500000000000227</v>
      </c>
      <c r="Q58" s="22"/>
      <c r="R58" s="22"/>
      <c r="S58" s="22">
        <f t="shared" si="19"/>
        <v>0.75922000000000189</v>
      </c>
      <c r="T58" s="22">
        <f t="shared" si="20"/>
        <v>0.33308935109156934</v>
      </c>
    </row>
    <row r="59" spans="1:20" x14ac:dyDescent="0.2">
      <c r="A59" s="5">
        <v>68</v>
      </c>
      <c r="H59" s="21"/>
      <c r="I59" s="5"/>
      <c r="M59" s="5">
        <f>scrimecost*Meta!O56</f>
        <v>56.484999999999999</v>
      </c>
      <c r="N59" s="5">
        <f>L59-Grade13!L59</f>
        <v>0</v>
      </c>
      <c r="O59" s="5">
        <f>Grade13!M59-M59</f>
        <v>0.93500000000000227</v>
      </c>
      <c r="Q59" s="22"/>
      <c r="R59" s="22"/>
      <c r="S59" s="22">
        <f t="shared" si="19"/>
        <v>0.75922000000000189</v>
      </c>
      <c r="T59" s="22">
        <f t="shared" si="20"/>
        <v>0.32742093037027753</v>
      </c>
    </row>
    <row r="60" spans="1:20" x14ac:dyDescent="0.2">
      <c r="A60" s="5">
        <v>69</v>
      </c>
      <c r="H60" s="21"/>
      <c r="I60" s="5"/>
      <c r="M60" s="5">
        <f>scrimecost*Meta!O57</f>
        <v>56.484999999999999</v>
      </c>
      <c r="N60" s="5">
        <f>L60-Grade13!L60</f>
        <v>0</v>
      </c>
      <c r="O60" s="5">
        <f>Grade13!M60-M60</f>
        <v>0.93500000000000227</v>
      </c>
      <c r="Q60" s="22"/>
      <c r="R60" s="22"/>
      <c r="S60" s="22">
        <f t="shared" si="19"/>
        <v>0.75922000000000189</v>
      </c>
      <c r="T60" s="22">
        <f t="shared" si="20"/>
        <v>0.32184897323561279</v>
      </c>
    </row>
    <row r="61" spans="1:20" x14ac:dyDescent="0.2">
      <c r="A61" s="5">
        <v>70</v>
      </c>
      <c r="H61" s="21"/>
      <c r="I61" s="5"/>
      <c r="M61" s="5">
        <f>scrimecost*Meta!O58</f>
        <v>56.484999999999999</v>
      </c>
      <c r="N61" s="5">
        <f>L61-Grade13!L61</f>
        <v>0</v>
      </c>
      <c r="O61" s="5">
        <f>Grade13!M61-M61</f>
        <v>0.93500000000000227</v>
      </c>
      <c r="Q61" s="22"/>
      <c r="R61" s="22"/>
      <c r="S61" s="22">
        <f t="shared" si="19"/>
        <v>0.75922000000000189</v>
      </c>
      <c r="T61" s="22">
        <f t="shared" si="20"/>
        <v>0.31637183809743868</v>
      </c>
    </row>
    <row r="62" spans="1:20" x14ac:dyDescent="0.2">
      <c r="A62" s="5">
        <v>71</v>
      </c>
      <c r="H62" s="21"/>
      <c r="I62" s="5"/>
      <c r="M62" s="5">
        <f>scrimecost*Meta!O59</f>
        <v>56.484999999999999</v>
      </c>
      <c r="N62" s="5">
        <f>L62-Grade13!L62</f>
        <v>0</v>
      </c>
      <c r="O62" s="5">
        <f>Grade13!M62-M62</f>
        <v>0.93500000000000227</v>
      </c>
      <c r="Q62" s="22"/>
      <c r="R62" s="22"/>
      <c r="S62" s="22">
        <f t="shared" si="19"/>
        <v>0.75922000000000189</v>
      </c>
      <c r="T62" s="22">
        <f t="shared" si="20"/>
        <v>0.31098791130173725</v>
      </c>
    </row>
    <row r="63" spans="1:20" x14ac:dyDescent="0.2">
      <c r="A63" s="5">
        <v>72</v>
      </c>
      <c r="H63" s="21"/>
      <c r="M63" s="5">
        <f>scrimecost*Meta!O60</f>
        <v>56.484999999999999</v>
      </c>
      <c r="N63" s="5">
        <f>L63-Grade13!L63</f>
        <v>0</v>
      </c>
      <c r="O63" s="5">
        <f>Grade13!M63-M63</f>
        <v>0.93500000000000227</v>
      </c>
      <c r="Q63" s="22"/>
      <c r="R63" s="22"/>
      <c r="S63" s="22">
        <f t="shared" si="19"/>
        <v>0.75922000000000189</v>
      </c>
      <c r="T63" s="22">
        <f t="shared" si="20"/>
        <v>0.30569560665520001</v>
      </c>
    </row>
    <row r="64" spans="1:20" x14ac:dyDescent="0.2">
      <c r="A64" s="5">
        <v>73</v>
      </c>
      <c r="H64" s="21"/>
      <c r="M64" s="5">
        <f>scrimecost*Meta!O61</f>
        <v>56.484999999999999</v>
      </c>
      <c r="N64" s="5">
        <f>L64-Grade13!L64</f>
        <v>0</v>
      </c>
      <c r="O64" s="5">
        <f>Grade13!M64-M64</f>
        <v>0.93500000000000227</v>
      </c>
      <c r="Q64" s="22"/>
      <c r="R64" s="22"/>
      <c r="S64" s="22">
        <f t="shared" si="19"/>
        <v>0.75922000000000189</v>
      </c>
      <c r="T64" s="22">
        <f t="shared" si="20"/>
        <v>0.30049336495790885</v>
      </c>
    </row>
    <row r="65" spans="1:20" x14ac:dyDescent="0.2">
      <c r="A65" s="5">
        <v>74</v>
      </c>
      <c r="H65" s="21"/>
      <c r="M65" s="5">
        <f>scrimecost*Meta!O62</f>
        <v>56.484999999999999</v>
      </c>
      <c r="N65" s="5">
        <f>L65-Grade13!L65</f>
        <v>0</v>
      </c>
      <c r="O65" s="5">
        <f>Grade13!M65-M65</f>
        <v>0.93500000000000227</v>
      </c>
      <c r="Q65" s="22"/>
      <c r="R65" s="22"/>
      <c r="S65" s="22">
        <f t="shared" si="19"/>
        <v>0.75922000000000189</v>
      </c>
      <c r="T65" s="22">
        <f t="shared" si="20"/>
        <v>0.29537965354397094</v>
      </c>
    </row>
    <row r="66" spans="1:20" x14ac:dyDescent="0.2">
      <c r="A66" s="5">
        <v>75</v>
      </c>
      <c r="H66" s="21"/>
      <c r="M66" s="5">
        <f>scrimecost*Meta!O63</f>
        <v>56.484999999999999</v>
      </c>
      <c r="N66" s="5">
        <f>L66-Grade13!L66</f>
        <v>0</v>
      </c>
      <c r="O66" s="5">
        <f>Grade13!M66-M66</f>
        <v>0.93500000000000227</v>
      </c>
      <c r="Q66" s="22"/>
      <c r="R66" s="22"/>
      <c r="S66" s="22">
        <f t="shared" si="19"/>
        <v>0.75922000000000189</v>
      </c>
      <c r="T66" s="22">
        <f t="shared" si="20"/>
        <v>0.29035296582996967</v>
      </c>
    </row>
    <row r="67" spans="1:20" x14ac:dyDescent="0.2">
      <c r="A67" s="5">
        <v>76</v>
      </c>
      <c r="H67" s="21"/>
      <c r="M67" s="5">
        <f>scrimecost*Meta!O64</f>
        <v>56.484999999999999</v>
      </c>
      <c r="N67" s="5">
        <f>L67-Grade13!L67</f>
        <v>0</v>
      </c>
      <c r="O67" s="5">
        <f>Grade13!M67-M67</f>
        <v>0.93500000000000227</v>
      </c>
      <c r="Q67" s="22"/>
      <c r="R67" s="22"/>
      <c r="S67" s="22">
        <f t="shared" si="19"/>
        <v>0.75922000000000189</v>
      </c>
      <c r="T67" s="22">
        <f t="shared" si="20"/>
        <v>0.28541182087110045</v>
      </c>
    </row>
    <row r="68" spans="1:20" x14ac:dyDescent="0.2">
      <c r="A68" s="5">
        <v>77</v>
      </c>
      <c r="H68" s="21"/>
      <c r="M68" s="5">
        <f>scrimecost*Meta!O65</f>
        <v>56.484999999999999</v>
      </c>
      <c r="N68" s="5">
        <f>L68-Grade13!L68</f>
        <v>0</v>
      </c>
      <c r="O68" s="5">
        <f>Grade13!M68-M68</f>
        <v>0.93500000000000227</v>
      </c>
      <c r="Q68" s="22"/>
      <c r="R68" s="22"/>
      <c r="S68" s="22">
        <f t="shared" si="19"/>
        <v>0.75922000000000189</v>
      </c>
      <c r="T68" s="22">
        <f t="shared" si="20"/>
        <v>0.28055476292486003</v>
      </c>
    </row>
    <row r="69" spans="1:20" x14ac:dyDescent="0.2">
      <c r="A69" s="5">
        <v>78</v>
      </c>
      <c r="H69" s="21"/>
      <c r="M69" s="5">
        <f>scrimecost*Meta!O66</f>
        <v>56.484999999999999</v>
      </c>
      <c r="N69" s="5">
        <f>L69-Grade13!L69</f>
        <v>0</v>
      </c>
      <c r="O69" s="5">
        <f>Grade13!M69-M69</f>
        <v>0.93500000000000227</v>
      </c>
      <c r="Q69" s="22"/>
      <c r="R69" s="22"/>
      <c r="S69" s="22">
        <f t="shared" si="19"/>
        <v>0.75922000000000189</v>
      </c>
      <c r="T69" s="22">
        <f t="shared" si="20"/>
        <v>0.27578036102216097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-1.5355794413807189E-10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2015-04-20T18:52:08Z</dcterms:modified>
</cp:coreProperties>
</file>